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Sectores\Cultura\"/>
    </mc:Choice>
  </mc:AlternateContent>
  <xr:revisionPtr revIDLastSave="0" documentId="8_{27B24931-2047-46DC-9BC5-C4A6D9F4FE72}" xr6:coauthVersionLast="47" xr6:coauthVersionMax="47" xr10:uidLastSave="{00000000-0000-0000-0000-000000000000}"/>
  <bookViews>
    <workbookView xWindow="-120" yWindow="-120" windowWidth="20730" windowHeight="11160" tabRatio="883" activeTab="13" xr2:uid="{00000000-000D-0000-FFFF-FFFF00000000}"/>
  </bookViews>
  <sheets>
    <sheet name="Índice" sheetId="55" r:id="rId1"/>
    <sheet name="F-01" sheetId="81" r:id="rId2"/>
    <sheet name="F-02" sheetId="73" r:id="rId3"/>
    <sheet name="F-03" sheetId="70" r:id="rId4"/>
    <sheet name="F-04" sheetId="30" r:id="rId5"/>
    <sheet name="F-05" sheetId="76" r:id="rId6"/>
    <sheet name="F-06" sheetId="57" r:id="rId7"/>
    <sheet name="F-07" sheetId="9" r:id="rId8"/>
    <sheet name="F-08" sheetId="21" r:id="rId9"/>
    <sheet name="F-09" sheetId="82" r:id="rId10"/>
    <sheet name="F-10" sheetId="83" r:id="rId11"/>
    <sheet name="F-11" sheetId="84" r:id="rId12"/>
    <sheet name="F-12" sheetId="33" r:id="rId13"/>
    <sheet name="F-13" sheetId="90" r:id="rId14"/>
    <sheet name="F-14" sheetId="86" r:id="rId15"/>
    <sheet name="F-15" sheetId="87" r:id="rId16"/>
    <sheet name="F-16" sheetId="89" r:id="rId17"/>
    <sheet name="F-17" sheetId="85" r:id="rId18"/>
    <sheet name="F-18" sheetId="88" r:id="rId19"/>
    <sheet name="Hoja1" sheetId="78" state="hidden" r:id="rId20"/>
  </sheets>
  <externalReferences>
    <externalReference r:id="rId21"/>
    <externalReference r:id="rId22"/>
    <externalReference r:id="rId23"/>
    <externalReference r:id="rId24"/>
  </externalReferences>
  <definedNames>
    <definedName name="_01_SECTORES_GNGRGL">[1]listaDesplegableUE!$A$3:$C$34</definedName>
    <definedName name="_xlnm._FilterDatabase" localSheetId="16" hidden="1">'F-16'!$A$5:$H$85</definedName>
    <definedName name="_xlnm._FilterDatabase" localSheetId="17" hidden="1">'F-17'!$A$5:$XFA$4325</definedName>
    <definedName name="_xlnm.Print_Area" localSheetId="1">'F-01'!$A$1:$N$18</definedName>
    <definedName name="_xlnm.Print_Area" localSheetId="6">'F-06'!$A$1:$N$36</definedName>
    <definedName name="_xlnm.Print_Area" localSheetId="7">'F-07'!$A$1:$Q$18</definedName>
    <definedName name="_xlnm.Print_Area" localSheetId="8">'F-08'!$A$1:$R$18</definedName>
    <definedName name="_xlnm.Print_Area" localSheetId="9">'F-09'!$A$1:$X$52</definedName>
    <definedName name="_xlnm.Print_Area" localSheetId="10">'F-10'!$A$1:$I$47</definedName>
    <definedName name="_xlnm.Print_Area" localSheetId="11">'F-11'!$A$1:$AI$64</definedName>
    <definedName name="_xlnm.Print_Area" localSheetId="12">'F-12'!$A$1:$J$40</definedName>
    <definedName name="_xlnm.Print_Area" localSheetId="13">'F-13'!$A$1:$N$28</definedName>
    <definedName name="_xlnm.Print_Area" localSheetId="14">'F-14'!$A$1:$J$143</definedName>
    <definedName name="_xlnm.Print_Area" localSheetId="15">'F-15'!$A$1:$H$17</definedName>
    <definedName name="_xlnm.Print_Area" localSheetId="16">'F-16'!$A$1:$H$86</definedName>
    <definedName name="_xlnm.Print_Area" localSheetId="18">'F-18'!$A$1:$L$65</definedName>
    <definedName name="_xlnm.Print_Area" localSheetId="0">Índice!$A$1:$E$35</definedName>
    <definedName name="CLASIFICADOR">[2]CLASIFICADOR!$A$1:$B$554</definedName>
    <definedName name="dd" localSheetId="1">#REF!</definedName>
    <definedName name="dd" localSheetId="2">#REF!</definedName>
    <definedName name="dd" localSheetId="3">#REF!</definedName>
    <definedName name="dd" localSheetId="5">#REF!</definedName>
    <definedName name="dd" localSheetId="13">#REF!</definedName>
    <definedName name="dd" localSheetId="14">#REF!</definedName>
    <definedName name="dd" localSheetId="15">#REF!</definedName>
    <definedName name="dd" localSheetId="16">#REF!</definedName>
    <definedName name="dd" localSheetId="17">#REF!</definedName>
    <definedName name="dd" localSheetId="18">#REF!</definedName>
    <definedName name="dd">#REF!</definedName>
    <definedName name="departamentos" localSheetId="16">#REF!</definedName>
    <definedName name="departamentos" localSheetId="17">#REF!</definedName>
    <definedName name="departamentos">#REF!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3">#REF!</definedName>
    <definedName name="DIRECREC" localSheetId="14">#REF!</definedName>
    <definedName name="DIRECREC" localSheetId="15">#REF!</definedName>
    <definedName name="DIRECREC" localSheetId="16">#REF!</definedName>
    <definedName name="DIRECREC" localSheetId="17">#REF!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3">#REF!</definedName>
    <definedName name="DONAC" localSheetId="14">#REF!</definedName>
    <definedName name="DONAC" localSheetId="15">#REF!</definedName>
    <definedName name="DONAC" localSheetId="16">#REF!</definedName>
    <definedName name="DONAC" localSheetId="17">#REF!</definedName>
    <definedName name="DONAC" localSheetId="18">#REF!</definedName>
    <definedName name="DONAC">#REF!</definedName>
    <definedName name="EE" localSheetId="1">#REF!</definedName>
    <definedName name="EE" localSheetId="2">#REF!</definedName>
    <definedName name="EE" localSheetId="3">#REF!</definedName>
    <definedName name="EE" localSheetId="5">#REF!</definedName>
    <definedName name="EE" localSheetId="13">#REF!</definedName>
    <definedName name="EE" localSheetId="14">#REF!</definedName>
    <definedName name="EE" localSheetId="15">#REF!</definedName>
    <definedName name="EE" localSheetId="16">#REF!</definedName>
    <definedName name="EE" localSheetId="17">#REF!</definedName>
    <definedName name="EE" localSheetId="18">#REF!</definedName>
    <definedName name="EE">#REF!</definedName>
    <definedName name="GG">#REF!</definedName>
    <definedName name="HH">#REF!</definedName>
    <definedName name="INIDADEEJECUTORA_F5">'[3]Lista Desplegable'!$A$97:$FS$135</definedName>
    <definedName name="JJJJ">#REF!</definedName>
    <definedName name="LISTADO_EJECUTORAS_F2">[1]listaDesplegableUE!$A$149:$OS$195</definedName>
    <definedName name="LISTADO_PLIEGOS_F1">[1]listaDesplegableUE!$A$39:$BF$94</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3">#REF!</definedName>
    <definedName name="RECORD" localSheetId="14">#REF!</definedName>
    <definedName name="RECORD" localSheetId="15">#REF!</definedName>
    <definedName name="RECORD" localSheetId="16">#REF!</definedName>
    <definedName name="RECORD" localSheetId="17">#REF!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3">#REF!</definedName>
    <definedName name="RECPUB" localSheetId="14">#REF!</definedName>
    <definedName name="RECPUB" localSheetId="15">#REF!</definedName>
    <definedName name="RECPUB" localSheetId="16">#REF!</definedName>
    <definedName name="RECPUB" localSheetId="17">#REF!</definedName>
    <definedName name="RECPUB" localSheetId="18">#REF!</definedName>
    <definedName name="RECPUB">#REF!</definedName>
    <definedName name="Rubro">'[3]Lista Desplegable'!$J$2:$J$5</definedName>
    <definedName name="_xlnm.Print_Titles" localSheetId="1">'F-01'!$3:$3</definedName>
    <definedName name="_xlnm.Print_Titles" localSheetId="17">'F-17'!$4:$5</definedName>
    <definedName name="_xlnm.Print_Titles" localSheetId="0">Índice!$1:$1</definedName>
    <definedName name="UEJECUTORA_F5">'[3]Lista Desplegable'!$A$39:$AF$93</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3">#REF!</definedName>
    <definedName name="XPRINT" localSheetId="14">#REF!</definedName>
    <definedName name="XPRINT" localSheetId="15">#REF!</definedName>
    <definedName name="XPRINT" localSheetId="16">#REF!</definedName>
    <definedName name="XPRINT" localSheetId="17">#REF!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3">#REF!</definedName>
    <definedName name="XPRINT2" localSheetId="14">#REF!</definedName>
    <definedName name="XPRINT2" localSheetId="15">#REF!</definedName>
    <definedName name="XPRINT2" localSheetId="16">#REF!</definedName>
    <definedName name="XPRINT2" localSheetId="17">#REF!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3">#REF!</definedName>
    <definedName name="XPRINT3" localSheetId="14">#REF!</definedName>
    <definedName name="XPRINT3" localSheetId="15">#REF!</definedName>
    <definedName name="XPRINT3" localSheetId="16">#REF!</definedName>
    <definedName name="XPRINT3" localSheetId="17">#REF!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3">#REF!</definedName>
    <definedName name="XPRINT4" localSheetId="14">#REF!</definedName>
    <definedName name="XPRINT4" localSheetId="15">#REF!</definedName>
    <definedName name="XPRINT4" localSheetId="16">#REF!</definedName>
    <definedName name="XPRINT4" localSheetId="17">#REF!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0" l="1"/>
  <c r="N6" i="90" s="1"/>
  <c r="H83" i="89" l="1"/>
  <c r="G83" i="89"/>
  <c r="H82" i="89"/>
  <c r="G82" i="89"/>
  <c r="E13" i="87" l="1"/>
  <c r="D13" i="87"/>
  <c r="E50" i="86"/>
  <c r="E8" i="86"/>
  <c r="E143" i="86" s="1"/>
  <c r="P4318" i="85" l="1"/>
  <c r="M2913" i="85"/>
  <c r="P2909" i="85"/>
  <c r="P2572" i="85"/>
  <c r="P2571" i="85"/>
  <c r="P2570" i="85"/>
  <c r="P2569" i="85"/>
  <c r="M2569" i="85"/>
  <c r="P2568" i="85"/>
  <c r="P2567" i="85"/>
  <c r="P2566" i="85"/>
  <c r="P2565" i="85"/>
  <c r="P2564" i="85"/>
  <c r="P2563" i="85"/>
  <c r="P2562" i="85"/>
  <c r="P2561" i="85"/>
  <c r="P2560" i="85"/>
  <c r="P2559" i="85"/>
  <c r="P2558" i="85"/>
  <c r="P2557" i="85"/>
  <c r="P2556" i="85"/>
  <c r="P2555" i="85"/>
  <c r="P2554" i="85"/>
  <c r="M2553" i="85"/>
  <c r="P2530" i="85"/>
  <c r="P2484" i="85"/>
  <c r="M2346" i="85"/>
  <c r="M2345" i="85"/>
  <c r="M2344" i="85"/>
  <c r="M2343" i="85"/>
  <c r="M2342" i="85"/>
  <c r="M2341" i="85"/>
  <c r="M2340" i="85"/>
  <c r="M2338" i="85"/>
  <c r="M2337" i="85"/>
  <c r="M2336" i="85"/>
  <c r="M2335" i="85"/>
  <c r="M2334" i="85"/>
  <c r="M2333" i="85"/>
  <c r="M2332" i="85"/>
  <c r="M2331" i="85"/>
  <c r="M2330" i="85"/>
  <c r="M2329" i="85"/>
  <c r="M2328" i="85"/>
  <c r="M2327" i="85"/>
  <c r="M2326" i="85"/>
  <c r="M2325" i="85"/>
  <c r="M2324" i="85"/>
  <c r="M2323" i="85"/>
  <c r="M2322" i="85"/>
  <c r="M2321" i="85"/>
  <c r="M2320" i="85"/>
  <c r="M2319" i="85"/>
  <c r="M2318" i="85"/>
  <c r="M2317" i="85"/>
  <c r="M2316" i="85"/>
  <c r="M2315" i="85"/>
  <c r="M2314" i="85"/>
  <c r="M2313" i="85"/>
  <c r="M2312" i="85"/>
  <c r="M2311" i="85"/>
  <c r="M2310" i="85"/>
  <c r="M2309" i="85"/>
  <c r="M2308" i="85"/>
  <c r="M2307" i="85"/>
  <c r="M2306" i="85"/>
  <c r="M2305" i="85"/>
  <c r="M2304" i="85"/>
  <c r="M2303" i="85"/>
  <c r="M2302" i="85"/>
  <c r="M2301" i="85"/>
  <c r="M2300" i="85"/>
  <c r="M2299" i="85"/>
  <c r="M2298" i="85"/>
  <c r="M2297" i="85"/>
  <c r="M2295" i="85"/>
  <c r="M2294" i="85"/>
  <c r="M2292" i="85"/>
  <c r="M2291" i="85"/>
  <c r="M2289" i="85"/>
  <c r="M2288" i="85"/>
  <c r="M2287" i="85"/>
  <c r="M2286" i="85"/>
  <c r="M2285" i="85"/>
  <c r="M2284" i="85"/>
  <c r="M2283" i="85"/>
  <c r="M2282" i="85"/>
  <c r="M2281" i="85"/>
  <c r="M2280" i="85"/>
  <c r="M2279" i="85"/>
  <c r="M2278" i="85"/>
  <c r="M2277" i="85"/>
  <c r="M2276" i="85"/>
  <c r="M2275" i="85"/>
  <c r="M2274" i="85"/>
  <c r="M2273" i="85"/>
  <c r="M2272" i="85"/>
  <c r="M2271" i="85"/>
  <c r="M2270" i="85"/>
  <c r="M2269" i="85"/>
  <c r="M2268" i="85"/>
  <c r="M2267" i="85"/>
  <c r="M2266" i="85"/>
  <c r="M2265" i="85"/>
  <c r="M2264" i="85"/>
  <c r="M2263" i="85"/>
  <c r="M2262" i="85"/>
  <c r="M2261" i="85"/>
  <c r="M2260" i="85"/>
  <c r="M2259" i="85"/>
  <c r="M2258" i="85"/>
  <c r="M2257" i="85"/>
  <c r="M2255" i="85"/>
  <c r="M2254" i="85"/>
  <c r="M2253" i="85"/>
  <c r="M2252" i="85"/>
  <c r="M2251" i="85"/>
  <c r="M2250" i="85"/>
  <c r="M2249" i="85"/>
  <c r="M2248" i="85"/>
  <c r="M2247" i="85"/>
  <c r="M2246" i="85"/>
  <c r="M2245" i="85"/>
  <c r="M2244" i="85"/>
  <c r="M2243" i="85"/>
  <c r="M2241" i="85"/>
  <c r="M2240" i="85"/>
  <c r="M2239" i="85"/>
  <c r="M2238" i="85"/>
  <c r="M2237" i="85"/>
  <c r="M2236" i="85"/>
  <c r="M2235" i="85"/>
  <c r="M2233" i="85"/>
  <c r="M2232" i="85"/>
  <c r="M2231" i="85"/>
  <c r="M2230" i="85"/>
  <c r="M2229" i="85"/>
  <c r="M2228" i="85"/>
  <c r="M2227" i="85"/>
  <c r="M2226" i="85"/>
  <c r="M2225" i="85"/>
  <c r="M2224" i="85"/>
  <c r="M2223" i="85"/>
  <c r="M2222" i="85"/>
  <c r="M2220" i="85"/>
  <c r="M2219" i="85"/>
  <c r="M2218" i="85"/>
  <c r="M2217" i="85"/>
  <c r="M2216" i="85"/>
  <c r="M2215" i="85"/>
  <c r="M2214" i="85"/>
  <c r="M2213" i="85"/>
  <c r="M2212" i="85"/>
  <c r="M2211" i="85"/>
  <c r="M2210" i="85"/>
  <c r="M2209" i="85"/>
  <c r="M2208" i="85"/>
  <c r="M2207" i="85"/>
  <c r="M2206" i="85"/>
  <c r="M2205" i="85"/>
  <c r="M2204" i="85"/>
  <c r="M2203" i="85"/>
  <c r="M2202" i="85"/>
  <c r="M2201" i="85"/>
  <c r="M2200" i="85"/>
  <c r="M2199" i="85"/>
  <c r="N2194" i="85"/>
  <c r="N2193" i="85"/>
  <c r="N2192" i="85"/>
  <c r="N2191" i="85"/>
  <c r="M2190" i="85"/>
  <c r="N2189" i="85"/>
  <c r="N2188" i="85"/>
  <c r="N2187" i="85"/>
  <c r="N2186" i="85"/>
  <c r="N2185" i="85"/>
  <c r="N2184" i="85"/>
  <c r="N2183" i="85"/>
  <c r="N2182" i="85"/>
  <c r="P2181" i="85"/>
  <c r="N2181" i="85"/>
  <c r="N2180" i="85"/>
  <c r="N2179" i="85"/>
  <c r="N2178" i="85"/>
  <c r="N2177" i="85"/>
  <c r="N2176" i="85"/>
  <c r="N2175" i="85"/>
  <c r="N2174" i="85"/>
  <c r="N2173" i="85"/>
  <c r="N2172" i="85"/>
  <c r="N2171" i="85"/>
  <c r="N2170" i="85"/>
  <c r="N2169" i="85"/>
  <c r="N2168" i="85"/>
  <c r="N2167" i="85"/>
  <c r="N2166" i="85"/>
  <c r="N2165" i="85"/>
  <c r="N2164" i="85"/>
  <c r="N2163" i="85"/>
  <c r="N2162" i="85"/>
  <c r="N2161" i="85"/>
  <c r="N2160" i="85"/>
  <c r="N2159" i="85"/>
  <c r="N2158" i="85"/>
  <c r="N2157" i="85"/>
  <c r="N2156" i="85"/>
  <c r="N2155" i="85"/>
  <c r="N2154" i="85"/>
  <c r="N2153" i="85"/>
  <c r="N2152" i="85"/>
  <c r="N2151" i="85"/>
  <c r="N2150" i="85"/>
  <c r="N2149" i="85"/>
  <c r="N2148" i="85"/>
  <c r="N2147" i="85"/>
  <c r="N2146" i="85"/>
  <c r="N2145" i="85"/>
  <c r="N2144" i="85"/>
  <c r="N2143" i="85"/>
  <c r="N2142" i="85"/>
  <c r="N2141" i="85"/>
  <c r="N2140" i="85"/>
  <c r="N2139" i="85"/>
  <c r="N2138" i="85"/>
  <c r="N2137" i="85"/>
  <c r="N2136" i="85"/>
  <c r="N2135" i="85"/>
  <c r="N2134" i="85"/>
  <c r="N2133" i="85"/>
  <c r="N2132" i="85"/>
  <c r="N2131" i="85"/>
  <c r="N2130" i="85"/>
  <c r="N2129" i="85"/>
  <c r="N2128" i="85"/>
  <c r="N2127" i="85"/>
  <c r="N2126" i="85"/>
  <c r="N2125" i="85"/>
  <c r="N2124" i="85"/>
  <c r="N2123" i="85"/>
  <c r="N2122" i="85"/>
  <c r="N2121" i="85"/>
  <c r="N2120" i="85"/>
  <c r="N2119" i="85"/>
  <c r="N2118" i="85"/>
  <c r="N2117" i="85"/>
  <c r="N2116" i="85"/>
  <c r="N2115" i="85"/>
  <c r="N2114" i="85"/>
  <c r="N2113" i="85"/>
  <c r="N2112" i="85"/>
  <c r="N2111" i="85"/>
  <c r="N2110" i="85"/>
  <c r="N2109" i="85"/>
  <c r="N2108" i="85"/>
  <c r="N2107" i="85"/>
  <c r="N2106" i="85"/>
  <c r="N2105" i="85"/>
  <c r="N2104" i="85"/>
  <c r="N2103" i="85"/>
  <c r="N2102" i="85"/>
  <c r="N2101" i="85"/>
  <c r="N2100" i="85"/>
  <c r="N2099" i="85"/>
  <c r="N2098" i="85"/>
  <c r="N2097" i="85"/>
  <c r="N2096" i="85"/>
  <c r="N2095" i="85"/>
  <c r="N2094" i="85"/>
  <c r="N2093" i="85"/>
  <c r="N2092" i="85"/>
  <c r="N2091" i="85"/>
  <c r="N2090" i="85"/>
  <c r="N2089" i="85"/>
  <c r="N2088" i="85"/>
  <c r="N2087" i="85"/>
  <c r="N2086" i="85"/>
  <c r="N2085" i="85"/>
  <c r="N2084" i="85"/>
  <c r="N2083" i="85"/>
  <c r="N2082" i="85"/>
  <c r="N2081" i="85"/>
  <c r="N2080" i="85"/>
  <c r="N2079" i="85"/>
  <c r="N2078" i="85"/>
  <c r="N2077" i="85"/>
  <c r="N2076" i="85"/>
  <c r="N2075" i="85"/>
  <c r="N2074" i="85"/>
  <c r="N2073" i="85"/>
  <c r="N2072" i="85"/>
  <c r="N2071" i="85"/>
  <c r="N2070" i="85"/>
  <c r="N2069" i="85"/>
  <c r="N2068" i="85"/>
  <c r="N2067" i="85"/>
  <c r="N2066" i="85"/>
  <c r="N2065" i="85"/>
  <c r="N2064" i="85"/>
  <c r="N2063" i="85"/>
  <c r="N2062" i="85"/>
  <c r="N2061" i="85"/>
  <c r="N2060" i="85"/>
  <c r="N2059" i="85"/>
  <c r="N2058" i="85"/>
  <c r="N2057" i="85"/>
  <c r="N2056" i="85"/>
  <c r="N2055" i="85"/>
  <c r="N2054" i="85"/>
  <c r="N2053" i="85"/>
  <c r="N2052" i="85"/>
  <c r="N2051" i="85"/>
  <c r="N2050" i="85"/>
  <c r="N2049" i="85"/>
  <c r="N2048" i="85"/>
  <c r="N2047" i="85"/>
  <c r="N2046" i="85"/>
  <c r="N2045" i="85"/>
  <c r="N2044" i="85"/>
  <c r="N2043" i="85"/>
  <c r="N2042" i="85"/>
  <c r="N2041" i="85"/>
  <c r="N2040" i="85"/>
  <c r="N2039" i="85"/>
  <c r="N2038" i="85"/>
  <c r="N2037" i="85"/>
  <c r="N2036" i="85"/>
  <c r="N2035" i="85"/>
  <c r="N2034" i="85"/>
  <c r="M1998" i="85"/>
  <c r="T44" i="84"/>
  <c r="AH42" i="84"/>
  <c r="AG42" i="84"/>
  <c r="Z42" i="84"/>
  <c r="AA42" i="84" s="1"/>
  <c r="AC42" i="84" s="1"/>
  <c r="AD42" i="84" s="1"/>
  <c r="N42" i="84"/>
  <c r="K42" i="84"/>
  <c r="O42" i="84" s="1"/>
  <c r="P42" i="84" s="1"/>
  <c r="AH41" i="84"/>
  <c r="AG41" i="84"/>
  <c r="Z41" i="84"/>
  <c r="N41" i="84"/>
  <c r="K41" i="84"/>
  <c r="AH40" i="84"/>
  <c r="AG40" i="84"/>
  <c r="AG39" i="84" s="1"/>
  <c r="AA40" i="84"/>
  <c r="Z40" i="84"/>
  <c r="N40" i="84"/>
  <c r="K40" i="84"/>
  <c r="AB39" i="84"/>
  <c r="Y39" i="84"/>
  <c r="X39" i="84"/>
  <c r="W39" i="84"/>
  <c r="V39" i="84"/>
  <c r="U39" i="84"/>
  <c r="T39" i="84"/>
  <c r="S39" i="84"/>
  <c r="R39" i="84"/>
  <c r="Q39" i="84"/>
  <c r="M39" i="84"/>
  <c r="L39" i="84"/>
  <c r="J39" i="84"/>
  <c r="I39" i="84"/>
  <c r="H39" i="84"/>
  <c r="G39" i="84"/>
  <c r="F39" i="84"/>
  <c r="E39" i="84"/>
  <c r="D39" i="84"/>
  <c r="C39" i="84"/>
  <c r="B39" i="84"/>
  <c r="AH38" i="84"/>
  <c r="AA38" i="84"/>
  <c r="Z38" i="84"/>
  <c r="Q38" i="84"/>
  <c r="AG38" i="84" s="1"/>
  <c r="K38" i="84"/>
  <c r="AG37" i="84"/>
  <c r="AA37" i="84"/>
  <c r="Z37" i="84"/>
  <c r="M37" i="84"/>
  <c r="K37" i="84"/>
  <c r="L37" i="84" s="1"/>
  <c r="AA36" i="84"/>
  <c r="Z36" i="84"/>
  <c r="AB36" i="84" s="1"/>
  <c r="AC36" i="84" s="1"/>
  <c r="Q36" i="84"/>
  <c r="AG36" i="84" s="1"/>
  <c r="K36" i="84"/>
  <c r="L36" i="84" s="1"/>
  <c r="AA35" i="84"/>
  <c r="Z35" i="84"/>
  <c r="AB35" i="84" s="1"/>
  <c r="Q35" i="84"/>
  <c r="AG35" i="84" s="1"/>
  <c r="K35" i="84"/>
  <c r="L35" i="84" s="1"/>
  <c r="AA34" i="84"/>
  <c r="Z34" i="84"/>
  <c r="AB34" i="84" s="1"/>
  <c r="AC34" i="84" s="1"/>
  <c r="Q34" i="84"/>
  <c r="AG34" i="84" s="1"/>
  <c r="M34" i="84"/>
  <c r="K34" i="84"/>
  <c r="L34" i="84" s="1"/>
  <c r="AG33" i="84"/>
  <c r="AA33" i="84"/>
  <c r="Z33" i="84"/>
  <c r="K33" i="84"/>
  <c r="L33" i="84" s="1"/>
  <c r="AA32" i="84"/>
  <c r="Z32" i="84"/>
  <c r="Q32" i="84"/>
  <c r="AG32" i="84" s="1"/>
  <c r="M32" i="84"/>
  <c r="L32" i="84"/>
  <c r="N32" i="84" s="1"/>
  <c r="K32" i="84"/>
  <c r="AG31" i="84"/>
  <c r="AA31" i="84"/>
  <c r="AC31" i="84" s="1"/>
  <c r="Z31" i="84"/>
  <c r="AB31" i="84" s="1"/>
  <c r="K31" i="84"/>
  <c r="L31" i="84" s="1"/>
  <c r="AB30" i="84"/>
  <c r="AA30" i="84"/>
  <c r="Z30" i="84"/>
  <c r="Q30" i="84"/>
  <c r="AG30" i="84" s="1"/>
  <c r="K30" i="84"/>
  <c r="L30" i="84" s="1"/>
  <c r="AB29" i="84"/>
  <c r="AA29" i="84"/>
  <c r="AA28" i="84" s="1"/>
  <c r="Z29" i="84"/>
  <c r="Q29" i="84"/>
  <c r="AG29" i="84" s="1"/>
  <c r="K29" i="84"/>
  <c r="L29" i="84" s="1"/>
  <c r="AH28" i="84"/>
  <c r="Y28" i="84"/>
  <c r="X28" i="84"/>
  <c r="W28" i="84"/>
  <c r="V28" i="84"/>
  <c r="U28" i="84"/>
  <c r="T28" i="84"/>
  <c r="S28" i="84"/>
  <c r="R28" i="84"/>
  <c r="J28" i="84"/>
  <c r="I28" i="84"/>
  <c r="H28" i="84"/>
  <c r="G28" i="84"/>
  <c r="F28" i="84"/>
  <c r="E28" i="84"/>
  <c r="D28" i="84"/>
  <c r="C28" i="84"/>
  <c r="B28" i="84"/>
  <c r="AH27" i="84"/>
  <c r="AG27" i="84"/>
  <c r="AC27" i="84"/>
  <c r="Z27" i="84"/>
  <c r="AD27" i="84" s="1"/>
  <c r="O27" i="84"/>
  <c r="P27" i="84" s="1"/>
  <c r="N27" i="84"/>
  <c r="K27" i="84"/>
  <c r="AH26" i="84"/>
  <c r="AC26" i="84"/>
  <c r="Z26" i="84"/>
  <c r="AD26" i="84" s="1"/>
  <c r="AI26" i="84" s="1"/>
  <c r="Q26" i="84"/>
  <c r="N26" i="84"/>
  <c r="K26" i="84"/>
  <c r="AG25" i="84"/>
  <c r="AC25" i="84"/>
  <c r="Z25" i="84"/>
  <c r="AD25" i="84" s="1"/>
  <c r="P25" i="84"/>
  <c r="O25" i="84"/>
  <c r="N25" i="84"/>
  <c r="K25" i="84"/>
  <c r="AH24" i="84"/>
  <c r="AG24" i="84"/>
  <c r="AD24" i="84"/>
  <c r="AC24" i="84"/>
  <c r="AC23" i="84" s="1"/>
  <c r="Z24" i="84"/>
  <c r="N24" i="84"/>
  <c r="K24" i="84"/>
  <c r="K23" i="84" s="1"/>
  <c r="AH23" i="84"/>
  <c r="AB23" i="84"/>
  <c r="AA23" i="84"/>
  <c r="Y23" i="84"/>
  <c r="X23" i="84"/>
  <c r="W23" i="84"/>
  <c r="V23" i="84"/>
  <c r="U23" i="84"/>
  <c r="T23" i="84"/>
  <c r="S23" i="84"/>
  <c r="R23" i="84"/>
  <c r="N23" i="84"/>
  <c r="M23" i="84"/>
  <c r="L23" i="84"/>
  <c r="J23" i="84"/>
  <c r="I23" i="84"/>
  <c r="H23" i="84"/>
  <c r="G23" i="84"/>
  <c r="F23" i="84"/>
  <c r="E23" i="84"/>
  <c r="D23" i="84"/>
  <c r="C23" i="84"/>
  <c r="B23" i="84"/>
  <c r="AC22" i="84"/>
  <c r="Z22" i="84"/>
  <c r="AD22" i="84" s="1"/>
  <c r="AI22" i="84" s="1"/>
  <c r="Q22" i="84"/>
  <c r="N22" i="84"/>
  <c r="K22" i="84"/>
  <c r="AG21" i="84"/>
  <c r="AC21" i="84"/>
  <c r="Z21" i="84"/>
  <c r="N21" i="84"/>
  <c r="K21" i="84"/>
  <c r="O21" i="84" s="1"/>
  <c r="P21" i="84" s="1"/>
  <c r="AG20" i="84"/>
  <c r="AD20" i="84"/>
  <c r="AI20" i="84" s="1"/>
  <c r="AC20" i="84"/>
  <c r="Z20" i="84"/>
  <c r="N20" i="84"/>
  <c r="K20" i="84"/>
  <c r="O20" i="84" s="1"/>
  <c r="AG19" i="84"/>
  <c r="AD19" i="84"/>
  <c r="AI19" i="84" s="1"/>
  <c r="AC19" i="84"/>
  <c r="Z19" i="84"/>
  <c r="Q19" i="84"/>
  <c r="N19" i="84"/>
  <c r="K19" i="84"/>
  <c r="O19" i="84" s="1"/>
  <c r="P19" i="84" s="1"/>
  <c r="AI18" i="84"/>
  <c r="AG18" i="84"/>
  <c r="AD18" i="84"/>
  <c r="AC18" i="84"/>
  <c r="Z18" i="84"/>
  <c r="Q18" i="84"/>
  <c r="N18" i="84"/>
  <c r="O18" i="84" s="1"/>
  <c r="K18" i="84"/>
  <c r="AH17" i="84"/>
  <c r="AB17" i="84"/>
  <c r="AC17" i="84" s="1"/>
  <c r="Z17" i="84"/>
  <c r="Q17" i="84"/>
  <c r="AG17" i="84" s="1"/>
  <c r="N17" i="84"/>
  <c r="K17" i="84"/>
  <c r="O17" i="84" s="1"/>
  <c r="AC16" i="84"/>
  <c r="Z16" i="84"/>
  <c r="Q16" i="84"/>
  <c r="AG16" i="84" s="1"/>
  <c r="N16" i="84"/>
  <c r="K16" i="84"/>
  <c r="AC15" i="84"/>
  <c r="Z15" i="84"/>
  <c r="AD15" i="84" s="1"/>
  <c r="AI15" i="84" s="1"/>
  <c r="Q15" i="84"/>
  <c r="AG15" i="84" s="1"/>
  <c r="N15" i="84"/>
  <c r="K15" i="84"/>
  <c r="AC14" i="84"/>
  <c r="Z14" i="84"/>
  <c r="AD14" i="84" s="1"/>
  <c r="AI14" i="84" s="1"/>
  <c r="Q14" i="84"/>
  <c r="AG14" i="84" s="1"/>
  <c r="N14" i="84"/>
  <c r="K14" i="84"/>
  <c r="O14" i="84" s="1"/>
  <c r="P14" i="84" s="1"/>
  <c r="AC13" i="84"/>
  <c r="Z13" i="84"/>
  <c r="Q13" i="84"/>
  <c r="AG13" i="84" s="1"/>
  <c r="N13" i="84"/>
  <c r="K13" i="84"/>
  <c r="O13" i="84" s="1"/>
  <c r="P13" i="84" s="1"/>
  <c r="AC12" i="84"/>
  <c r="AC8" i="84" s="1"/>
  <c r="Z12" i="84"/>
  <c r="AD12" i="84" s="1"/>
  <c r="AI12" i="84" s="1"/>
  <c r="Q12" i="84"/>
  <c r="AE12" i="84" s="1"/>
  <c r="N12" i="84"/>
  <c r="K12" i="84"/>
  <c r="AG11" i="84"/>
  <c r="AC11" i="84"/>
  <c r="Z11" i="84"/>
  <c r="AD11" i="84" s="1"/>
  <c r="N11" i="84"/>
  <c r="K11" i="84"/>
  <c r="O11" i="84" s="1"/>
  <c r="AG10" i="84"/>
  <c r="AE10" i="84"/>
  <c r="AD10" i="84"/>
  <c r="AI10" i="84" s="1"/>
  <c r="AC10" i="84"/>
  <c r="Z10" i="84"/>
  <c r="N10" i="84"/>
  <c r="K10" i="84"/>
  <c r="O10" i="84" s="1"/>
  <c r="AG9" i="84"/>
  <c r="AD9" i="84"/>
  <c r="AI9" i="84" s="1"/>
  <c r="AC9" i="84"/>
  <c r="Z9" i="84"/>
  <c r="N9" i="84"/>
  <c r="N8" i="84" s="1"/>
  <c r="K9" i="84"/>
  <c r="O9" i="84" s="1"/>
  <c r="AF9" i="84" s="1"/>
  <c r="AH8" i="84"/>
  <c r="AB8" i="84"/>
  <c r="AA8" i="84"/>
  <c r="Y8" i="84"/>
  <c r="X8" i="84"/>
  <c r="W8" i="84"/>
  <c r="V8" i="84"/>
  <c r="V44" i="84" s="1"/>
  <c r="U8" i="84"/>
  <c r="U44" i="84" s="1"/>
  <c r="T8" i="84"/>
  <c r="S8" i="84"/>
  <c r="S44" i="84" s="1"/>
  <c r="R8" i="84"/>
  <c r="R44" i="84" s="1"/>
  <c r="M8" i="84"/>
  <c r="L8" i="84"/>
  <c r="J8" i="84"/>
  <c r="J44" i="84" s="1"/>
  <c r="I8" i="84"/>
  <c r="H8" i="84"/>
  <c r="G8" i="84"/>
  <c r="F8" i="84"/>
  <c r="E8" i="84"/>
  <c r="D8" i="84"/>
  <c r="D44" i="84" s="1"/>
  <c r="C8" i="84"/>
  <c r="B8" i="84"/>
  <c r="B44" i="84" s="1"/>
  <c r="J55" i="83"/>
  <c r="F44" i="83"/>
  <c r="D44" i="83"/>
  <c r="B44" i="83"/>
  <c r="I43" i="83"/>
  <c r="G42" i="83"/>
  <c r="E42" i="83"/>
  <c r="C42" i="83"/>
  <c r="I41" i="83"/>
  <c r="I40" i="83"/>
  <c r="G39" i="83"/>
  <c r="E39" i="83"/>
  <c r="I39" i="83" s="1"/>
  <c r="C39" i="83"/>
  <c r="I38" i="83"/>
  <c r="I37" i="83"/>
  <c r="I36" i="83"/>
  <c r="I35" i="83"/>
  <c r="I34" i="83"/>
  <c r="G33" i="83"/>
  <c r="E33" i="83"/>
  <c r="C33" i="83"/>
  <c r="I32" i="83"/>
  <c r="I31" i="83"/>
  <c r="I30" i="83"/>
  <c r="I29" i="83"/>
  <c r="G29" i="83"/>
  <c r="I28" i="83"/>
  <c r="I27" i="83"/>
  <c r="G27" i="83"/>
  <c r="G26" i="83" s="1"/>
  <c r="E26" i="83"/>
  <c r="C26" i="83"/>
  <c r="I25" i="83"/>
  <c r="I24" i="83"/>
  <c r="I23" i="83"/>
  <c r="I22" i="83"/>
  <c r="G21" i="83"/>
  <c r="E21" i="83"/>
  <c r="C21" i="83"/>
  <c r="I20" i="83"/>
  <c r="I19" i="83"/>
  <c r="I18" i="83"/>
  <c r="I17" i="83"/>
  <c r="I16" i="83"/>
  <c r="I15" i="83"/>
  <c r="I14" i="83"/>
  <c r="I13" i="83"/>
  <c r="G13" i="83"/>
  <c r="G8" i="83" s="1"/>
  <c r="G7" i="83" s="1"/>
  <c r="G44" i="83" s="1"/>
  <c r="G47" i="83" s="1"/>
  <c r="I12" i="83"/>
  <c r="I11" i="83"/>
  <c r="G11" i="83"/>
  <c r="I10" i="83"/>
  <c r="I9" i="83"/>
  <c r="E8" i="83"/>
  <c r="E7" i="83" s="1"/>
  <c r="C8" i="83"/>
  <c r="C7" i="83" s="1"/>
  <c r="C44" i="83" s="1"/>
  <c r="C47" i="83" s="1"/>
  <c r="H7" i="83"/>
  <c r="H44" i="83" s="1"/>
  <c r="V43" i="82"/>
  <c r="V42" i="82" s="1"/>
  <c r="W42" i="82"/>
  <c r="U42" i="82"/>
  <c r="T42" i="82"/>
  <c r="S42" i="82"/>
  <c r="R42" i="82"/>
  <c r="Q42" i="82"/>
  <c r="P42" i="82"/>
  <c r="O42" i="82"/>
  <c r="N42" i="82"/>
  <c r="M42" i="82"/>
  <c r="L42" i="82"/>
  <c r="K42" i="82"/>
  <c r="J42" i="82"/>
  <c r="I42" i="82"/>
  <c r="H42" i="82"/>
  <c r="G42" i="82"/>
  <c r="F42" i="82"/>
  <c r="E42" i="82"/>
  <c r="D42" i="82"/>
  <c r="C42" i="82"/>
  <c r="B42" i="82"/>
  <c r="V41" i="82"/>
  <c r="V40" i="82" s="1"/>
  <c r="K41" i="82"/>
  <c r="W40" i="82"/>
  <c r="U40" i="82"/>
  <c r="T40" i="82"/>
  <c r="S40" i="82"/>
  <c r="R40" i="82"/>
  <c r="Q40" i="82"/>
  <c r="P40" i="82"/>
  <c r="O40" i="82"/>
  <c r="N40" i="82"/>
  <c r="M40" i="82"/>
  <c r="L40" i="82"/>
  <c r="K40" i="82"/>
  <c r="J40" i="82"/>
  <c r="I40" i="82"/>
  <c r="H40" i="82"/>
  <c r="G40" i="82"/>
  <c r="F40" i="82"/>
  <c r="E40" i="82"/>
  <c r="D40" i="82"/>
  <c r="C40" i="82"/>
  <c r="B40" i="82"/>
  <c r="V39" i="82"/>
  <c r="V38" i="82" s="1"/>
  <c r="K39" i="82"/>
  <c r="W38" i="82"/>
  <c r="U38" i="82"/>
  <c r="T38" i="82"/>
  <c r="S38" i="82"/>
  <c r="R38" i="82"/>
  <c r="Q38" i="82"/>
  <c r="P38" i="82"/>
  <c r="O38" i="82"/>
  <c r="N38" i="82"/>
  <c r="M38" i="82"/>
  <c r="L38" i="82"/>
  <c r="K38" i="82"/>
  <c r="J38" i="82"/>
  <c r="I38" i="82"/>
  <c r="H38" i="82"/>
  <c r="G38" i="82"/>
  <c r="F38" i="82"/>
  <c r="E38" i="82"/>
  <c r="D38" i="82"/>
  <c r="C38" i="82"/>
  <c r="B38" i="82"/>
  <c r="V37" i="82"/>
  <c r="V36" i="82" s="1"/>
  <c r="K37" i="82"/>
  <c r="W36" i="82"/>
  <c r="U36" i="82"/>
  <c r="T36" i="82"/>
  <c r="S36" i="82"/>
  <c r="R36" i="82"/>
  <c r="Q36" i="82"/>
  <c r="P36" i="82"/>
  <c r="O36" i="82"/>
  <c r="N36" i="82"/>
  <c r="M36" i="82"/>
  <c r="L36" i="82"/>
  <c r="K36" i="82"/>
  <c r="J36" i="82"/>
  <c r="I36" i="82"/>
  <c r="H36" i="82"/>
  <c r="G36" i="82"/>
  <c r="F36" i="82"/>
  <c r="E36" i="82"/>
  <c r="D36" i="82"/>
  <c r="C36" i="82"/>
  <c r="B36" i="82"/>
  <c r="V35" i="82"/>
  <c r="K35" i="82"/>
  <c r="V34" i="82"/>
  <c r="K34" i="82"/>
  <c r="V33" i="82"/>
  <c r="K33" i="82"/>
  <c r="V32" i="82"/>
  <c r="V31" i="82" s="1"/>
  <c r="K32" i="82"/>
  <c r="K31" i="82" s="1"/>
  <c r="W31" i="82"/>
  <c r="U31" i="82"/>
  <c r="T31" i="82"/>
  <c r="S31" i="82"/>
  <c r="R31" i="82"/>
  <c r="Q31" i="82"/>
  <c r="P31" i="82"/>
  <c r="O31" i="82"/>
  <c r="N31" i="82"/>
  <c r="M31" i="82"/>
  <c r="L31" i="82"/>
  <c r="J31" i="82"/>
  <c r="I31" i="82"/>
  <c r="H31" i="82"/>
  <c r="G31" i="82"/>
  <c r="F31" i="82"/>
  <c r="F48" i="82" s="1"/>
  <c r="E31" i="82"/>
  <c r="E48" i="82" s="1"/>
  <c r="D31" i="82"/>
  <c r="C31" i="82"/>
  <c r="B31" i="82"/>
  <c r="V30" i="82"/>
  <c r="K30" i="82"/>
  <c r="V29" i="82"/>
  <c r="V28" i="82" s="1"/>
  <c r="K29" i="82"/>
  <c r="W28" i="82"/>
  <c r="U28" i="82"/>
  <c r="T28" i="82"/>
  <c r="S28" i="82"/>
  <c r="R28" i="82"/>
  <c r="Q28" i="82"/>
  <c r="P28" i="82"/>
  <c r="O28" i="82"/>
  <c r="N28" i="82"/>
  <c r="M28" i="82"/>
  <c r="L28" i="82"/>
  <c r="J28" i="82"/>
  <c r="I28" i="82"/>
  <c r="H28" i="82"/>
  <c r="G28" i="82"/>
  <c r="F28" i="82"/>
  <c r="E28" i="82"/>
  <c r="D28" i="82"/>
  <c r="C28" i="82"/>
  <c r="B28" i="82"/>
  <c r="V27" i="82"/>
  <c r="K27" i="82"/>
  <c r="V26" i="82"/>
  <c r="K26" i="82"/>
  <c r="V25" i="82"/>
  <c r="K25" i="82"/>
  <c r="V24" i="82"/>
  <c r="K24" i="82"/>
  <c r="W23" i="82"/>
  <c r="W22" i="82" s="1"/>
  <c r="V23" i="82"/>
  <c r="V22" i="82" s="1"/>
  <c r="K23" i="82"/>
  <c r="K22" i="82" s="1"/>
  <c r="U22" i="82"/>
  <c r="T22" i="82"/>
  <c r="S22" i="82"/>
  <c r="R22" i="82"/>
  <c r="Q22" i="82"/>
  <c r="P22" i="82"/>
  <c r="O22" i="82"/>
  <c r="N22" i="82"/>
  <c r="M22" i="82"/>
  <c r="L22" i="82"/>
  <c r="J22" i="82"/>
  <c r="I22" i="82"/>
  <c r="H22" i="82"/>
  <c r="G22" i="82"/>
  <c r="F22" i="82"/>
  <c r="E22" i="82"/>
  <c r="D22" i="82"/>
  <c r="C22" i="82"/>
  <c r="B22" i="82"/>
  <c r="V21" i="82"/>
  <c r="K21" i="82"/>
  <c r="V20" i="82"/>
  <c r="K20" i="82"/>
  <c r="V19" i="82"/>
  <c r="K19" i="82"/>
  <c r="V18" i="82"/>
  <c r="K18" i="82"/>
  <c r="V17" i="82"/>
  <c r="K17" i="82"/>
  <c r="K16" i="82" s="1"/>
  <c r="W16" i="82"/>
  <c r="U16" i="82"/>
  <c r="T16" i="82"/>
  <c r="S16" i="82"/>
  <c r="R16" i="82"/>
  <c r="Q16" i="82"/>
  <c r="P16" i="82"/>
  <c r="O16" i="82"/>
  <c r="N16" i="82"/>
  <c r="M16" i="82"/>
  <c r="L16" i="82"/>
  <c r="J16" i="82"/>
  <c r="I16" i="82"/>
  <c r="H16" i="82"/>
  <c r="G16" i="82"/>
  <c r="F16" i="82"/>
  <c r="E16" i="82"/>
  <c r="D16" i="82"/>
  <c r="C16" i="82"/>
  <c r="B16" i="82"/>
  <c r="V15" i="82"/>
  <c r="K15" i="82"/>
  <c r="V14" i="82"/>
  <c r="K14" i="82"/>
  <c r="V13" i="82"/>
  <c r="K13" i="82"/>
  <c r="V12" i="82"/>
  <c r="K12" i="82"/>
  <c r="V11" i="82"/>
  <c r="K11" i="82"/>
  <c r="V10" i="82"/>
  <c r="V8" i="82" s="1"/>
  <c r="K10" i="82"/>
  <c r="V9" i="82"/>
  <c r="K9" i="82"/>
  <c r="W8" i="82"/>
  <c r="U8" i="82"/>
  <c r="T8" i="82"/>
  <c r="S8" i="82"/>
  <c r="R8" i="82"/>
  <c r="Q8" i="82"/>
  <c r="P8" i="82"/>
  <c r="O8" i="82"/>
  <c r="N8" i="82"/>
  <c r="M8" i="82"/>
  <c r="L8" i="82"/>
  <c r="K8" i="82"/>
  <c r="J8" i="82"/>
  <c r="I8" i="82"/>
  <c r="H8" i="82"/>
  <c r="G8" i="82"/>
  <c r="F8" i="82"/>
  <c r="E8" i="82"/>
  <c r="D8" i="82"/>
  <c r="C8" i="82"/>
  <c r="B8" i="82"/>
  <c r="AF18" i="84" l="1"/>
  <c r="P18" i="84"/>
  <c r="AI25" i="84"/>
  <c r="AE25" i="84"/>
  <c r="AD23" i="84"/>
  <c r="AF10" i="84"/>
  <c r="P10" i="84"/>
  <c r="AI27" i="84"/>
  <c r="AE27" i="84"/>
  <c r="AF20" i="84"/>
  <c r="P20" i="84"/>
  <c r="Q48" i="82"/>
  <c r="Q28" i="84"/>
  <c r="M33" i="84"/>
  <c r="V16" i="82"/>
  <c r="C48" i="82"/>
  <c r="S48" i="82"/>
  <c r="I48" i="82"/>
  <c r="R48" i="82"/>
  <c r="I33" i="83"/>
  <c r="Y44" i="84"/>
  <c r="AG12" i="84"/>
  <c r="AE15" i="84"/>
  <c r="Z23" i="84"/>
  <c r="N36" i="84"/>
  <c r="O36" i="84" s="1"/>
  <c r="P48" i="82"/>
  <c r="I26" i="83"/>
  <c r="AE24" i="84"/>
  <c r="K28" i="82"/>
  <c r="I21" i="83"/>
  <c r="X44" i="84"/>
  <c r="B48" i="82"/>
  <c r="J48" i="82"/>
  <c r="F44" i="84"/>
  <c r="Z8" i="84"/>
  <c r="AD17" i="84"/>
  <c r="AI17" i="84" s="1"/>
  <c r="O24" i="84"/>
  <c r="AI24" i="84"/>
  <c r="AI23" i="84" s="1"/>
  <c r="M35" i="84"/>
  <c r="N35" i="84" s="1"/>
  <c r="O35" i="84" s="1"/>
  <c r="AF27" i="84"/>
  <c r="L48" i="82"/>
  <c r="T48" i="82"/>
  <c r="AE19" i="84"/>
  <c r="AD21" i="84"/>
  <c r="AB32" i="84"/>
  <c r="AC32" i="84" s="1"/>
  <c r="AD32" i="84" s="1"/>
  <c r="N37" i="84"/>
  <c r="O37" i="84" s="1"/>
  <c r="H48" i="82"/>
  <c r="AD31" i="84"/>
  <c r="D48" i="82"/>
  <c r="M48" i="82"/>
  <c r="U48" i="82"/>
  <c r="H44" i="84"/>
  <c r="O12" i="84"/>
  <c r="AF12" i="84" s="1"/>
  <c r="O26" i="84"/>
  <c r="P26" i="84" s="1"/>
  <c r="AG28" i="84"/>
  <c r="AC30" i="84"/>
  <c r="N34" i="84"/>
  <c r="O34" i="84" s="1"/>
  <c r="AC35" i="84"/>
  <c r="N39" i="84"/>
  <c r="AH39" i="84"/>
  <c r="I42" i="83"/>
  <c r="AE20" i="84"/>
  <c r="G48" i="82"/>
  <c r="O48" i="82"/>
  <c r="N48" i="82"/>
  <c r="W48" i="82"/>
  <c r="AD13" i="84"/>
  <c r="AI13" i="84" s="1"/>
  <c r="AD16" i="84"/>
  <c r="AI16" i="84" s="1"/>
  <c r="AF25" i="84"/>
  <c r="AH44" i="84"/>
  <c r="W44" i="84"/>
  <c r="M36" i="84"/>
  <c r="AE11" i="84"/>
  <c r="AI11" i="84"/>
  <c r="AI8" i="84" s="1"/>
  <c r="AD8" i="84"/>
  <c r="P11" i="84"/>
  <c r="AF11" i="84"/>
  <c r="AI42" i="84"/>
  <c r="AE42" i="84"/>
  <c r="C44" i="84"/>
  <c r="G44" i="84"/>
  <c r="K8" i="84"/>
  <c r="P9" i="84"/>
  <c r="AE9" i="84"/>
  <c r="AE14" i="84"/>
  <c r="P17" i="84"/>
  <c r="AE21" i="84"/>
  <c r="AI21" i="84"/>
  <c r="O22" i="84"/>
  <c r="N33" i="84"/>
  <c r="O33" i="84" s="1"/>
  <c r="AC40" i="84"/>
  <c r="AD40" i="84" s="1"/>
  <c r="O41" i="84"/>
  <c r="K39" i="84"/>
  <c r="N31" i="84"/>
  <c r="O31" i="84" s="1"/>
  <c r="AF14" i="84"/>
  <c r="O16" i="84"/>
  <c r="AE18" i="84"/>
  <c r="AF19" i="84"/>
  <c r="AE31" i="84"/>
  <c r="AI31" i="84"/>
  <c r="AD34" i="84"/>
  <c r="AI34" i="84" s="1"/>
  <c r="AD35" i="84"/>
  <c r="AI35" i="84" s="1"/>
  <c r="AD36" i="84"/>
  <c r="AI36" i="84" s="1"/>
  <c r="O40" i="84"/>
  <c r="AF42" i="84"/>
  <c r="L28" i="84"/>
  <c r="L44" i="84" s="1"/>
  <c r="E44" i="84"/>
  <c r="I44" i="84"/>
  <c r="Q8" i="84"/>
  <c r="AF13" i="84"/>
  <c r="O15" i="84"/>
  <c r="AE17" i="84"/>
  <c r="AF21" i="84"/>
  <c r="AE22" i="84"/>
  <c r="AG26" i="84"/>
  <c r="AG23" i="84" s="1"/>
  <c r="Q23" i="84"/>
  <c r="AE26" i="84"/>
  <c r="AD30" i="84"/>
  <c r="O32" i="84"/>
  <c r="AB33" i="84"/>
  <c r="AC33" i="84" s="1"/>
  <c r="AD33" i="84" s="1"/>
  <c r="Z28" i="84"/>
  <c r="Z44" i="84" s="1"/>
  <c r="M38" i="84"/>
  <c r="L38" i="84"/>
  <c r="N38" i="84" s="1"/>
  <c r="O38" i="84" s="1"/>
  <c r="AD41" i="84"/>
  <c r="AA41" i="84"/>
  <c r="AC41" i="84" s="1"/>
  <c r="AG22" i="84"/>
  <c r="M29" i="84"/>
  <c r="AC29" i="84"/>
  <c r="AD29" i="84" s="1"/>
  <c r="M30" i="84"/>
  <c r="N30" i="84" s="1"/>
  <c r="O30" i="84" s="1"/>
  <c r="M31" i="84"/>
  <c r="AE36" i="84"/>
  <c r="AB37" i="84"/>
  <c r="AC37" i="84" s="1"/>
  <c r="AD37" i="84" s="1"/>
  <c r="AB38" i="84"/>
  <c r="AC38" i="84" s="1"/>
  <c r="AD38" i="84" s="1"/>
  <c r="Z39" i="84"/>
  <c r="K28" i="84"/>
  <c r="E44" i="83"/>
  <c r="E47" i="83" s="1"/>
  <c r="I7" i="83"/>
  <c r="I44" i="83" s="1"/>
  <c r="I8" i="83"/>
  <c r="K48" i="82"/>
  <c r="V48" i="82"/>
  <c r="AI32" i="84" l="1"/>
  <c r="AE32" i="84"/>
  <c r="M28" i="84"/>
  <c r="M44" i="84" s="1"/>
  <c r="AE16" i="84"/>
  <c r="AF17" i="84"/>
  <c r="P12" i="84"/>
  <c r="AG8" i="84"/>
  <c r="AG44" i="84" s="1"/>
  <c r="AE35" i="84"/>
  <c r="AE23" i="84"/>
  <c r="AA39" i="84"/>
  <c r="AA44" i="84" s="1"/>
  <c r="Q44" i="84"/>
  <c r="AE13" i="84"/>
  <c r="AE8" i="84" s="1"/>
  <c r="AF26" i="84"/>
  <c r="AF24" i="84"/>
  <c r="P24" i="84"/>
  <c r="P23" i="84" s="1"/>
  <c r="O23" i="84"/>
  <c r="AI38" i="84"/>
  <c r="AE38" i="84"/>
  <c r="AI40" i="84"/>
  <c r="AE40" i="84"/>
  <c r="AE39" i="84" s="1"/>
  <c r="AD39" i="84"/>
  <c r="AI37" i="84"/>
  <c r="AE37" i="84"/>
  <c r="AF30" i="84"/>
  <c r="P30" i="84"/>
  <c r="AF31" i="84"/>
  <c r="P31" i="84"/>
  <c r="AE29" i="84"/>
  <c r="AI29" i="84"/>
  <c r="AD28" i="84"/>
  <c r="AF34" i="84"/>
  <c r="P34" i="84"/>
  <c r="P40" i="84"/>
  <c r="O39" i="84"/>
  <c r="AF40" i="84"/>
  <c r="AF38" i="84"/>
  <c r="P38" i="84"/>
  <c r="P22" i="84"/>
  <c r="AF22" i="84"/>
  <c r="AF36" i="84"/>
  <c r="P36" i="84"/>
  <c r="AE30" i="84"/>
  <c r="AI30" i="84"/>
  <c r="P15" i="84"/>
  <c r="P8" i="84" s="1"/>
  <c r="AF15" i="84"/>
  <c r="AE33" i="84"/>
  <c r="AI33" i="84"/>
  <c r="P37" i="84"/>
  <c r="AF37" i="84"/>
  <c r="AF35" i="84"/>
  <c r="P35" i="84"/>
  <c r="AF32" i="84"/>
  <c r="P32" i="84"/>
  <c r="P16" i="84"/>
  <c r="AF16" i="84"/>
  <c r="P41" i="84"/>
  <c r="AF41" i="84"/>
  <c r="AB28" i="84"/>
  <c r="AB44" i="84" s="1"/>
  <c r="O8" i="84"/>
  <c r="AD44" i="84"/>
  <c r="AE34" i="84"/>
  <c r="AC28" i="84"/>
  <c r="AI41" i="84"/>
  <c r="AE41" i="84"/>
  <c r="N29" i="84"/>
  <c r="P33" i="84"/>
  <c r="AF33" i="84"/>
  <c r="AC39" i="84"/>
  <c r="K44" i="84"/>
  <c r="AF23" i="84" l="1"/>
  <c r="AF8" i="84"/>
  <c r="AF39" i="84"/>
  <c r="AE28" i="84"/>
  <c r="AI39" i="84"/>
  <c r="AE44" i="84"/>
  <c r="P39" i="84"/>
  <c r="N28" i="84"/>
  <c r="N44" i="84" s="1"/>
  <c r="O29" i="84"/>
  <c r="AC44" i="84"/>
  <c r="AI28" i="84"/>
  <c r="AI44" i="84" l="1"/>
  <c r="O28" i="84"/>
  <c r="O44" i="84" s="1"/>
  <c r="AF29" i="84"/>
  <c r="AF28" i="84" s="1"/>
  <c r="AF44" i="84" s="1"/>
  <c r="P29" i="84"/>
  <c r="P28" i="84" s="1"/>
  <c r="P44" i="84" s="1"/>
  <c r="C151" i="70" l="1"/>
  <c r="D5" i="70"/>
  <c r="D8" i="73"/>
  <c r="C20" i="73"/>
  <c r="C14" i="73"/>
  <c r="I37" i="33"/>
  <c r="J37" i="33" s="1"/>
  <c r="J12" i="33"/>
  <c r="J14" i="33"/>
  <c r="J17" i="33"/>
  <c r="J26" i="33"/>
  <c r="J27" i="33"/>
  <c r="J30" i="33"/>
  <c r="J35" i="33"/>
  <c r="J6" i="33"/>
  <c r="I7" i="33"/>
  <c r="J7" i="33" s="1"/>
  <c r="I8" i="33"/>
  <c r="J8" i="33" s="1"/>
  <c r="I11" i="33"/>
  <c r="J11" i="33" s="1"/>
  <c r="I12" i="33"/>
  <c r="I14" i="33"/>
  <c r="I15" i="33"/>
  <c r="J15" i="33" s="1"/>
  <c r="I16" i="33"/>
  <c r="J16" i="33" s="1"/>
  <c r="I17" i="33"/>
  <c r="I18" i="33"/>
  <c r="J18" i="33" s="1"/>
  <c r="I22" i="33"/>
  <c r="J22" i="33" s="1"/>
  <c r="I25" i="33"/>
  <c r="J25" i="33" s="1"/>
  <c r="I26" i="33"/>
  <c r="I27" i="33"/>
  <c r="I28" i="33"/>
  <c r="J28" i="33" s="1"/>
  <c r="I29" i="33"/>
  <c r="J29" i="33" s="1"/>
  <c r="I30" i="33"/>
  <c r="I31" i="33"/>
  <c r="J31" i="33" s="1"/>
  <c r="I32" i="33"/>
  <c r="J32" i="33" s="1"/>
  <c r="I33" i="33"/>
  <c r="J33" i="33" s="1"/>
  <c r="I35" i="33"/>
  <c r="I6" i="33"/>
  <c r="H11" i="33"/>
  <c r="H12" i="33"/>
  <c r="H18" i="33"/>
  <c r="H22" i="33"/>
  <c r="H25" i="33"/>
  <c r="H26" i="33"/>
  <c r="H31" i="33"/>
  <c r="H32" i="33"/>
  <c r="H33" i="33"/>
  <c r="G7" i="33"/>
  <c r="H7" i="33" s="1"/>
  <c r="G8" i="33"/>
  <c r="H8" i="33" s="1"/>
  <c r="G11" i="33"/>
  <c r="G12" i="33"/>
  <c r="G14" i="33"/>
  <c r="H14" i="33" s="1"/>
  <c r="G15" i="33"/>
  <c r="H15" i="33" s="1"/>
  <c r="G16" i="33"/>
  <c r="H16" i="33" s="1"/>
  <c r="G17" i="33"/>
  <c r="H17" i="33" s="1"/>
  <c r="G18" i="33"/>
  <c r="G22" i="33"/>
  <c r="G25" i="33"/>
  <c r="G26" i="33"/>
  <c r="G27" i="33"/>
  <c r="H27" i="33" s="1"/>
  <c r="G28" i="33"/>
  <c r="H28" i="33" s="1"/>
  <c r="G29" i="33"/>
  <c r="G30" i="33"/>
  <c r="H30" i="33" s="1"/>
  <c r="G31" i="33"/>
  <c r="G32" i="33"/>
  <c r="G33" i="33"/>
  <c r="G34" i="33"/>
  <c r="G35" i="33"/>
  <c r="H35" i="33" s="1"/>
  <c r="G6" i="33"/>
  <c r="H6" i="33" s="1"/>
  <c r="F37" i="33"/>
  <c r="E37" i="33"/>
  <c r="D37" i="33"/>
  <c r="B37" i="33" l="1"/>
  <c r="G37" i="33" s="1"/>
  <c r="H37" i="33" s="1"/>
  <c r="C37" i="33"/>
  <c r="N15" i="21"/>
  <c r="N17" i="21" s="1"/>
  <c r="N16" i="21"/>
  <c r="L15" i="21"/>
  <c r="L17" i="21" s="1"/>
  <c r="L16" i="21"/>
  <c r="L14" i="21"/>
  <c r="E14" i="21"/>
  <c r="F14" i="21"/>
  <c r="G14" i="21"/>
  <c r="H14" i="21"/>
  <c r="I14" i="21"/>
  <c r="Q14" i="21" s="1"/>
  <c r="R14" i="21" s="1"/>
  <c r="E15" i="21"/>
  <c r="E17" i="21" s="1"/>
  <c r="F15" i="21"/>
  <c r="F17" i="21" s="1"/>
  <c r="G15" i="21"/>
  <c r="H15" i="21"/>
  <c r="E16" i="21"/>
  <c r="F16" i="21"/>
  <c r="G16" i="21"/>
  <c r="G17" i="21" s="1"/>
  <c r="H16" i="21"/>
  <c r="H17" i="21" s="1"/>
  <c r="D15" i="21"/>
  <c r="D17" i="21" s="1"/>
  <c r="D16" i="21"/>
  <c r="D14" i="21"/>
  <c r="N9" i="21"/>
  <c r="L9" i="21"/>
  <c r="E13" i="21"/>
  <c r="I9" i="21"/>
  <c r="H9" i="21"/>
  <c r="G9" i="21"/>
  <c r="F9" i="21"/>
  <c r="E9" i="21"/>
  <c r="D9" i="21"/>
  <c r="I11" i="21"/>
  <c r="I13" i="21" s="1"/>
  <c r="I12" i="21"/>
  <c r="Q12" i="21" s="1"/>
  <c r="R12" i="21" s="1"/>
  <c r="I10" i="21"/>
  <c r="Q10" i="21" s="1"/>
  <c r="Q8" i="21"/>
  <c r="R8" i="21" s="1"/>
  <c r="Q6" i="21"/>
  <c r="R6" i="21" s="1"/>
  <c r="N7" i="21"/>
  <c r="N8" i="21"/>
  <c r="N6" i="21"/>
  <c r="N14" i="21" s="1"/>
  <c r="I7" i="21"/>
  <c r="I15" i="21" s="1"/>
  <c r="I8" i="21"/>
  <c r="I16" i="21" s="1"/>
  <c r="Q16" i="21" s="1"/>
  <c r="R16" i="21" s="1"/>
  <c r="I6" i="21"/>
  <c r="P14" i="9"/>
  <c r="P9" i="9"/>
  <c r="P7" i="9"/>
  <c r="K17" i="9"/>
  <c r="M11" i="9"/>
  <c r="P11" i="9" s="1"/>
  <c r="M9" i="9"/>
  <c r="M7" i="9"/>
  <c r="M17" i="9" s="1"/>
  <c r="D17" i="9"/>
  <c r="E17" i="9"/>
  <c r="F17" i="9"/>
  <c r="G17" i="9"/>
  <c r="C17" i="9"/>
  <c r="H14" i="9"/>
  <c r="H9" i="9"/>
  <c r="H7" i="9"/>
  <c r="H17" i="9" s="1"/>
  <c r="C20" i="76"/>
  <c r="D20" i="76"/>
  <c r="B20" i="76"/>
  <c r="C14" i="76"/>
  <c r="D14" i="76"/>
  <c r="B14" i="76"/>
  <c r="C8" i="76"/>
  <c r="D8" i="76"/>
  <c r="B8" i="76"/>
  <c r="Q11" i="9" l="1"/>
  <c r="P17" i="9"/>
  <c r="Q9" i="9"/>
  <c r="R10" i="21"/>
  <c r="Q15" i="21"/>
  <c r="I17" i="21"/>
  <c r="Q7" i="9"/>
  <c r="Q11" i="21"/>
  <c r="Q7" i="21"/>
  <c r="Q10" i="30"/>
  <c r="Q7" i="30"/>
  <c r="L15" i="30"/>
  <c r="N8" i="30"/>
  <c r="N9" i="30"/>
  <c r="Q9" i="30" s="1"/>
  <c r="N10" i="30"/>
  <c r="N11" i="30"/>
  <c r="N12" i="30"/>
  <c r="N13" i="30"/>
  <c r="N7" i="30"/>
  <c r="N15" i="30" s="1"/>
  <c r="E15" i="30"/>
  <c r="F15" i="30"/>
  <c r="G15" i="30"/>
  <c r="H15" i="30"/>
  <c r="D15" i="30"/>
  <c r="I8" i="30"/>
  <c r="Q8" i="30" s="1"/>
  <c r="I9" i="30"/>
  <c r="I10" i="30"/>
  <c r="I11" i="30"/>
  <c r="Q11" i="30" s="1"/>
  <c r="I12" i="30"/>
  <c r="Q12" i="30" s="1"/>
  <c r="I13" i="30"/>
  <c r="Q13" i="30" s="1"/>
  <c r="I7" i="30"/>
  <c r="I15" i="30" s="1"/>
  <c r="R15" i="21" l="1"/>
  <c r="Q17" i="21"/>
  <c r="R7" i="21"/>
  <c r="Q9" i="21"/>
  <c r="Q13" i="21"/>
  <c r="R11" i="21"/>
  <c r="Q15" i="30"/>
  <c r="R15" i="30" s="1"/>
  <c r="Q17" i="9"/>
  <c r="Q14" i="9"/>
  <c r="D158" i="70"/>
  <c r="D172" i="70" s="1"/>
  <c r="D121" i="70"/>
  <c r="D114" i="70"/>
  <c r="C5" i="70"/>
  <c r="B5" i="70"/>
  <c r="C39" i="70"/>
  <c r="C199" i="70"/>
  <c r="C182" i="70"/>
  <c r="C172" i="70"/>
  <c r="C158" i="70"/>
  <c r="C114" i="70"/>
  <c r="C121" i="70" s="1"/>
  <c r="C73" i="70"/>
  <c r="C51" i="70"/>
  <c r="D51" i="70"/>
  <c r="C34" i="70"/>
  <c r="D34" i="70"/>
  <c r="C12" i="70"/>
  <c r="D12" i="70"/>
  <c r="D19" i="70" s="1"/>
  <c r="C192" i="70"/>
  <c r="D192" i="70"/>
  <c r="D206" i="70" s="1"/>
  <c r="B192" i="70"/>
  <c r="B206" i="70" s="1"/>
  <c r="C175" i="70"/>
  <c r="D175" i="70"/>
  <c r="D189" i="70" s="1"/>
  <c r="B175" i="70"/>
  <c r="B189" i="70" s="1"/>
  <c r="C153" i="70"/>
  <c r="D153" i="70"/>
  <c r="B153" i="70"/>
  <c r="C148" i="70"/>
  <c r="C155" i="70" s="1"/>
  <c r="D148" i="70"/>
  <c r="B148" i="70"/>
  <c r="C141" i="70"/>
  <c r="D141" i="70"/>
  <c r="B141" i="70"/>
  <c r="C136" i="70"/>
  <c r="D136" i="70"/>
  <c r="B136" i="70"/>
  <c r="C131" i="70"/>
  <c r="D131" i="70"/>
  <c r="B131" i="70"/>
  <c r="C124" i="70"/>
  <c r="D124" i="70"/>
  <c r="B124" i="70"/>
  <c r="R8" i="30" l="1"/>
  <c r="R13" i="30"/>
  <c r="D138" i="70"/>
  <c r="C189" i="70"/>
  <c r="R7" i="30"/>
  <c r="C138" i="70"/>
  <c r="D155" i="70"/>
  <c r="R10" i="30"/>
  <c r="R11" i="30"/>
  <c r="R12" i="30"/>
  <c r="R9" i="30"/>
  <c r="C19" i="70"/>
  <c r="B155" i="70"/>
  <c r="B138" i="70"/>
  <c r="C206" i="70"/>
  <c r="C102" i="70" l="1"/>
  <c r="D102" i="70"/>
  <c r="B102" i="70"/>
  <c r="C97" i="70"/>
  <c r="D97" i="70"/>
  <c r="B97" i="70"/>
  <c r="C90" i="70"/>
  <c r="D90" i="70"/>
  <c r="B90" i="70"/>
  <c r="C85" i="70"/>
  <c r="D85" i="70"/>
  <c r="B85" i="70"/>
  <c r="C80" i="70"/>
  <c r="D80" i="70"/>
  <c r="B80" i="70"/>
  <c r="D73" i="70"/>
  <c r="B73" i="70"/>
  <c r="C68" i="70"/>
  <c r="D68" i="70"/>
  <c r="B68" i="70"/>
  <c r="C63" i="70"/>
  <c r="D63" i="70"/>
  <c r="B63" i="70"/>
  <c r="B56" i="70"/>
  <c r="C56" i="70"/>
  <c r="D56" i="70"/>
  <c r="B51" i="70"/>
  <c r="C46" i="70"/>
  <c r="C53" i="70" s="1"/>
  <c r="D46" i="70"/>
  <c r="B46" i="70"/>
  <c r="D39" i="70"/>
  <c r="B39" i="70"/>
  <c r="B34" i="70"/>
  <c r="C29" i="70"/>
  <c r="D29" i="70"/>
  <c r="B29" i="70"/>
  <c r="C22" i="70"/>
  <c r="D22" i="70"/>
  <c r="B22" i="70"/>
  <c r="B17" i="70"/>
  <c r="B12" i="70"/>
  <c r="B19" i="70" s="1"/>
  <c r="C70" i="70" l="1"/>
  <c r="B70" i="70"/>
  <c r="C87" i="70"/>
  <c r="D70" i="70"/>
  <c r="D53" i="70"/>
  <c r="C36" i="70"/>
  <c r="B104" i="70"/>
  <c r="B87" i="70"/>
  <c r="B53" i="70"/>
  <c r="B36" i="70"/>
  <c r="D104" i="70"/>
  <c r="D87" i="70"/>
  <c r="D36" i="70"/>
  <c r="C104" i="70"/>
  <c r="D20" i="73"/>
  <c r="D14" i="73"/>
  <c r="B19" i="73" l="1"/>
  <c r="B13" i="73"/>
  <c r="B7" i="73"/>
  <c r="C7"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100-000001000000}">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Mario Amancio Aranda</author>
  </authors>
  <commentList>
    <comment ref="K4" authorId="0" shapeId="0" xr:uid="{00000000-0006-0000-1100-000001000000}">
      <text>
        <r>
          <rPr>
            <b/>
            <sz val="9"/>
            <color indexed="81"/>
            <rFont val="Tahoma"/>
            <family val="2"/>
          </rPr>
          <t>Mario Amancio Aranda:</t>
        </r>
        <r>
          <rPr>
            <sz val="9"/>
            <color indexed="81"/>
            <rFont val="Tahoma"/>
            <family val="2"/>
          </rPr>
          <t xml:space="preserve">
EJECUCION DEL AÑO 2020</t>
        </r>
      </text>
    </comment>
    <comment ref="N4" authorId="0" shapeId="0" xr:uid="{00000000-0006-0000-1100-000002000000}">
      <text>
        <r>
          <rPr>
            <b/>
            <sz val="9"/>
            <color indexed="81"/>
            <rFont val="Tahoma"/>
            <family val="2"/>
          </rPr>
          <t>Mario Amancio Aranda:</t>
        </r>
        <r>
          <rPr>
            <sz val="9"/>
            <color indexed="81"/>
            <rFont val="Tahoma"/>
            <family val="2"/>
          </rPr>
          <t xml:space="preserve">
EJECUCION DE ENERO - AGOSTO 2021</t>
        </r>
      </text>
    </comment>
  </commentList>
</comments>
</file>

<file path=xl/sharedStrings.xml><?xml version="1.0" encoding="utf-8"?>
<sst xmlns="http://schemas.openxmlformats.org/spreadsheetml/2006/main" count="39248" uniqueCount="11277">
  <si>
    <t>TOTAL</t>
  </si>
  <si>
    <t>RECURSOS PUBLICOS</t>
  </si>
  <si>
    <t>MONTO</t>
  </si>
  <si>
    <t>F-8</t>
  </si>
  <si>
    <t>PROFESIONALES</t>
  </si>
  <si>
    <t>TECNICOS</t>
  </si>
  <si>
    <t>AUXILIARES</t>
  </si>
  <si>
    <t>DIRECTIVOS/FUNCIONARIOS</t>
  </si>
  <si>
    <t>FUENTE DE FINANCIAMIENTO</t>
  </si>
  <si>
    <t xml:space="preserve"> REMUNERATIVA</t>
  </si>
  <si>
    <t>CATEGORIA</t>
  </si>
  <si>
    <t>PEA</t>
  </si>
  <si>
    <t>SPA</t>
  </si>
  <si>
    <t>SPE</t>
  </si>
  <si>
    <t>STA</t>
  </si>
  <si>
    <t>STE</t>
  </si>
  <si>
    <t>SAA</t>
  </si>
  <si>
    <t>S/.</t>
  </si>
  <si>
    <t>Est. %</t>
  </si>
  <si>
    <t>EST. %</t>
  </si>
  <si>
    <t>GASTOS CORRIENTES */</t>
  </si>
  <si>
    <t>TOTAL (A)</t>
  </si>
  <si>
    <t>OTROS</t>
  </si>
  <si>
    <t>COSTO ANUAL</t>
  </si>
  <si>
    <t>OBLIGACIONES DEL EMPLEADOR (CARGAS SOCIALES)</t>
  </si>
  <si>
    <t>GASTOS VARIABLES Y OCASIONALES</t>
  </si>
  <si>
    <t>COMBUSTIBLE Y LUBRICANTES</t>
  </si>
  <si>
    <t>PROPINAS</t>
  </si>
  <si>
    <t>BIENES DISTRIBUCION GRATUITA</t>
  </si>
  <si>
    <t>PASAJES Y GASTOS DE TRANSPORTE</t>
  </si>
  <si>
    <t>CONTRATACION CON EMPRESAS DE SERVICIOS</t>
  </si>
  <si>
    <t>TRANSFERENCIAS CAFAE</t>
  </si>
  <si>
    <t>RUBROS</t>
  </si>
  <si>
    <t>OTROS SERVICIOS DE TERCEROS</t>
  </si>
  <si>
    <t>ALIMENTOS DE PERSONAS</t>
  </si>
  <si>
    <t>TARIFAS DE SERVICIOS GENERALES</t>
  </si>
  <si>
    <t>SEGUROS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</si>
  <si>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</si>
  <si>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</si>
  <si>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</si>
  <si>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</si>
  <si>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</si>
  <si>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</si>
  <si>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</si>
  <si>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</si>
  <si>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</si>
  <si>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</si>
  <si>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</si>
  <si>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</si>
  <si>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</si>
  <si>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</si>
  <si>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</si>
  <si>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</si>
  <si>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</si>
  <si>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</si>
  <si>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</si>
  <si>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</si>
  <si>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</si>
  <si>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</si>
  <si>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</si>
  <si>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</si>
  <si>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</si>
  <si>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</si>
  <si>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</si>
  <si>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</si>
  <si>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</si>
  <si>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</si>
  <si>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</si>
  <si>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</si>
  <si>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</si>
  <si>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</si>
  <si>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</si>
  <si>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</si>
  <si>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</si>
  <si>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</si>
  <si>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PROYECTO</t>
  </si>
  <si>
    <t>CODIGO SNIP</t>
  </si>
  <si>
    <t>TIPO DE PROCESO DE SELECCIÓN</t>
  </si>
  <si>
    <t>ADQUISICIÓN</t>
  </si>
  <si>
    <t>OBSERVACIONES</t>
  </si>
  <si>
    <t>ESTADO DEL PROCESO</t>
  </si>
  <si>
    <t>PART. %</t>
  </si>
  <si>
    <t xml:space="preserve">       OFICIALES DE CREDITO</t>
  </si>
  <si>
    <t>SERVICIO DE DEUDA</t>
  </si>
  <si>
    <t>(**) PNUD, BONOS, etc.</t>
  </si>
  <si>
    <t>FAG</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</si>
  <si>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</si>
  <si>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</si>
  <si>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</si>
  <si>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</si>
  <si>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</si>
  <si>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</si>
  <si>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</si>
  <si>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</si>
  <si>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</si>
  <si>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</si>
  <si>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</si>
  <si>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</si>
  <si>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</si>
  <si>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</si>
  <si>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</si>
  <si>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</si>
  <si>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</si>
  <si>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</si>
  <si>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</si>
  <si>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</si>
  <si>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</si>
  <si>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</si>
  <si>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</si>
  <si>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</si>
  <si>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</si>
  <si>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</si>
  <si>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</si>
  <si>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</si>
  <si>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</si>
  <si>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</si>
  <si>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</si>
  <si>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</si>
  <si>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</si>
  <si>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</si>
  <si>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</si>
  <si>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</si>
  <si>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</si>
  <si>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</si>
  <si>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</si>
  <si>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</si>
  <si>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</si>
  <si>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</si>
  <si>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</si>
  <si>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</si>
  <si>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</si>
  <si>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</si>
  <si>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</si>
  <si>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</si>
  <si>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</si>
  <si>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</si>
  <si>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</si>
  <si>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</si>
  <si>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</si>
  <si>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</si>
  <si>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</si>
  <si>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</si>
  <si>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</si>
  <si>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</si>
  <si>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</si>
  <si>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</si>
  <si>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</si>
  <si>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</si>
  <si>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</si>
  <si>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</si>
  <si>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</si>
  <si>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</si>
  <si>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</si>
  <si>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</si>
  <si>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</si>
  <si>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</si>
  <si>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</si>
  <si>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</si>
  <si>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</si>
  <si>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</si>
  <si>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</si>
  <si>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</si>
  <si>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</si>
  <si>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</si>
  <si>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</si>
  <si>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</si>
  <si>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</si>
  <si>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</si>
  <si>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</si>
  <si>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</si>
  <si>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</si>
  <si>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</si>
  <si>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</si>
  <si>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</si>
  <si>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</si>
  <si>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</si>
  <si>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</si>
  <si>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</si>
  <si>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</si>
  <si>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</si>
  <si>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</si>
  <si>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</si>
  <si>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</si>
  <si>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</si>
  <si>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</si>
  <si>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</si>
  <si>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</si>
  <si>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</si>
  <si>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</si>
  <si>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</si>
  <si>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</si>
  <si>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</si>
  <si>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</si>
  <si>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</si>
  <si>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</si>
  <si>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</si>
  <si>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</si>
  <si>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</si>
  <si>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</si>
  <si>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</si>
  <si>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</si>
  <si>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</si>
  <si>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</si>
  <si>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</si>
  <si>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</si>
  <si>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</si>
  <si>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</si>
  <si>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</si>
  <si>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</si>
  <si>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III.  De 0 a 2 AÑOS</t>
  </si>
  <si>
    <t>IV. DE 3 A 5 AÑOS</t>
  </si>
  <si>
    <t>V. DE 6 A 12 AÑOS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</si>
  <si>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</si>
  <si>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</si>
  <si>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</si>
  <si>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</si>
  <si>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</si>
  <si>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</si>
  <si>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</si>
  <si>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</si>
  <si>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</si>
  <si>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</si>
  <si>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</si>
  <si>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</si>
  <si>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</si>
  <si>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</si>
  <si>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21 Cultura y Deporte</t>
  </si>
  <si>
    <t>24 Previsión Social</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</si>
  <si>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</si>
  <si>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</si>
  <si>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</si>
  <si>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</si>
  <si>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</si>
  <si>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</si>
  <si>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</si>
  <si>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</si>
  <si>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</si>
  <si>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</si>
  <si>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</si>
  <si>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</si>
  <si>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</si>
  <si>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</si>
  <si>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</si>
  <si>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</si>
  <si>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</si>
  <si>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</si>
  <si>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</si>
  <si>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</si>
  <si>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</si>
  <si>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</si>
  <si>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</si>
  <si>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</si>
  <si>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</si>
  <si>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</si>
  <si>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</si>
  <si>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</si>
  <si>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</si>
  <si>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</si>
  <si>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</si>
  <si>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</si>
  <si>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</si>
  <si>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</si>
  <si>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</si>
  <si>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</si>
  <si>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</si>
  <si>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</si>
  <si>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</si>
  <si>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</si>
  <si>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</si>
  <si>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</si>
  <si>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OES.01</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</si>
  <si>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</si>
  <si>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</si>
  <si>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</si>
  <si>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</si>
  <si>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</si>
  <si>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</si>
  <si>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</si>
  <si>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</si>
  <si>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</si>
  <si>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</si>
  <si>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</si>
  <si>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</si>
  <si>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</si>
  <si>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</si>
  <si>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</si>
  <si>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</si>
  <si>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</si>
  <si>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</si>
  <si>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</si>
  <si>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</si>
  <si>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</si>
  <si>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</si>
  <si>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</si>
  <si>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</si>
  <si>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</si>
  <si>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</si>
  <si>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</si>
  <si>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</si>
  <si>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</si>
  <si>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</si>
  <si>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</si>
  <si>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</si>
  <si>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</si>
  <si>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</si>
  <si>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</si>
  <si>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</si>
  <si>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</si>
  <si>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</si>
  <si>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</si>
  <si>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</si>
  <si>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</si>
  <si>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Decreto Legislativo 276 (Regimen Público)</t>
  </si>
  <si>
    <t>(*) DEBE COINCIDIR CON LOS MONTOS ASIGNADOS EN LA GENERICA 1. PERSONAL Y OBLIGACIONES SOCIALES CONSIDERADAS EN EL PRESUPUESTO</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</si>
  <si>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</si>
  <si>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</si>
  <si>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</si>
  <si>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</si>
  <si>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</si>
  <si>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</si>
  <si>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</si>
  <si>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</si>
  <si>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</si>
  <si>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</si>
  <si>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</si>
  <si>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</si>
  <si>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</si>
  <si>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</si>
  <si>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</si>
  <si>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</si>
  <si>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</si>
  <si>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</si>
  <si>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</si>
  <si>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</si>
  <si>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</si>
  <si>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</si>
  <si>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</si>
  <si>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</si>
  <si>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</si>
  <si>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</si>
  <si>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</si>
  <si>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</si>
  <si>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</si>
  <si>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</si>
  <si>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</si>
  <si>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</si>
  <si>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</si>
  <si>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</si>
  <si>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</si>
  <si>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</si>
  <si>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</si>
  <si>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</si>
  <si>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</si>
  <si>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</si>
  <si>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</si>
  <si>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</si>
  <si>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</si>
  <si>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</si>
  <si>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</si>
  <si>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</si>
  <si>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</si>
  <si>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</si>
  <si>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</si>
  <si>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</si>
  <si>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</si>
  <si>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</si>
  <si>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</si>
  <si>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</si>
  <si>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</si>
  <si>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</si>
  <si>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</si>
  <si>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</si>
  <si>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</si>
  <si>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</si>
  <si>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</si>
  <si>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</si>
  <si>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</si>
  <si>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</si>
  <si>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</si>
  <si>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</si>
  <si>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</si>
  <si>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</si>
  <si>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</si>
  <si>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</si>
  <si>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</si>
  <si>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</si>
  <si>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</si>
  <si>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</si>
  <si>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</si>
  <si>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</si>
  <si>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</si>
  <si>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</si>
  <si>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</si>
  <si>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</si>
  <si>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</si>
  <si>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</si>
  <si>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</si>
  <si>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</si>
  <si>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</si>
  <si>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</si>
  <si>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</si>
  <si>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</si>
  <si>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</si>
  <si>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</si>
  <si>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</si>
  <si>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</si>
  <si>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</si>
  <si>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</si>
  <si>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</si>
  <si>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</si>
  <si>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</si>
  <si>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</si>
  <si>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</si>
  <si>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PPTO 2020 (AL 31/12)</t>
  </si>
  <si>
    <t>PPTO 2021 (AL 30/06)</t>
  </si>
  <si>
    <t>PPTO 2022 (PROYECCI{ON 31/12)</t>
  </si>
  <si>
    <t>2021 (JUNIO)</t>
  </si>
  <si>
    <t>PROYECCIÓN 2022 (JUNIO)</t>
  </si>
  <si>
    <t>SALDO 2021 (**)</t>
  </si>
  <si>
    <t>EJECUCIÓN 2021 (*)</t>
  </si>
  <si>
    <t>(**) Estimado al 31 de diciembre de 2021</t>
  </si>
  <si>
    <t>TOTAL INGRESO ANUAL PEA (Proyección al 31 de diciembre de  2021)</t>
  </si>
  <si>
    <t>TOTAL INGRESO ANUAL PEA (Proyección al 31 de diciembre de 2022)</t>
  </si>
  <si>
    <t>AÑO FISCAL 2020</t>
  </si>
  <si>
    <t>AÑO FISCAL 2021 (*)</t>
  </si>
  <si>
    <t>EJECUCIÓN 2020</t>
  </si>
  <si>
    <t>SALDO 2020 (*)</t>
  </si>
  <si>
    <t>SECTOR: CULTURA</t>
  </si>
  <si>
    <t>PIA 
RECURSOS ORDINARIOS</t>
  </si>
  <si>
    <t>PIM 
RECURSOS ORDINARIOS</t>
  </si>
  <si>
    <t>EJECUCIÓN 
RECURSOS ORDINARIOS</t>
  </si>
  <si>
    <t>PIA 
RECURSOS DIRECTAMENTE RECAUDADOS</t>
  </si>
  <si>
    <t>PIM 
RECURSOS DIRECTAMENTE RECAUDADOS</t>
  </si>
  <si>
    <t>EJECUCIÓN 
RECURSOS DIRECTAMENTE RECAUDADOS</t>
  </si>
  <si>
    <t>PIA 
RECURSOS POR OPERACIONES OFICIALES DE CREDITO</t>
  </si>
  <si>
    <t>PIM 
RECURSOS POR OPERACIONES OFICIALES DE CREDITO</t>
  </si>
  <si>
    <t>EJECUCIÓN 
RECURSOS POR OPERACIONES OFICIALES DE CREDITO</t>
  </si>
  <si>
    <t>PIA 
DONACIONES Y TRANSFERENCIAS</t>
  </si>
  <si>
    <t>PIM 
DONACIONES Y TRANSFERENCIAS</t>
  </si>
  <si>
    <t>EJECUCIÓN 
DONACIONES Y TRANSFERENCIAS</t>
  </si>
  <si>
    <t>003. M. DE CULTURA</t>
  </si>
  <si>
    <t>001. ADMINISTRACION GENERAL</t>
  </si>
  <si>
    <t>002. MC - CUSCO</t>
  </si>
  <si>
    <t>003. ZONA ARQUEOLÓGICA CARAL</t>
  </si>
  <si>
    <t>005. NAYLAMP - LAMBAYEQUE</t>
  </si>
  <si>
    <t>007. MARCAHUAMACHUCO</t>
  </si>
  <si>
    <t>008. PROYECTOS ESPECIALES</t>
  </si>
  <si>
    <t>009. LA LIBERTAD</t>
  </si>
  <si>
    <t>0132. Puesta en Valor y Uso Social del Patrimonio Cultural</t>
  </si>
  <si>
    <t>0140. Desarrollo y Promoción de las Artes e Industrias Culturales</t>
  </si>
  <si>
    <t>0068: Reducción de Vulnerabilidad y Atención de Emergencia por Desastres</t>
  </si>
  <si>
    <t>PPTO 2020 (PIM)</t>
  </si>
  <si>
    <t>VESTUARIOS Y TEXTILES</t>
  </si>
  <si>
    <t>ALIMENTOS Y BEBIDAS PARA CONSUMO ANIMAL</t>
  </si>
  <si>
    <t xml:space="preserve">LOCACION DE SERVICIOS RELACIONADAS AL ROL DE LA ENTIDAD </t>
  </si>
  <si>
    <t>PLIEGO: MINISTERIO DE CULTURA</t>
  </si>
  <si>
    <t>SECTOR CULTURA</t>
  </si>
  <si>
    <t>Ministerio de Cultura</t>
  </si>
  <si>
    <t xml:space="preserve">OES.01 y
OES.03
</t>
  </si>
  <si>
    <t>OEI.01 Incrementar el acceso y participación de la población en la diversidad de expresiones culturales y artísticas</t>
  </si>
  <si>
    <t>Porcentaje de población que accede a algún bien o servicio artístico-cultural.</t>
  </si>
  <si>
    <t>77.1% (2019)</t>
  </si>
  <si>
    <t>INEI - Encuesta Nacional de Programas Presupuestales (ENAPRES)</t>
  </si>
  <si>
    <t>Dirección General de Industrias Culturales y Artes</t>
  </si>
  <si>
    <t>-</t>
  </si>
  <si>
    <t>OES.01 y
OES.02</t>
  </si>
  <si>
    <t>OEI.02 Fortalecer el reconocimiento positivo de la Diversidad Cultural en la población.</t>
  </si>
  <si>
    <t>Porcentaje de la población que conoce bien el término "diversidad cultural".</t>
  </si>
  <si>
    <t>11% (2017)</t>
  </si>
  <si>
    <t xml:space="preserve">Ministerio de Cultura - Encuesta nacional de Percepciones y Actitudes sobre Diversidad Cultural y Discriminación Étnico-Racial </t>
  </si>
  <si>
    <t>OEI.03 Fortalecer el ejercicio de los derechos colectivos de los pueblos indígenas u originarios.</t>
  </si>
  <si>
    <t>Porcentaje de la población indígena u originaria que ejerce sus derechos colectivos.</t>
  </si>
  <si>
    <t>2.7% (2019)</t>
  </si>
  <si>
    <t xml:space="preserve">Ministerio de Cultura - Base datos de Pueblos Indígenas u Originarios </t>
  </si>
  <si>
    <t xml:space="preserve">Dirección General de Derechos de los Pueblos Indígenas </t>
  </si>
  <si>
    <t>OES.01 y
OES.03</t>
  </si>
  <si>
    <t>OEI.04 Incrementar el acceso al Patrimonio Cultural de la Nación de la población.</t>
  </si>
  <si>
    <t>Tasa de variación de visitantes al Patrimonio Cultural de la Nación.</t>
  </si>
  <si>
    <t>5.68% (2019)</t>
  </si>
  <si>
    <t xml:space="preserve"> Ministerio de Cultura: Registros administrativos</t>
  </si>
  <si>
    <t xml:space="preserve">Dirección General de Museos
Dirección General del Patrimonio Cultural
Dirección General de Patrimonio Arqueológico Inmueble
Direcciones Desconcentradas de Cultura
Unidades Ejecutoras
</t>
  </si>
  <si>
    <t>OES.02 y
OES.03</t>
  </si>
  <si>
    <t>OEI.05 Fortalecer la Gestión Institucional</t>
  </si>
  <si>
    <t>Índice de gestión institucional</t>
  </si>
  <si>
    <t>71 
(2019)</t>
  </si>
  <si>
    <t>Oficina General de Planeamiento y Presupuesto</t>
  </si>
  <si>
    <t>OES.02</t>
  </si>
  <si>
    <t>OEI.06 Promover la gestión de riesgo de desastres</t>
  </si>
  <si>
    <t>Índice de gestión de riesgo de desastres en el sector</t>
  </si>
  <si>
    <t>1.15 (2019)</t>
  </si>
  <si>
    <t>Ministerio de Cultura - Registros administrativos de la Oficina de Defensa Nacional.</t>
  </si>
  <si>
    <t>Oficina de Defensa Nacional</t>
  </si>
  <si>
    <t>Biblioteca Nacional Del Perú</t>
  </si>
  <si>
    <t>OEI.01 Implementar el Sistema Nacional de Bibliotecas en favor de la ciudadanía</t>
  </si>
  <si>
    <t>Índice de implementación del Sistema Nacional de Bibliotecas</t>
  </si>
  <si>
    <t>1. Informes de la DDPB
2. Informes de evaluación del POI
3. Registro Nacional de Bibliotecas
4. Resoluciones de aprobación de documentos técnico-normativos</t>
  </si>
  <si>
    <t>Dirección de Desarrollo de Políticas Bibliotecarias</t>
  </si>
  <si>
    <t>OES.01  y
OES.03</t>
  </si>
  <si>
    <t>OEI.02 Gestionar los servicios de acceso, difusión y uso de la información en favor de la ciudadanía</t>
  </si>
  <si>
    <t>Tasa de variación ponderada de los usuarios de la Biblioteca Nacional del Perú</t>
  </si>
  <si>
    <t>SLB</t>
  </si>
  <si>
    <t>1. Sistema de Registro de Usuarios
2. Sistema de Registro de visitas en la GBPL
3. Biblioteca Digital
4. Sistema de Reportes Estadísticos
5. Informes de Evaluación del POI</t>
  </si>
  <si>
    <t>Dirección del Acceso y Promoción de la Información/ Gran Biblioteca Pública de Lima</t>
  </si>
  <si>
    <t>OES.03</t>
  </si>
  <si>
    <t>OEI.03 Fortalecer la gestión del material bibliográfico documental en favor de la ciudadanía</t>
  </si>
  <si>
    <t xml:space="preserve">Índice de fortalecimiento de la gestión del material bibliográfico documental en favor de la ciudadanía </t>
  </si>
  <si>
    <t>1. Sistema Integrado de Procedimientos Administrativos (SIPAD)
2. Sistema Integrado de Gestión Bibliotecaria (Absysnet)
3. Sistema de Control deExistencias
4. Sistema de Reportes Estadísticos
5. Informes de Evaluación del POI</t>
  </si>
  <si>
    <t>Dirección de Gestión de las Colecciones/ Dirección de Protección de las Colecciones</t>
  </si>
  <si>
    <t>OES.02  y
OES.03</t>
  </si>
  <si>
    <t>OEI.04 Fortalecer la gestión institucional</t>
  </si>
  <si>
    <t>Índice de fortalecimiento de la gestión institucional</t>
  </si>
  <si>
    <t>1. Informes de Evaluación del POI
2. Resoluciones de aprobación de los manuales de procedimientos
3. SIAF-SP
4. Banco de Inversiones
5. Informes de Evaluación del Plan de Gobierno Digital
6. Informes de Evaluación del PDP</t>
  </si>
  <si>
    <t>Gerencia General</t>
  </si>
  <si>
    <t xml:space="preserve">OES.02
</t>
  </si>
  <si>
    <t>OEI.05 Promover la gestión del riesgo de desastres</t>
  </si>
  <si>
    <t>Índice de promoción de la gestión del riesgo de desastres</t>
  </si>
  <si>
    <t>1. Informes del Equipo de Trabajo de Defensa Nacional y Gestión del Riesgo de Desastres de la Gerencia General
2. Informes de Evaluación del POI</t>
  </si>
  <si>
    <t>Archivo General de la Nación</t>
  </si>
  <si>
    <t>OEI.01 Mejorar las condiciones de acceso y puesta en uso de los fondos documentales.</t>
  </si>
  <si>
    <t>Porcentaje de usuarios satisfechos con el uso del servicio archivístico</t>
  </si>
  <si>
    <t>ND</t>
  </si>
  <si>
    <t>Archivo General de la Nación: Reporte electronico de satisfacción de los usuarios atendidos vía web.</t>
  </si>
  <si>
    <t>Dirección de Archivo Notarial
Dirección de Archivo Intermedio
Dirección de Archivo Histórico</t>
  </si>
  <si>
    <t>OEI 02 Fortalecer la implementación de la normatividad archivística y gestión documental a nivel nacional.</t>
  </si>
  <si>
    <t>Porcentaje de entidades que implementan la normatividad archivística y gestión documental</t>
  </si>
  <si>
    <t>Archivo General de la Nación: Reporte de implementación</t>
  </si>
  <si>
    <t>Dirección de Desarrollo de Políticas Archivísticas</t>
  </si>
  <si>
    <t>OEI.03 Promover la valoración, difusión y protección del patrimonio documental archivístico en la ciudadanía y las entidades públicas.</t>
  </si>
  <si>
    <t>Porcentaje de personas que conocen la misión del Archivo General de la Nación</t>
  </si>
  <si>
    <t>Archivo General de la Nación: Encuesta al público en general</t>
  </si>
  <si>
    <t>Secretaría General - Oficina de Tecnologías de la Información y Estadística</t>
  </si>
  <si>
    <t>OEI.04 Mejorar las condiciones de conservación de los fondos documentales.</t>
  </si>
  <si>
    <t>Número de imágenes digitales</t>
  </si>
  <si>
    <t>Archivo General de la Nación: Reporte de avance</t>
  </si>
  <si>
    <t>Dirección de Conservación</t>
  </si>
  <si>
    <t>OEI.05 Fortalecer la gestión institucional.</t>
  </si>
  <si>
    <t>Porcentaje de ejecución de actividades programadas</t>
  </si>
  <si>
    <t>Archivo General de la Nación:Reporte de la  implementación</t>
  </si>
  <si>
    <t>Secretaría General</t>
  </si>
  <si>
    <t>OEI.06 Implementar el sistema de gestión de riesgos.</t>
  </si>
  <si>
    <t>Archivo General de la Nación:Reporte de implementación del Plan de Gestión de Riesgos.</t>
  </si>
  <si>
    <t>Instituto Nacional de Radio y Televisión Del Perú - IRTP</t>
  </si>
  <si>
    <t>OES.01, OES.02 y OES.03</t>
  </si>
  <si>
    <t>OEI.01 Mejorar la calidad de la información y contenidos audiovisuales que promuevan la integración en la ciudadanía.</t>
  </si>
  <si>
    <t xml:space="preserve">Porcentaje de programas rediseñados e implementados. </t>
  </si>
  <si>
    <t>Gerencia de Televisión - Reporte de mejora de calidad de los programas.</t>
  </si>
  <si>
    <t>Gerencia de Televisión</t>
  </si>
  <si>
    <t>Porcentaje de programas de estreno.</t>
  </si>
  <si>
    <t>Gerencia de Televisión - Reporte de la programación</t>
  </si>
  <si>
    <t>OES.01 y OES.03</t>
  </si>
  <si>
    <t>OEI.02 Fomentar la producción y difusión de contenidos audiovisuales culturales orientados a los niños, niñas y juventud peruana.</t>
  </si>
  <si>
    <t>Porcentaje de nuevos programas implementados dirigidos a niños y jóvenes.</t>
  </si>
  <si>
    <t>Gerencia de Televisión - Reporte de la programación del Canal dirigidos a niños y jóvenes.</t>
  </si>
  <si>
    <t>OEI.03 Preservar y poner en valor el patrimonio audiovisual y fonográfico del IRTP en beneficio de la población.</t>
  </si>
  <si>
    <t>Porcentaje de documentos digitalizados.</t>
  </si>
  <si>
    <t>Gerencia Técnica y de Operaciones - Informe del avance de digitalización de documentos audiovisuales.</t>
  </si>
  <si>
    <t>Gerencia Técnica y de Operaciones</t>
  </si>
  <si>
    <t>Instituto Nacional De Radio y Televisión Del Perú - IRTP</t>
  </si>
  <si>
    <t>OEI.04 Fortalecer la gestión institucional en beneficio de la ciudadanía.</t>
  </si>
  <si>
    <t xml:space="preserve">Porcentaje de avance en la actualización de los instrumentos de gestión institucional. </t>
  </si>
  <si>
    <t>Gerencia General y Oficina de Planeamiento y Presupuesto:  Informe del avance de actualización de documentos de gestión del IRTP</t>
  </si>
  <si>
    <t>Gerencia General y Oficina de Planeamiento y Presupuesto</t>
  </si>
  <si>
    <t>SECTOR o GOB. REGIONAL: 03: CULTURA</t>
  </si>
  <si>
    <r>
      <t xml:space="preserve">PLIEGO: </t>
    </r>
    <r>
      <rPr>
        <sz val="10"/>
        <rFont val="Arial"/>
        <family val="2"/>
      </rPr>
      <t>003: M. DE CULTURA</t>
    </r>
  </si>
  <si>
    <t>F-7</t>
  </si>
  <si>
    <t>F-6</t>
  </si>
  <si>
    <t>F-5</t>
  </si>
  <si>
    <t>F-4</t>
  </si>
  <si>
    <t>F-3</t>
  </si>
  <si>
    <t>F-2</t>
  </si>
  <si>
    <t>SPB</t>
  </si>
  <si>
    <t>SPC</t>
  </si>
  <si>
    <t>SPD</t>
  </si>
  <si>
    <t>STB</t>
  </si>
  <si>
    <t>STC</t>
  </si>
  <si>
    <t>STD</t>
  </si>
  <si>
    <t>SAF</t>
  </si>
  <si>
    <t>PERSONAL ARTISTICO</t>
  </si>
  <si>
    <t>ARTISTA 1</t>
  </si>
  <si>
    <t>ARTISTA 2</t>
  </si>
  <si>
    <t>ARTISTA 3</t>
  </si>
  <si>
    <t>TECNICO ART. 5</t>
  </si>
  <si>
    <t>PRACTICANTES</t>
  </si>
  <si>
    <t>PAC</t>
  </si>
  <si>
    <t>FORMATO 10: INFORMACIÓN DE REMUNERACIONES Y NÚMERO DE PLAZAS - PRESUPUESTO 2020, 2021 Y PROYECTO 2022</t>
  </si>
  <si>
    <t>Pliego 003: M. DE CULTURA</t>
  </si>
  <si>
    <t>PEA / Beneficiarios (***)</t>
  </si>
  <si>
    <t>RETRIBUCIONES Y COMPLEMENTOS EN EFECTIVO</t>
  </si>
  <si>
    <t>2.1.1.1.1.1FUNCIONARIO ELEGIDOS POR ELECCION POLITICA</t>
  </si>
  <si>
    <t xml:space="preserve">2.1.1.1.1.8 PERSONAL DE LA LEY SERVIR </t>
  </si>
  <si>
    <t>2.1.1.1.1.2PERSONAL ADMINISTRATIVO NOMBRADO (REGIMEN PUBLICO)</t>
  </si>
  <si>
    <t>2.1.1.1.1.3PERSONAL CON CONTRATO A PLAZO FIJO (REGIMEN LABORAL PUBLICO)</t>
  </si>
  <si>
    <t>2.1.1.1.1.4PERSONAL CON CONTRATO A PLAZO INDETERMINADO (REGIMEN LABORAL PRIVADO)</t>
  </si>
  <si>
    <t>2.1.1.1.1.5PERSONAL CON CONTRATO A PLAZO FIJO (REGIMEN LABORAL PRIVADO)</t>
  </si>
  <si>
    <t>2.1.1.5.1.1PERSONAL NOMBRADO</t>
  </si>
  <si>
    <t>2.1.1.5.1.2PERSONAL CONTRATADO</t>
  </si>
  <si>
    <t>2.1.1.9.1.1GRATIFICACIONES</t>
  </si>
  <si>
    <t>2.1.1.9.1.2AGUINALDOS</t>
  </si>
  <si>
    <t>2.1.1.9.1.3BONIFICACION POR ESCOLARIDAD</t>
  </si>
  <si>
    <t>2.1.1.9.3.1ASIGNACION POR 25 Y 30 AÑOS</t>
  </si>
  <si>
    <t>2.1.1.9.3.2BONIFICACION ADICIONAL POR VACACIONES</t>
  </si>
  <si>
    <t>2.1.1.9.3.3COMPENSACION VACACIONAL</t>
  </si>
  <si>
    <t>98. OTROS GASTOS DE PERSONAL</t>
  </si>
  <si>
    <t>99: OTRAS OCASIONALES</t>
  </si>
  <si>
    <t>2.1.3.1.1.5CONTRIBUCIONES A ESSALUD</t>
  </si>
  <si>
    <t>2.1.3.1.1.6 OTRAS CONTRIBUCIONES DEL EMPLEADOR</t>
  </si>
  <si>
    <t>2.1.1.1.2.1 ASIGNACION A FONDOS PARA PERSONAL</t>
  </si>
  <si>
    <t>2.1.1.9.2.1COMPENSACION POR TIEMPO DE SERVICIOS (CTS)</t>
  </si>
  <si>
    <t>(***) Reincorporaciones por madatos judiciales</t>
  </si>
  <si>
    <t>UE009</t>
  </si>
  <si>
    <t>UE002</t>
  </si>
  <si>
    <t>UE001</t>
  </si>
  <si>
    <t>UE005</t>
  </si>
  <si>
    <t>TECNICO ARTISTICO 5</t>
  </si>
  <si>
    <t xml:space="preserve"> D.L. 728</t>
  </si>
  <si>
    <t xml:space="preserve">SPC </t>
  </si>
  <si>
    <t>LEY SERVIR N° 30057</t>
  </si>
  <si>
    <t>(*) REINCORPORACION POR MANDATOS JUDICIALES Y POR ORDEN DE MINISTERIO DE TRABAJO</t>
  </si>
  <si>
    <t>001-1363: MINISTERIO DE CULTURA - ADMINISTRACION GENERAL</t>
  </si>
  <si>
    <t>RDR</t>
  </si>
  <si>
    <t>D.L. N° 1057 - CAS</t>
  </si>
  <si>
    <t>TÉCNICO EN TOPOGRAFIA</t>
  </si>
  <si>
    <t>10383302</t>
  </si>
  <si>
    <t>ABAD FLORES JORGE ANTONIO</t>
  </si>
  <si>
    <t>TECNICO EN TOPOGRAFIA</t>
  </si>
  <si>
    <t>TECNICO</t>
  </si>
  <si>
    <t>ANALISTA EN CONSERVACIÓN TEXTIL</t>
  </si>
  <si>
    <t>41932167</t>
  </si>
  <si>
    <t>ABAD LEVANO SUSANA MERCEDES</t>
  </si>
  <si>
    <t>ARQUEOLOGÍA</t>
  </si>
  <si>
    <t>PROFESIONAL</t>
  </si>
  <si>
    <t>ANALISTA DE VERIFICACIÓN DE BIENES CULTURALES MUEBLES</t>
  </si>
  <si>
    <t>40008161</t>
  </si>
  <si>
    <t>ABAD PEREZ INES</t>
  </si>
  <si>
    <t>ARTE</t>
  </si>
  <si>
    <t>ASESOR/A</t>
  </si>
  <si>
    <t>10685547</t>
  </si>
  <si>
    <t>ABAD ROSALES NATALIE</t>
  </si>
  <si>
    <t>LICENCIADO EN ARQUEOLOGIA</t>
  </si>
  <si>
    <t>RO</t>
  </si>
  <si>
    <t>Asesor/a</t>
  </si>
  <si>
    <t>09997072</t>
  </si>
  <si>
    <t>ABAL ABARCA JAIME REBLINO</t>
  </si>
  <si>
    <t>DERECHO</t>
  </si>
  <si>
    <t>ESPECIALISTA EN INVESTIGACIÓN DE LA INFORMACIÓN</t>
  </si>
  <si>
    <t>42801766</t>
  </si>
  <si>
    <t>ABANTO CHANI JULIO CESAR</t>
  </si>
  <si>
    <t>HISTORIADOR</t>
  </si>
  <si>
    <t>OPERADOR/A DE LIMPIEZA Y MANTENIMIENTO</t>
  </si>
  <si>
    <t>25443404</t>
  </si>
  <si>
    <t>ABURTO CASTRO MARIA EMILIA</t>
  </si>
  <si>
    <t>SECUNDARIA COMPLETA</t>
  </si>
  <si>
    <t>AUXILIAR</t>
  </si>
  <si>
    <t>ARQUEÓLOGO/A</t>
  </si>
  <si>
    <t>25857925</t>
  </si>
  <si>
    <t>ACHING VASQUEZ JORGE</t>
  </si>
  <si>
    <t>ARQUEOLOGO</t>
  </si>
  <si>
    <t>AUXILIAR DE CAMPO</t>
  </si>
  <si>
    <t>17547952</t>
  </si>
  <si>
    <t>ACOSTA INOÑAN JOSE SEVERIANO</t>
  </si>
  <si>
    <t>ANALISTA LEGAL PAD</t>
  </si>
  <si>
    <t>71834284</t>
  </si>
  <si>
    <t>ACUÑA FELIX JEAN PIERRE</t>
  </si>
  <si>
    <t>ARQUITECTO/A (EN EL MARCO DEL DECRETO DE URGENCIA N° 034-2021)</t>
  </si>
  <si>
    <t>41643312</t>
  </si>
  <si>
    <t>ACURIO MEDINA JOEL</t>
  </si>
  <si>
    <t>ARQUITECTURA</t>
  </si>
  <si>
    <t>ENCARGADO DE LA TIENDA</t>
  </si>
  <si>
    <t>43489379</t>
  </si>
  <si>
    <t>ADAN PACHECO SANTA LILIA</t>
  </si>
  <si>
    <t>ESPECIALISTA EN FORMULACION DE PROYECTOS DE INVERSION PUBLICA</t>
  </si>
  <si>
    <t>41930247</t>
  </si>
  <si>
    <t>ADUVIRI CALISAYA WILBER</t>
  </si>
  <si>
    <t>INGENIERÍA ESTADÍSTICA E INFORMÁTICA</t>
  </si>
  <si>
    <t>GESTOR DE PROYECTO</t>
  </si>
  <si>
    <t>10696223</t>
  </si>
  <si>
    <t>ADVINCULA ZEBALLOS MARIO LEONARDO</t>
  </si>
  <si>
    <t>Analista Legal</t>
  </si>
  <si>
    <t>43270544</t>
  </si>
  <si>
    <t>AGARIJO CONCHA JESSICA YURIKO</t>
  </si>
  <si>
    <t>ESPECIALISTA EN INDUSTRIAS CREATIVAS</t>
  </si>
  <si>
    <t>44211028</t>
  </si>
  <si>
    <t>AGREDA CARBONELL SILVIA ALEJANDRA</t>
  </si>
  <si>
    <t>SOCIOLOGO</t>
  </si>
  <si>
    <t>Analista de Verificación de Bienes Culturales Muebles</t>
  </si>
  <si>
    <t>46498226</t>
  </si>
  <si>
    <t>AGUADO FIGUEROA DANIELA ERNESTINA</t>
  </si>
  <si>
    <t>BIOLOGÍA</t>
  </si>
  <si>
    <t>CANTANTE MEZZOSOPRANO O CONTRALTO</t>
  </si>
  <si>
    <t>001522396</t>
  </si>
  <si>
    <t>AGUIAR HERRERA CLAUDIA MARTHA</t>
  </si>
  <si>
    <t>MUSICO</t>
  </si>
  <si>
    <t>CAJERO</t>
  </si>
  <si>
    <t>18173004</t>
  </si>
  <si>
    <t>AGUILAR ALDANA JORGE JENARO</t>
  </si>
  <si>
    <t>CONTADOR</t>
  </si>
  <si>
    <t>ARQUITECTO/A</t>
  </si>
  <si>
    <t>08844541</t>
  </si>
  <si>
    <t>AGUILAR BENITEZ DINA MARIELA</t>
  </si>
  <si>
    <t>ARQUITECTO</t>
  </si>
  <si>
    <t>ESPECIALISTA SOCIAL</t>
  </si>
  <si>
    <t>47824525</t>
  </si>
  <si>
    <t>AGUILAR CISNEROS FRANCISCO ALONSO</t>
  </si>
  <si>
    <t>CIENCIA POLÍTICA Y GOBIERNO</t>
  </si>
  <si>
    <t>ANALISTA EN COMMUNITY MANAGER</t>
  </si>
  <si>
    <t>45000076</t>
  </si>
  <si>
    <t>AGUILAR MADRID JACKELIN ANDREA</t>
  </si>
  <si>
    <t>CIENCIAS DE LA COMUNICACIÓN</t>
  </si>
  <si>
    <t>ESPECIALISTA EN ARQUEOLOGÍA</t>
  </si>
  <si>
    <t>46257723</t>
  </si>
  <si>
    <t>AGUILAR PITOT MELISA MIREYA</t>
  </si>
  <si>
    <t>ARQUEÓLOGA</t>
  </si>
  <si>
    <t>Asistente de Artes</t>
  </si>
  <si>
    <t>46228244</t>
  </si>
  <si>
    <t>AGUILAR QUISPE BLADIMIR NELSON</t>
  </si>
  <si>
    <t>CONTABILIDAD</t>
  </si>
  <si>
    <t>CONSERVADOR</t>
  </si>
  <si>
    <t>10463072</t>
  </si>
  <si>
    <t>AGUIRRE GOMEZ EDGAR DAVID</t>
  </si>
  <si>
    <t>ARTISTA EN PINTURA</t>
  </si>
  <si>
    <t>RESPONSABLE</t>
  </si>
  <si>
    <t>02894865</t>
  </si>
  <si>
    <t>AGUIRRE MANRIQUE DIANA ANUSKA</t>
  </si>
  <si>
    <t>LICENCIADA EN EDUCACIÓN ESPECIALIDAD HISTORIA Y CIENCIAS SOCIALES</t>
  </si>
  <si>
    <t>OPERADOR/A DE VIGILANCIA</t>
  </si>
  <si>
    <t>32407054</t>
  </si>
  <si>
    <t>AGUIRRE PEREZ MARIO REMIGIO</t>
  </si>
  <si>
    <t>ESTUDIANTE DE MEDICINA</t>
  </si>
  <si>
    <t>CANTANTE SOPRANO</t>
  </si>
  <si>
    <t>10135059</t>
  </si>
  <si>
    <t>AGUIRRE REGALADO MAGALY ISABEL</t>
  </si>
  <si>
    <t>ESTUDIOS EN TECNICA VOCAL</t>
  </si>
  <si>
    <t>INSTRUMENTISTA DE VIOLIN</t>
  </si>
  <si>
    <t>44244687</t>
  </si>
  <si>
    <t>AGUIRRE RIVERA ROBERTO</t>
  </si>
  <si>
    <t>ESTUDIOS EN MUSICA</t>
  </si>
  <si>
    <t>OPERADOR/A DE BOLETERÍA</t>
  </si>
  <si>
    <t>23998545</t>
  </si>
  <si>
    <t>AGUIRRE VIZCARDO ITALA</t>
  </si>
  <si>
    <t>ESTUDIOS EN CONTABILIDAD</t>
  </si>
  <si>
    <t>PROMOTOR CULTURAL</t>
  </si>
  <si>
    <t>43104733</t>
  </si>
  <si>
    <t>AHUANARI LAYANGO FRITZ ABNER</t>
  </si>
  <si>
    <t>TECNICO EN CONSTRUCCION CIVIL</t>
  </si>
  <si>
    <t>46697076</t>
  </si>
  <si>
    <t>AHUMADA ANGULO JORGE EDUARDO</t>
  </si>
  <si>
    <t>ASESOR/A LEGAL</t>
  </si>
  <si>
    <t>41627812</t>
  </si>
  <si>
    <t>ALANIA ESCOBAR AMELIA NATHALIE</t>
  </si>
  <si>
    <t>ABOGADO</t>
  </si>
  <si>
    <t>Administrador/a</t>
  </si>
  <si>
    <t>43163776</t>
  </si>
  <si>
    <t>ALANYA TORRES GLICERIO</t>
  </si>
  <si>
    <t>ECONOMÍA</t>
  </si>
  <si>
    <t>AGENTE DE PROTECCIÓN</t>
  </si>
  <si>
    <t>73749375</t>
  </si>
  <si>
    <t>ALARCON FLORES HARRIS ANIBAL</t>
  </si>
  <si>
    <t>PRIMARIA COMPLETA</t>
  </si>
  <si>
    <t>41202267</t>
  </si>
  <si>
    <t>ALARCON GARCIA KARLA MARIA</t>
  </si>
  <si>
    <t>ESPECIALISTA LEGAL</t>
  </si>
  <si>
    <t>45105980</t>
  </si>
  <si>
    <t>ALATA RAMOS DAITSHON EMERSON</t>
  </si>
  <si>
    <t xml:space="preserve">ESPECIALISTA LEGAL </t>
  </si>
  <si>
    <t>48306738</t>
  </si>
  <si>
    <t>ALATA RAMOS GUIPSY KATHERINE</t>
  </si>
  <si>
    <t>ABOGADA</t>
  </si>
  <si>
    <t>Especialista Arquitecto II</t>
  </si>
  <si>
    <t>72157407</t>
  </si>
  <si>
    <t>ALAYO GRADOS ANA LUCIA</t>
  </si>
  <si>
    <t>ESPECIALISTA EN GESTIÓN DE LA COMPENSACIÓN</t>
  </si>
  <si>
    <t>10062033</t>
  </si>
  <si>
    <t>ALBAN ANGULO ARTURO ELKYN</t>
  </si>
  <si>
    <t>CIENCIAS DE LA ADMINISTRACIÓN</t>
  </si>
  <si>
    <t>SECRETARIA</t>
  </si>
  <si>
    <t>43183862</t>
  </si>
  <si>
    <t>ALBAN RUIZ ANA AMABEL</t>
  </si>
  <si>
    <t>SECRETARIA EJECUTIVA</t>
  </si>
  <si>
    <t>CHOFER</t>
  </si>
  <si>
    <t>10235679</t>
  </si>
  <si>
    <t>ALBIÑO CERRON YONY PERCY</t>
  </si>
  <si>
    <t>VIGILANTE</t>
  </si>
  <si>
    <t>41951021</t>
  </si>
  <si>
    <t>ALBORNOZ JAIMES JHON BAWER</t>
  </si>
  <si>
    <t>ASISTENTE EN CONSERVACIÓN</t>
  </si>
  <si>
    <t>43965977</t>
  </si>
  <si>
    <t>ALBORNOZ SALAS SONIA MELISA</t>
  </si>
  <si>
    <t>BACHILLER EN ARQUEOLOGIA</t>
  </si>
  <si>
    <t>Asistente en Selección de Personal</t>
  </si>
  <si>
    <t>75496685</t>
  </si>
  <si>
    <t>ALBRICHT MENDOZA MIARA DESSIRE</t>
  </si>
  <si>
    <t>ADMINISTRACIÓN</t>
  </si>
  <si>
    <t>25794787</t>
  </si>
  <si>
    <t>ALBUJAR AYMA ALDO CESAR</t>
  </si>
  <si>
    <t>06798135</t>
  </si>
  <si>
    <t>ALBURQUERQUE HUAPAYA FIDEL ALBERTO</t>
  </si>
  <si>
    <t>ECONOMISTA</t>
  </si>
  <si>
    <t>ANALISTA DE LOGISTICA</t>
  </si>
  <si>
    <t>43865074</t>
  </si>
  <si>
    <t>ALCOCER IBARRA ANGELA KATERINE</t>
  </si>
  <si>
    <t>ADMINISTRACIÓN DE EMPRESAS</t>
  </si>
  <si>
    <t>ASISTENTE EN COMUNICACIÓN GRÁFICA Y AUDIOVISUAL</t>
  </si>
  <si>
    <t>44530850</t>
  </si>
  <si>
    <t>ALCOCER MENDOZA ADRIAN MARZZIO</t>
  </si>
  <si>
    <t>BACHILLER EN ARTES VISUALES</t>
  </si>
  <si>
    <t>ASISTENTE ADMINISTRATIVO</t>
  </si>
  <si>
    <t>41441214</t>
  </si>
  <si>
    <t>ALDAVE GONZALES REBECA VANESSA</t>
  </si>
  <si>
    <t>SECRETARIADO ADMINISTRATIVO</t>
  </si>
  <si>
    <t>OPERADOR DE MENSAJERÍA EXTERNA</t>
  </si>
  <si>
    <t>09067220</t>
  </si>
  <si>
    <t>ALEGRE ALVAREZ ALFREDO ABDON</t>
  </si>
  <si>
    <t>08869057</t>
  </si>
  <si>
    <t>ALEGRIA ALEGRIA FERNANDO MIGUEL</t>
  </si>
  <si>
    <t>Analista en Cooperación Internacional</t>
  </si>
  <si>
    <t>42344520</t>
  </si>
  <si>
    <t>ALEGRIA MOREANO JIMMY ERIC</t>
  </si>
  <si>
    <t>CARRERA NO ESPECIFICADA</t>
  </si>
  <si>
    <t>21528583</t>
  </si>
  <si>
    <t>ALEJO VELARDE MARIA LOURDES</t>
  </si>
  <si>
    <t>Gestor de  Alertas Lima (EN EL MARCO DEL DECRETO DE URGENCIA N° 034-2021)</t>
  </si>
  <si>
    <t>70459099</t>
  </si>
  <si>
    <t>ALEMAN MORI LUIS ORLANDO</t>
  </si>
  <si>
    <t>SOCIOLOGÍA</t>
  </si>
  <si>
    <t>Gestor/a de Museos y Monumentos</t>
  </si>
  <si>
    <t>43434465</t>
  </si>
  <si>
    <t>ALEMAN PAREDES DIANA ELIZABETH</t>
  </si>
  <si>
    <t>INSTRUMENTISTA DE FLAUTA II</t>
  </si>
  <si>
    <t>43715270</t>
  </si>
  <si>
    <t>ALFARO BURGOS PEDRO MOISES</t>
  </si>
  <si>
    <t>APOYO ADMINISTRATIVO</t>
  </si>
  <si>
    <t>46406392</t>
  </si>
  <si>
    <t>ALFARO MORANTE KARLA IRENE</t>
  </si>
  <si>
    <t>ESTUDIOS EN ADMINISTRACION DE NEGOCIOS INTERNACIONALES</t>
  </si>
  <si>
    <t>DISEÑADOR GRÁFICO</t>
  </si>
  <si>
    <t>44256802</t>
  </si>
  <si>
    <t>ALFARO ROMAN JEAN FRANCO</t>
  </si>
  <si>
    <t>TÉCNICO EN DISEÑO GRÁFICO</t>
  </si>
  <si>
    <t>DIRECTOR GENERAL DE LA DIRECCION GENERAL DE INDUSTRIAS CULTURALES Y ARTES</t>
  </si>
  <si>
    <t>10868600</t>
  </si>
  <si>
    <t>ALFARO ROTONDO SANTIAGO MAURICI</t>
  </si>
  <si>
    <t>ASISTENTE EN GEOMÁTICA</t>
  </si>
  <si>
    <t>42839402</t>
  </si>
  <si>
    <t>ALFONSO VILLANUEVA CECILIA</t>
  </si>
  <si>
    <t>INGENIERÍA GEOGRÁFICA</t>
  </si>
  <si>
    <t>46820301</t>
  </si>
  <si>
    <t>ALIAGA ALIAGA JENNY JAZMIN</t>
  </si>
  <si>
    <t>46321538</t>
  </si>
  <si>
    <t>ALIAGA BENEDETTI FRANCIS</t>
  </si>
  <si>
    <t>BACHILLER EN EDUCACION - DIRECCION E INTERPRETACION MUSICAL</t>
  </si>
  <si>
    <t>41434160</t>
  </si>
  <si>
    <t>ALIAGA SILVA MILTON CESAR</t>
  </si>
  <si>
    <t>CIENCIAS CONTABLES Y FINANCIERAS</t>
  </si>
  <si>
    <t>ANALISTA CONTABLE</t>
  </si>
  <si>
    <t>47333023</t>
  </si>
  <si>
    <t>ALVA GUTIERREZ LUIS ANTONIO</t>
  </si>
  <si>
    <t>ESPECIALISTA EVALUADOR</t>
  </si>
  <si>
    <t>18135360</t>
  </si>
  <si>
    <t>ALVA LAVALLE TANIA ELIZABETH</t>
  </si>
  <si>
    <t>PROCURADOR PUBLICO</t>
  </si>
  <si>
    <t>08338281</t>
  </si>
  <si>
    <t>ALVA NEYRA HENMER</t>
  </si>
  <si>
    <t>33799543</t>
  </si>
  <si>
    <t>ALVA VEGA JOSE DOLORES</t>
  </si>
  <si>
    <t>PRIMARIA</t>
  </si>
  <si>
    <t>05398545</t>
  </si>
  <si>
    <t>ALVAN RUIZ IVETT ROXANA</t>
  </si>
  <si>
    <t>40602596</t>
  </si>
  <si>
    <t>ALVARADO AGGIURO CLAUDIA CAROLINA</t>
  </si>
  <si>
    <t>AUXILIAR DE ACARREO</t>
  </si>
  <si>
    <t>10350408</t>
  </si>
  <si>
    <t>ALVARADO ALBORNOZ HELMAN GORIN</t>
  </si>
  <si>
    <t>45327720</t>
  </si>
  <si>
    <t>ALVARADO MOLANO LAYCE YESSENIA</t>
  </si>
  <si>
    <t>ESTUDIOS EN ADMINISTRACION</t>
  </si>
  <si>
    <t>ASISTENTE SOCIAL</t>
  </si>
  <si>
    <t>70430228</t>
  </si>
  <si>
    <t>ALVAREZ ASCENCIO DENNIS SHONNEL</t>
  </si>
  <si>
    <t>BACHILLER EN ANTROPOLOGIA</t>
  </si>
  <si>
    <t>COORDINADOR/A LEGAL</t>
  </si>
  <si>
    <t>43076564</t>
  </si>
  <si>
    <t>ALVAREZ CHIPOCO CLAUDIA LUISA</t>
  </si>
  <si>
    <t>09151782</t>
  </si>
  <si>
    <t>ALVAREZ GIL HEREDIA HUMBERTO JESUS</t>
  </si>
  <si>
    <t>09933175</t>
  </si>
  <si>
    <t>ALVAREZ SANTIAGO DIANIK MINELLY</t>
  </si>
  <si>
    <t>ANTROPOLOGÍA</t>
  </si>
  <si>
    <t>AUXILIAR ADMINISTRATIVO</t>
  </si>
  <si>
    <t>25428889</t>
  </si>
  <si>
    <t>ALVAREZ VALDIVIA PERCY ANGEL</t>
  </si>
  <si>
    <t>ESTUDIOS EN COMPUTACION E INFORMATICA</t>
  </si>
  <si>
    <t>29364374</t>
  </si>
  <si>
    <t>ALVAREZ VERA TUDELA GUSTAVO MARTIN</t>
  </si>
  <si>
    <t>BAILARIN/A</t>
  </si>
  <si>
    <t>46819273</t>
  </si>
  <si>
    <t>ALZAMORA CHUMPITAZ LUIS ENRIQUE</t>
  </si>
  <si>
    <t>EGRESADO EN EDUCACION ARTISTICA - FOLKLORE</t>
  </si>
  <si>
    <t>ASISTENTE DE INNOVACIÓN TECNOLÓGICA</t>
  </si>
  <si>
    <t>71426180</t>
  </si>
  <si>
    <t>AMADO MIRANDA EDGAR BRYAN</t>
  </si>
  <si>
    <t>INGENIERÍA DE SISTEMAS</t>
  </si>
  <si>
    <t>COORDINADOR EN GESTIÓN DE LA COMPENSACIÓN</t>
  </si>
  <si>
    <t>42555109</t>
  </si>
  <si>
    <t>AMANCIO ARANDA MARIO VICENTE</t>
  </si>
  <si>
    <t>DIRECTORA DE SISTEMA ADMINISTRATIVO III DE LA OFICINA DE COMUNICACION E IMAGEN INSTITUCIONAL DEL MINISTERIO DE CULTURA</t>
  </si>
  <si>
    <t>10207589</t>
  </si>
  <si>
    <t>AMES MORA ERIKA ALISELLI</t>
  </si>
  <si>
    <t>ASESOR II DEL DESPACHO MINISTERIAL DEL MINISTERIO DE CULTURA</t>
  </si>
  <si>
    <t>25793232</t>
  </si>
  <si>
    <t>AMES RAMELLO GONZALO RAUL</t>
  </si>
  <si>
    <t>47072627</t>
  </si>
  <si>
    <t>AMORIN USCATA ANAYS ROSHNY</t>
  </si>
  <si>
    <t>ARQUEOLOGÍA E HISTORIA</t>
  </si>
  <si>
    <t>ESPECIALISTA EN INVERSIÓN PÚBLICA</t>
  </si>
  <si>
    <t>42995091</t>
  </si>
  <si>
    <t>ANAYA MONZON PAMELA</t>
  </si>
  <si>
    <t>31624138</t>
  </si>
  <si>
    <t>ANAYA ROSALES JULIAN ORIOL</t>
  </si>
  <si>
    <t>44533640</t>
  </si>
  <si>
    <t>ANDERSON HUARCAYA RODOLFO MARTIN</t>
  </si>
  <si>
    <t>ESTUDIANTE DE PERIODISMO DEPORTIVO</t>
  </si>
  <si>
    <t>CADISTA (EN EL MARCO DEL DECRETO DE URGENCIA N° 034-2021)</t>
  </si>
  <si>
    <t>41401956</t>
  </si>
  <si>
    <t>ANDIA VELASQUEZ EVELING</t>
  </si>
  <si>
    <t>INGENIERÍA CIVIL</t>
  </si>
  <si>
    <t>72394950</t>
  </si>
  <si>
    <t>ANDRES ESPINOZA CLAUDIA VANESSA</t>
  </si>
  <si>
    <t>LICENCIADA EN ADMINISTRACION</t>
  </si>
  <si>
    <t>VESTUARISTA</t>
  </si>
  <si>
    <t>10743851</t>
  </si>
  <si>
    <t>ANDRES PANTOJA YANINA MISHEL</t>
  </si>
  <si>
    <t>ESTUDIOS DE PATRONAJE INDUSTRIAL</t>
  </si>
  <si>
    <t>70752561</t>
  </si>
  <si>
    <t>ANGELES ALANYA JORGE ENRIQUE</t>
  </si>
  <si>
    <t>ESTUDIOS EN FOLKLORE</t>
  </si>
  <si>
    <t xml:space="preserve">OPERADOR/A DE APOYO PARA EL SISTEMA DE CIRCUITO CERRADO </t>
  </si>
  <si>
    <t>43204780</t>
  </si>
  <si>
    <t>ANGELES ASTETE CESAR RAFAEL</t>
  </si>
  <si>
    <t>08581796</t>
  </si>
  <si>
    <t>ANGELES FALCON ROMMELL</t>
  </si>
  <si>
    <t>RESPONSABLE DE UNIDAD EJECUTORA DE INVERSIONES</t>
  </si>
  <si>
    <t>06814246</t>
  </si>
  <si>
    <t>ANGELES MARTINEZ NELLY ROSA</t>
  </si>
  <si>
    <t>43693206</t>
  </si>
  <si>
    <t>ANGULO PAREDES LUIS RICARDO</t>
  </si>
  <si>
    <t>42704797</t>
  </si>
  <si>
    <t>ANGULO SARAVIA ARTURO</t>
  </si>
  <si>
    <t>DIRECTOR DE SISTEMA ADMINISTRATIVO III</t>
  </si>
  <si>
    <t>10001173</t>
  </si>
  <si>
    <t>ANTONIO VARGAS LUZ ROSARIO</t>
  </si>
  <si>
    <t>33429222</t>
  </si>
  <si>
    <t>AÑAZCO CULQUI SILVIA ESTHER</t>
  </si>
  <si>
    <t>33807468</t>
  </si>
  <si>
    <t>AÑAZCO DIAZ DOMINGO</t>
  </si>
  <si>
    <t>OPERADOR/A DE LIMPIEZA Y MANTENIMENTO</t>
  </si>
  <si>
    <t>33792747</t>
  </si>
  <si>
    <t>AÑAZCO LA TORRE ROSA BEATRIS</t>
  </si>
  <si>
    <t>Analista en Arquitectura</t>
  </si>
  <si>
    <t>71461271</t>
  </si>
  <si>
    <t>APAZA ARENAS SHEILA GRACE</t>
  </si>
  <si>
    <t>TÉCNICO DE ESCENA</t>
  </si>
  <si>
    <t>42079611</t>
  </si>
  <si>
    <t>APAZA CONDORI HUGO</t>
  </si>
  <si>
    <t>PROFESOR DE MUSICA</t>
  </si>
  <si>
    <t>02048580</t>
  </si>
  <si>
    <t>APAZA POMA MOISES HECTOR</t>
  </si>
  <si>
    <t>INSTRUMENTISTA DE FAGOT II</t>
  </si>
  <si>
    <t>72969318</t>
  </si>
  <si>
    <t>APAZA SOSA YUBER OSCAR</t>
  </si>
  <si>
    <t>APOYO PARA ACARREO DE MATERIALES Y EQUIPOS</t>
  </si>
  <si>
    <t>07464041</t>
  </si>
  <si>
    <t>APOLAYA GIRAO HUGO JAVIER</t>
  </si>
  <si>
    <t>SERVICIOS EN PATRIMONIO PALEONTOLOGICO</t>
  </si>
  <si>
    <t>10060225</t>
  </si>
  <si>
    <t>APOLIN MEZA JOSE GABRIEL</t>
  </si>
  <si>
    <t>LICENCIADO EN BIOLOGIA</t>
  </si>
  <si>
    <t>09805139</t>
  </si>
  <si>
    <t>APONTE CASTRO MIGUEL ANGEL</t>
  </si>
  <si>
    <t>REDACTOR</t>
  </si>
  <si>
    <t>43173405</t>
  </si>
  <si>
    <t>AQUINO ROJAS ROSA LUZ</t>
  </si>
  <si>
    <t>COMUNICACIÓN SOCIAL</t>
  </si>
  <si>
    <t>ESPECIALISTA EN REGISTRO AUDIOVISUAL</t>
  </si>
  <si>
    <t>15759360</t>
  </si>
  <si>
    <t>ARANDA MUJICA FRANCISCO SEGUNDO</t>
  </si>
  <si>
    <t>Gestor de  Alertas Ayacucho (EN EL MARCO DEL DECRETO DE URGENCIA N° 034-2021)</t>
  </si>
  <si>
    <t>09784231</t>
  </si>
  <si>
    <t>ARANGO VALLEJOS CHRISTIAN YONY</t>
  </si>
  <si>
    <t>04961117</t>
  </si>
  <si>
    <t>ARAOZ AVILEZ FELIPE</t>
  </si>
  <si>
    <t>SIN ESTUDIOS</t>
  </si>
  <si>
    <t>ADMINISTRADOR/A</t>
  </si>
  <si>
    <t>26705989</t>
  </si>
  <si>
    <t>ARAUJO HORNA CECILIA DEL CARMEN</t>
  </si>
  <si>
    <t>CONTADOR PUBLICO</t>
  </si>
  <si>
    <t>DIRECTOR DE SISTEMA ADMINISTRATIVO III DE LA OFICINA DE PRESUPUESTO DE LA OFICINA GENERAL DE PLANEAMIENTO Y PRESUPUESTO DEL MINISTERIO DE CULTURA</t>
  </si>
  <si>
    <t>09920430</t>
  </si>
  <si>
    <t>ARCA VERA JOSE CARLOS</t>
  </si>
  <si>
    <t>10613546</t>
  </si>
  <si>
    <t>ARDILES ALCAZAR WILLMAN JOHN</t>
  </si>
  <si>
    <t>DERECHO Y CIENCIAS POLÍTICAS</t>
  </si>
  <si>
    <t>Investigador/a de Proyecto Integral</t>
  </si>
  <si>
    <t>44728418</t>
  </si>
  <si>
    <t>ARECHE ESPINOLA RODRIGO JAVIER</t>
  </si>
  <si>
    <t>INSTRUMENTISTA DE VIOLONCELO</t>
  </si>
  <si>
    <t>46413309</t>
  </si>
  <si>
    <t>ARHUIRI CATERIANO JOSUE DANIEL</t>
  </si>
  <si>
    <t>ESTUDIOS DE VIOLONCELLO</t>
  </si>
  <si>
    <t>ABOGADO/A</t>
  </si>
  <si>
    <t>41016935</t>
  </si>
  <si>
    <t>ARIAS ABUHADBA REYNALDO</t>
  </si>
  <si>
    <t>40183683</t>
  </si>
  <si>
    <t>ARIMUYA APAZA KAREN DOLORES</t>
  </si>
  <si>
    <t>TECNICO EN ENFERMERIA</t>
  </si>
  <si>
    <t>ASISTENTE DE MANTENIMIENTO</t>
  </si>
  <si>
    <t>08058883</t>
  </si>
  <si>
    <t>ARISTA SANTISTEBAN VICTOR JORGE</t>
  </si>
  <si>
    <t>ESPECIALISTA EN PLANIFICACIÓN Y ORGANIZACIÓN</t>
  </si>
  <si>
    <t>40980183</t>
  </si>
  <si>
    <t>ARMAS CASO DARIO NEMECIO</t>
  </si>
  <si>
    <t>18142113</t>
  </si>
  <si>
    <t>ARMAS RODRIGUEZ PAULO CESAR</t>
  </si>
  <si>
    <t>ESTUDIOS DE VIOLIN</t>
  </si>
  <si>
    <t>47160426</t>
  </si>
  <si>
    <t>ARNAO MECCA GIANFRANCO GUILLERMO</t>
  </si>
  <si>
    <t>ESTUDIANTE  DE EDUCACION ARTISTICA</t>
  </si>
  <si>
    <t>10044913</t>
  </si>
  <si>
    <t>ARONE HUAMAN ESTHER EULOGIA</t>
  </si>
  <si>
    <t>ARQUEOLOGA</t>
  </si>
  <si>
    <t>40397390</t>
  </si>
  <si>
    <t>ARRAMBIDE CRUZ VICTOR JESUS</t>
  </si>
  <si>
    <t>HISTORIA</t>
  </si>
  <si>
    <t>COORDINADOR/A DE SOPORTE DE GESTIÓN</t>
  </si>
  <si>
    <t>42200211</t>
  </si>
  <si>
    <t>ARRASCUE RIOS ANALI SONIA</t>
  </si>
  <si>
    <t>ARQUITECTA</t>
  </si>
  <si>
    <t>Analista II en Artes Escénicas (EN EL MARCO DEL DECRETO DE URGENCIA N° 034-2021)</t>
  </si>
  <si>
    <t>41741855</t>
  </si>
  <si>
    <t>ARRIBASPLATA GONZALES LESLIE NOREN</t>
  </si>
  <si>
    <t>RESPONSABLE DEL MUSEO Y SITIO ARQUEOLÓGICO DE WARIWILLKA</t>
  </si>
  <si>
    <t>20059276</t>
  </si>
  <si>
    <t>ARROYO HUAMAN ROBERTH</t>
  </si>
  <si>
    <t>LICENCIADO EN PEDADOGIA Y HUMANIDADES</t>
  </si>
  <si>
    <t>OPERADOR/A DE LIMPIEZA</t>
  </si>
  <si>
    <t>75189803</t>
  </si>
  <si>
    <t>ARROYO NOLORVE RONALDO ANDREE</t>
  </si>
  <si>
    <t>41842218</t>
  </si>
  <si>
    <t>ARROYO PAZ CESAR HUMBERTO</t>
  </si>
  <si>
    <t>LICENCIADO EN ADMINISTRACION</t>
  </si>
  <si>
    <t>ASISTENTE EN ARCHIVO</t>
  </si>
  <si>
    <t>42268456</t>
  </si>
  <si>
    <t>ARROYO SAGASTIZABAL JHON</t>
  </si>
  <si>
    <t>LICENCIADO EN EDUCACION INFORMATICA</t>
  </si>
  <si>
    <t>Especialista en gestión cultural (EN EL MARCO DEL DECRETO DE URGENCIA N° 034-2021)</t>
  </si>
  <si>
    <t>45937854</t>
  </si>
  <si>
    <t>ARRUE TAMARIZ SANDY GIULIANA</t>
  </si>
  <si>
    <t>Secretaria I</t>
  </si>
  <si>
    <t>10136764</t>
  </si>
  <si>
    <t>ARTEAGA ALFARO MATILDE TERESA</t>
  </si>
  <si>
    <t>SECRETARIADO EJECUTIVO</t>
  </si>
  <si>
    <t>41360337</t>
  </si>
  <si>
    <t>ARTEAGA RAMOS YURI</t>
  </si>
  <si>
    <t xml:space="preserve">INVESTIGADOR EN PATRIMONIO INMATERIAL </t>
  </si>
  <si>
    <t>46187804</t>
  </si>
  <si>
    <t>ARTETA PENNA FIORELLA</t>
  </si>
  <si>
    <t>LICENCIADA EN ANTROPOLOGIA</t>
  </si>
  <si>
    <t>45548743</t>
  </si>
  <si>
    <t>ARTURO CAMILO RAFAEL</t>
  </si>
  <si>
    <t>SECUNDARIA</t>
  </si>
  <si>
    <t>ESPECIALISTA EN PRESUPUESTO</t>
  </si>
  <si>
    <t>06786658</t>
  </si>
  <si>
    <t>ASCARZA APARICIO HERNAN</t>
  </si>
  <si>
    <t>BACHILLER EN INGENIERIA DE SISTEMAS</t>
  </si>
  <si>
    <t xml:space="preserve">ENFERMERO/A EMERGENCISTA Y SALUD OCUPACIONAL </t>
  </si>
  <si>
    <t>07922677</t>
  </si>
  <si>
    <t>ASCUE POZO MANUEL ISAIAS</t>
  </si>
  <si>
    <t>LICENCIADO EN ENFERMERIA</t>
  </si>
  <si>
    <t>ESPECIALISTA CALIFICADOR PROYECTOS</t>
  </si>
  <si>
    <t>09568417</t>
  </si>
  <si>
    <t>ASENCIOS AGAMA ARTURO AUGUSTO</t>
  </si>
  <si>
    <t>ANALISTA ARQUEOLOGICO</t>
  </si>
  <si>
    <t>09924401</t>
  </si>
  <si>
    <t>ASENCIOS LINDO RODOLFO GERBERT</t>
  </si>
  <si>
    <t>ESPECIALISTA EN CONSERVACIÓN</t>
  </si>
  <si>
    <t>07973121</t>
  </si>
  <si>
    <t>ASPILCUETA BELLIDO HAROLD NORMAN</t>
  </si>
  <si>
    <t>44404258</t>
  </si>
  <si>
    <t>ASTO PALACIOS RODNEY BETTINO</t>
  </si>
  <si>
    <t>Analista en Gestión Administrativa</t>
  </si>
  <si>
    <t>43592307</t>
  </si>
  <si>
    <t>ASTOCONDOR ESPINOZA SUSANA MERCEDES</t>
  </si>
  <si>
    <t>Analista Investigador I (EN EL MARCO DEL DECRETO DE URGENCIA N° 034-2021)</t>
  </si>
  <si>
    <t>42749010</t>
  </si>
  <si>
    <t>ASTUDILLO GIL CYNTHIA REGINA</t>
  </si>
  <si>
    <t>ANTROPOLOGIA</t>
  </si>
  <si>
    <t>Especialista en Interculturalidad</t>
  </si>
  <si>
    <t>42834053</t>
  </si>
  <si>
    <t>ATAMAIN UWARAI WILSON</t>
  </si>
  <si>
    <t>REVISOR DE DATOS TECNICOS DE LAS INTERVENCIONES ARQUEOLOGICAS</t>
  </si>
  <si>
    <t>43543959</t>
  </si>
  <si>
    <t>ATAUCUSI FLORES CRISTIAN</t>
  </si>
  <si>
    <t>BACHILLER INGENIERIA GEOGRAFICA</t>
  </si>
  <si>
    <t>OPERADOR/A DE PINTURA Y LAQUEADO</t>
  </si>
  <si>
    <t>09778910</t>
  </si>
  <si>
    <t>AURORA CASTILLO RAFAEL</t>
  </si>
  <si>
    <t>44126791</t>
  </si>
  <si>
    <t>AVELLANEDA BENAVIDES MAITE ELISA</t>
  </si>
  <si>
    <t>BACHILLER EN ADMINISTRACION DE TURISMO</t>
  </si>
  <si>
    <t>Médico en Salud Ocupacional</t>
  </si>
  <si>
    <t>40807523</t>
  </si>
  <si>
    <t>AVILA BAUTISTA ANDRES ALEJANDRO</t>
  </si>
  <si>
    <t>MEDICINA HUMANA</t>
  </si>
  <si>
    <t>OBRERO EN CONSERVACIÓN</t>
  </si>
  <si>
    <t>44626728</t>
  </si>
  <si>
    <t>AVILA GOMEZ IVAN HUGO</t>
  </si>
  <si>
    <t>Chofer</t>
  </si>
  <si>
    <t>00327240</t>
  </si>
  <si>
    <t>AVILA SILVA MARLON ROMEL</t>
  </si>
  <si>
    <t>10790060</t>
  </si>
  <si>
    <t>AYARZA HURTADO SUSANA ESTHER</t>
  </si>
  <si>
    <t>SECRETARIADO COMERCIAL</t>
  </si>
  <si>
    <t>45314423</t>
  </si>
  <si>
    <t>AYBAR VILLALOBOS MAICO JHON</t>
  </si>
  <si>
    <t>Analista I en medio ambiente y recursos naturales</t>
  </si>
  <si>
    <t>41645720</t>
  </si>
  <si>
    <t>AYME HUERTAS IVAN ALEXANDER</t>
  </si>
  <si>
    <t>INGENIERIA GEOGRAFICA</t>
  </si>
  <si>
    <t>42419283</t>
  </si>
  <si>
    <t>AZAÑEDO OBANDO BEXSY DORIANY</t>
  </si>
  <si>
    <t>LICENCIADA EN TURISMO</t>
  </si>
  <si>
    <t>ANALISTA ADMINISTRATIVO</t>
  </si>
  <si>
    <t>46020954</t>
  </si>
  <si>
    <t>BACA CASTAÑEDA LUIS ENRIQUE</t>
  </si>
  <si>
    <t>LICENCIADA EN ADMINISTRACION DE EMPRESAS</t>
  </si>
  <si>
    <t>COMUNICADOR AUDIOVISUAL</t>
  </si>
  <si>
    <t>09854821</t>
  </si>
  <si>
    <t>BACA PRADO ANA MARIA</t>
  </si>
  <si>
    <t>BACHILLER EN COMUNICACIÓN</t>
  </si>
  <si>
    <t>Arqueólogo/a</t>
  </si>
  <si>
    <t>46443326</t>
  </si>
  <si>
    <t>baez sulca SUSAN STEFFANY</t>
  </si>
  <si>
    <t>CADISTA</t>
  </si>
  <si>
    <t>74555973</t>
  </si>
  <si>
    <t>BALDARRAGO RUELAS KENIA GIANELLA</t>
  </si>
  <si>
    <t>ARQUITECTURA Y URBANISMO</t>
  </si>
  <si>
    <t>ARQUEOLOGO/A</t>
  </si>
  <si>
    <t>45678344</t>
  </si>
  <si>
    <t>BALDEOS TERRONES JHON ANTONIO</t>
  </si>
  <si>
    <t>45890570</t>
  </si>
  <si>
    <t>BALLENA FIGUEROA DENNIS</t>
  </si>
  <si>
    <t>29200941</t>
  </si>
  <si>
    <t>BALLON BUENO GONZALO JAVIER</t>
  </si>
  <si>
    <t>BACHILLER EN ARQUITECTURA</t>
  </si>
  <si>
    <t>ANALISTA EN INDUSTRIAS CULTURALES Y ARTES</t>
  </si>
  <si>
    <t>48375508</t>
  </si>
  <si>
    <t>BALVIN LANDEO LUI SERGIO</t>
  </si>
  <si>
    <t>ASISTENTE DE SISTEMAS DE INNOVACIÓN TECNOLÓGICA</t>
  </si>
  <si>
    <t>72924246</t>
  </si>
  <si>
    <t>BANDA SERPA CARLA ROXANA</t>
  </si>
  <si>
    <t>DISEÑO PROFESIONAL GRÁFICO</t>
  </si>
  <si>
    <t>ASISTENTE GEOGRÁFICO</t>
  </si>
  <si>
    <t>40601215</t>
  </si>
  <si>
    <t>BAQUERIZO MONTES LUISA AGUSTINA</t>
  </si>
  <si>
    <t>BACHILLER EN ING. GEOGRAFICA</t>
  </si>
  <si>
    <t>09973523</t>
  </si>
  <si>
    <t>BAR ESQUIVEL ALFREDO</t>
  </si>
  <si>
    <t>Asesor/a Legal</t>
  </si>
  <si>
    <t>45772162</t>
  </si>
  <si>
    <t>BARLETTI ARAUJO GIOVANNI</t>
  </si>
  <si>
    <t>48805417</t>
  </si>
  <si>
    <t>BARRAGAN DELGADO BORIS BERNARD</t>
  </si>
  <si>
    <t>LICENCIADO EN MUSICA - VIOLIN</t>
  </si>
  <si>
    <t>43942593</t>
  </si>
  <si>
    <t>BARRANTES ZAVALETA RINA MARIELLA</t>
  </si>
  <si>
    <t>ESTUDIOS DE BALLET</t>
  </si>
  <si>
    <t>Violonchelista</t>
  </si>
  <si>
    <t>74842069</t>
  </si>
  <si>
    <t>BARRAZA CASTILLO LEO RAMIRO</t>
  </si>
  <si>
    <t>INTERPRETACIÓN MUSICAL</t>
  </si>
  <si>
    <t>INSTRUMENTISTA DE VIOLA</t>
  </si>
  <si>
    <t>46800268</t>
  </si>
  <si>
    <t>BARRAZA CASTILLO RENATO ALEJANDRO</t>
  </si>
  <si>
    <t xml:space="preserve">COORDINADOR/A DE INVESTIGACIONES Y PUBLICACIONES </t>
  </si>
  <si>
    <t>09678428</t>
  </si>
  <si>
    <t>BARRAZA LESCANO SERGIO ALFREDO</t>
  </si>
  <si>
    <t>ASISTENTE TÉCNICO</t>
  </si>
  <si>
    <t>07762736</t>
  </si>
  <si>
    <t>BARREDA VELASQUEZ URSULA ROCIO</t>
  </si>
  <si>
    <t>ESTUDIOS EN ANTROPOLOGIA</t>
  </si>
  <si>
    <t>Analista de Producción de Elencos</t>
  </si>
  <si>
    <t>10638713</t>
  </si>
  <si>
    <t>BARRENECHEA MOGROVEJO PAOLA</t>
  </si>
  <si>
    <t>COMUNICACIÓN</t>
  </si>
  <si>
    <t>70426729</t>
  </si>
  <si>
    <t>BARRERA RODRIGUEZ JOSE ROMAN</t>
  </si>
  <si>
    <t>ESTUDIOS DE FOLKLORE</t>
  </si>
  <si>
    <t>10552977</t>
  </si>
  <si>
    <t>BARRERA SUAREZ CATHERINE DEL ROCIO</t>
  </si>
  <si>
    <t>RESPONSABLE DE LA BASE DE DATOS</t>
  </si>
  <si>
    <t>46687000</t>
  </si>
  <si>
    <t>BARRETO BOULANGGER FLORO EDGARDO</t>
  </si>
  <si>
    <t>INGENIERO DE SISTEMAS</t>
  </si>
  <si>
    <t>COORDINADOR/A DE SOPORTE TÉCNICO</t>
  </si>
  <si>
    <t>44185249</t>
  </si>
  <si>
    <t>BARRIENTOS YNFANTE MARCO ANTONIO</t>
  </si>
  <si>
    <t>Especialista Social para Ucayali (EN EL MARCO DEL DECRETO DE URGENCIA N° 034-2021)</t>
  </si>
  <si>
    <t>42817651</t>
  </si>
  <si>
    <t>BARRIGA FLORES PAOLA ROCIO</t>
  </si>
  <si>
    <t>CONTROL PREVIO Y FISCALIZACION</t>
  </si>
  <si>
    <t>23925117</t>
  </si>
  <si>
    <t>BARRON PAREJA OLENKA</t>
  </si>
  <si>
    <t>Experto de la Unidad de Ejecución de Inversiones I</t>
  </si>
  <si>
    <t>22483821</t>
  </si>
  <si>
    <t>BASILIO ESTACIO CARLOS ALBERTO</t>
  </si>
  <si>
    <t>ECONOMIA</t>
  </si>
  <si>
    <t>Bailarín/a Solista</t>
  </si>
  <si>
    <t>001984658</t>
  </si>
  <si>
    <t>BASTIDAS COLLAZOS SEJAIN PATRICIA</t>
  </si>
  <si>
    <t>ESTUDIOS EN DANZA CLASICA</t>
  </si>
  <si>
    <t>46556631</t>
  </si>
  <si>
    <t>BAUTISTA CHUMPITAZ KARIN LUZ</t>
  </si>
  <si>
    <t>09066929</t>
  </si>
  <si>
    <t>BAUTISTA JAYO HUGO CELESTINO</t>
  </si>
  <si>
    <t>APOYO PARA LA DISTRIBUCION DE DOCUMENTOS EXTERNOS E INTERNOS</t>
  </si>
  <si>
    <t>07576109</t>
  </si>
  <si>
    <t>BAUTISTA SIGUEÑAS GERMAN MARTIN</t>
  </si>
  <si>
    <t>TECNICO EN COMPUTACION E INFORMATICA</t>
  </si>
  <si>
    <t>00247610</t>
  </si>
  <si>
    <t>BAZAN FINAFLOR CLAUDIA VIRGINIA</t>
  </si>
  <si>
    <t>ANALISTA PROGRAMADOR</t>
  </si>
  <si>
    <t>42067506</t>
  </si>
  <si>
    <t>BAZAN NAVARRO VERONICA ALICIA</t>
  </si>
  <si>
    <t>41131755</t>
  </si>
  <si>
    <t>BAZAN NUÑEZ MARIA NOELIA</t>
  </si>
  <si>
    <t>TECNICO EN TECNOLOGIA DE LA INFORMACION Y COMUNICACIONES</t>
  </si>
  <si>
    <t>22408741</t>
  </si>
  <si>
    <t>BAZAN QUISPE LEONIDAS</t>
  </si>
  <si>
    <t>DISEÑADOR MULTIMEDIA</t>
  </si>
  <si>
    <t>40484544</t>
  </si>
  <si>
    <t>BEDOYA GUTIERREZ GIOVANNI JOEL</t>
  </si>
  <si>
    <t>DISEÑADOR GRAFICO</t>
  </si>
  <si>
    <t>ASISTENTE EN ARQUEOLOGIA</t>
  </si>
  <si>
    <t>44171795</t>
  </si>
  <si>
    <t>BELAHONIA VILLAVICENCIO JULIA BELEN</t>
  </si>
  <si>
    <t>ARQUEÓLOGO/A CALIFICADOR PROYECTOS</t>
  </si>
  <si>
    <t>41607310</t>
  </si>
  <si>
    <t>BELLIDO CERDA ENRIQUE BUENAVENTURA</t>
  </si>
  <si>
    <t>INSTRUMENTISTA DE VIOLONCELLO</t>
  </si>
  <si>
    <t>42730354</t>
  </si>
  <si>
    <t>BELTRAN LANDERS MARIA PIA</t>
  </si>
  <si>
    <t>BACHILLER EN CIENCIAS DE LA COMUNICACIÓN</t>
  </si>
  <si>
    <t>Especialista Legal</t>
  </si>
  <si>
    <t>42193596</t>
  </si>
  <si>
    <t>BENAVENTE SERRANO JUAN CARLOS</t>
  </si>
  <si>
    <t>DIRECTORA</t>
  </si>
  <si>
    <t>41893421</t>
  </si>
  <si>
    <t>BENAVIDES PASTOR CESAR AUGUSTO</t>
  </si>
  <si>
    <t>ARQUEÓLOGO/A SUPERVISOR</t>
  </si>
  <si>
    <t>40717474</t>
  </si>
  <si>
    <t>BENAVIDES SEMINARIO HUGO ALFREDO</t>
  </si>
  <si>
    <t>Analista en Capacitación</t>
  </si>
  <si>
    <t>46226458</t>
  </si>
  <si>
    <t>BENDEZU BENDEZU LEE ANTHONY</t>
  </si>
  <si>
    <t>LINGÜÍSTICA</t>
  </si>
  <si>
    <t>ESPECIALISTA EN GESTIÓN ADMINISTRATIVA</t>
  </si>
  <si>
    <t>43649005</t>
  </si>
  <si>
    <t>BENDEZU SERRANO GALIA</t>
  </si>
  <si>
    <t>REGISTRADOR</t>
  </si>
  <si>
    <t>44893097</t>
  </si>
  <si>
    <t>BENITES MONTALVO DERKY EPIFANIO</t>
  </si>
  <si>
    <t>Auditor Asistente</t>
  </si>
  <si>
    <t>46195683</t>
  </si>
  <si>
    <t>BENITO CCUNO ROSARIO DE LOS ANGELES</t>
  </si>
  <si>
    <t>ADMINISTRACIÓN Y NEGOCIOS INTERNACIONALES</t>
  </si>
  <si>
    <t>ESPECIALISTA  ADMINISTRATIVA</t>
  </si>
  <si>
    <t>70322592</t>
  </si>
  <si>
    <t>BENITO LATORRE FLOR DE MARIA</t>
  </si>
  <si>
    <t>ADMINISTRACIÓN Y SISTEMAS</t>
  </si>
  <si>
    <t>ESPECIALISTA TÉCNICO</t>
  </si>
  <si>
    <t>09740926</t>
  </si>
  <si>
    <t>BERNABE ROMERO JOSEPH ATANACIO</t>
  </si>
  <si>
    <t>42608267</t>
  </si>
  <si>
    <t>BERNALDO LOPEZ ALEJANDRO EDGAR</t>
  </si>
  <si>
    <t>Apoyo Administrativo</t>
  </si>
  <si>
    <t>74030915</t>
  </si>
  <si>
    <t>BERNALES VITE DAYSI STEPHANY</t>
  </si>
  <si>
    <t>TURISMO Y HOTELERÍA</t>
  </si>
  <si>
    <t>ARQUITECTO/A ESPECIALISTA</t>
  </si>
  <si>
    <t>07266168</t>
  </si>
  <si>
    <t>BERNUY QUIROGA LUIS MARIO</t>
  </si>
  <si>
    <t>AUXILIAR EN MANEJO DE COLECCIONES</t>
  </si>
  <si>
    <t>10122425</t>
  </si>
  <si>
    <t>BERRIOS MELGAREJO JOHNNY</t>
  </si>
  <si>
    <t>ANALISTA EN PROYECTOS DE GESTIÓN CULTURAL</t>
  </si>
  <si>
    <t>45876411</t>
  </si>
  <si>
    <t>BERRIOS SANCHEZ DIEGO BRONSON</t>
  </si>
  <si>
    <t>ANALISTA EN ARCHIVO CENTRAL</t>
  </si>
  <si>
    <t>10713032</t>
  </si>
  <si>
    <t>BERRIOS SILVESTRE IRENE DEL PILAR</t>
  </si>
  <si>
    <t>45893071</t>
  </si>
  <si>
    <t>BERROCAL GONZALES ALCIDES</t>
  </si>
  <si>
    <t xml:space="preserve"> MANTENIMIENTO Y VIGILANCIA DE LA ZONA ARQUEOLICA MONUMENTAL CABEZA DE VACA</t>
  </si>
  <si>
    <t>42505915</t>
  </si>
  <si>
    <t>BERRU LUNA JAVIER</t>
  </si>
  <si>
    <t>EDUCACIÓN PRIMARIA</t>
  </si>
  <si>
    <t>08779887</t>
  </si>
  <si>
    <t>BEST ESPINOZA MARIA DEL ROSARIO</t>
  </si>
  <si>
    <t>40337191</t>
  </si>
  <si>
    <t>BETETA TAPIA ELMO</t>
  </si>
  <si>
    <t>TECNICO EN ELECTRICIDAD</t>
  </si>
  <si>
    <t>JEFA DE GABINTE DE ASESORES DEL MINISTERIO DE CULTURA</t>
  </si>
  <si>
    <t>09727933</t>
  </si>
  <si>
    <t>BIBOLINI PICON FIORELLA MARIA</t>
  </si>
  <si>
    <t>ASISTENTE EN TEMAS DE SALUD INTERCULTURAL</t>
  </si>
  <si>
    <t>42246492</t>
  </si>
  <si>
    <t>BINARI PANGOA NORA SUSANA</t>
  </si>
  <si>
    <t>ESTUDIOS EN CIENCIAS DE LA SALUD</t>
  </si>
  <si>
    <t>ASESOR II</t>
  </si>
  <si>
    <t>41364970</t>
  </si>
  <si>
    <t>BLAS ORTIZ ALBERTO</t>
  </si>
  <si>
    <t>INGENIERÍA ECONÓMICA</t>
  </si>
  <si>
    <t>45354620</t>
  </si>
  <si>
    <t>BOBADILLA HERNANDEZ KATHERYN AMANDA</t>
  </si>
  <si>
    <t>BACHILLER EN TURISMO</t>
  </si>
  <si>
    <t>CHOFER Y APOYO OPERATIVO</t>
  </si>
  <si>
    <t>43866355</t>
  </si>
  <si>
    <t>BOCANEGRA ESCUDERO JESUS FERNANDO</t>
  </si>
  <si>
    <t>43026578</t>
  </si>
  <si>
    <t>BOCANEGRA RODRIGUEZ JUANA MARIA</t>
  </si>
  <si>
    <t>ANALISTA SOCIAL</t>
  </si>
  <si>
    <t>42277355</t>
  </si>
  <si>
    <t>BOLIVAR CHIPAYO HELARTH</t>
  </si>
  <si>
    <t>Arqueólogo</t>
  </si>
  <si>
    <t>41683752</t>
  </si>
  <si>
    <t>BOLIVAR HUAMANI JUAN</t>
  </si>
  <si>
    <t>31131410</t>
  </si>
  <si>
    <t>BORDA BALDARRAGO SANTOS</t>
  </si>
  <si>
    <t>CANTANTE BAJO Ó BARÍTONO</t>
  </si>
  <si>
    <t>08861608</t>
  </si>
  <si>
    <t>BORRA PONCE DE LEON VICTOR EDUARDO</t>
  </si>
  <si>
    <t>ESTUDIOS EN CANTO</t>
  </si>
  <si>
    <t>APOYO EN LA COLECCION DE ANTROPOLOGIA FISICA</t>
  </si>
  <si>
    <t>10720652</t>
  </si>
  <si>
    <t>BOVADIN CAYTUIRO FLOR DE MARIA</t>
  </si>
  <si>
    <t>ESTUDIANTE DE ARQUEOLOGIA</t>
  </si>
  <si>
    <t>Especialista en Monitoreo y Ejecución</t>
  </si>
  <si>
    <t>46634109</t>
  </si>
  <si>
    <t>BRAVO ANACLETO CYNTHIA LOURDES</t>
  </si>
  <si>
    <t>ECONOMÍA Y NEGOCIOS INTERNACIONALES</t>
  </si>
  <si>
    <t>46210331</t>
  </si>
  <si>
    <t>BRAVO ANGELES CINTIA DEL PILAR</t>
  </si>
  <si>
    <t>TECNICO EN ASISTENCIA EN ORGANIZACIÓN DE ARCHIVOS</t>
  </si>
  <si>
    <t>43071369</t>
  </si>
  <si>
    <t>BRAVO CASTILLO GIOVANNA PAOLA</t>
  </si>
  <si>
    <t>COPISTA</t>
  </si>
  <si>
    <t>10746848</t>
  </si>
  <si>
    <t>BRAVO DEL PINO PERCY ALEJANDRO</t>
  </si>
  <si>
    <t>LICENCIADO EN MUSICA  - GUITARRA</t>
  </si>
  <si>
    <t>Especialista en Planificación y Organización</t>
  </si>
  <si>
    <t>25794012</t>
  </si>
  <si>
    <t>BRICEÑO CHAVEZ MARIA GIOVANNA</t>
  </si>
  <si>
    <t>03376093</t>
  </si>
  <si>
    <t>BRICEÑO CHUICA JUAN DEMETRIO</t>
  </si>
  <si>
    <t>18024671</t>
  </si>
  <si>
    <t>BRIVIO RAMIREZ AURELIA JOSEFINA</t>
  </si>
  <si>
    <t>MUSICO - CANTO</t>
  </si>
  <si>
    <t>ESPECIALISTA DE SISTEMAS DE INFORMACIÓN GEOGRÁFICA</t>
  </si>
  <si>
    <t>40689700</t>
  </si>
  <si>
    <t>BRUNO HONORES GIANCARLO JOSE</t>
  </si>
  <si>
    <t>AGENTE DE PROTECCIÓN DEL PUESTO DE CONTROL Y VIGILANCIA BOCA TIGRE</t>
  </si>
  <si>
    <t>48582568</t>
  </si>
  <si>
    <t>BUENAVAWO TUNADE JOSE</t>
  </si>
  <si>
    <t>ASISTENTE EN GESTION CULTURAL</t>
  </si>
  <si>
    <t>45584306</t>
  </si>
  <si>
    <t>BULEJE FUENTES DIANA VIRGINIA</t>
  </si>
  <si>
    <t>LICENCIADA EN GESTION EMPRESARIAL</t>
  </si>
  <si>
    <t>ESPECIALISTA EN INTERCULTURALIDAD</t>
  </si>
  <si>
    <t>43394339</t>
  </si>
  <si>
    <t>BURGA BARRANTES EDUARDO EMMANUEL</t>
  </si>
  <si>
    <t>ANALISTA SOCIAL II</t>
  </si>
  <si>
    <t>43622605</t>
  </si>
  <si>
    <t>BURGA HIDALGO MARIA DULCE</t>
  </si>
  <si>
    <t>32907962</t>
  </si>
  <si>
    <t>BURGOS CHAVEZ LUIS ALBERTO</t>
  </si>
  <si>
    <t>10143666</t>
  </si>
  <si>
    <t>BURMESTER PARDO FIGUEROA LILIANA ALICIA</t>
  </si>
  <si>
    <t>SECRETARIA DE ALTA DIRECCIÓN</t>
  </si>
  <si>
    <t>70654507</t>
  </si>
  <si>
    <t>BURNEO MENDOZA RICARDO ANDRES</t>
  </si>
  <si>
    <t>ANTROPOLOGO</t>
  </si>
  <si>
    <t>44558515</t>
  </si>
  <si>
    <t>BUSTAMANTE CAMAN HILGER</t>
  </si>
  <si>
    <t>OPERADORES/RAS DE LIMPIEZA Y MANTENIMIENTO</t>
  </si>
  <si>
    <t>73699875</t>
  </si>
  <si>
    <t>BUSTAMANTE CAMAN JANMARCO</t>
  </si>
  <si>
    <t>43286680</t>
  </si>
  <si>
    <t>BUSTAMANTE CANALES ROSEMARY</t>
  </si>
  <si>
    <t>COORDINADOR/A GENERAL</t>
  </si>
  <si>
    <t>45851889</t>
  </si>
  <si>
    <t>BUSTAMANTE GUTIERREZ MARTIN JOSE</t>
  </si>
  <si>
    <t>42934922</t>
  </si>
  <si>
    <t>CABALLERO HINOSTROZA OSCAR JUNIOR</t>
  </si>
  <si>
    <t>INSTRUMENTISTA DE TIMBAL</t>
  </si>
  <si>
    <t>43638335</t>
  </si>
  <si>
    <t>CABALLERO ROMERO TEOFILO ALEJANDRO</t>
  </si>
  <si>
    <t>18172058</t>
  </si>
  <si>
    <t>CABANILLAS CALDERON ROBERTO RAFAEL</t>
  </si>
  <si>
    <t>09879707</t>
  </si>
  <si>
    <t>CABELLO SANTA GADEA MARIA ISABEL VICTORIA</t>
  </si>
  <si>
    <t>EGRESADO DE ADMINISTRACIÓN Y NEGOCIOS INTERNACIONALES</t>
  </si>
  <si>
    <t>07124549</t>
  </si>
  <si>
    <t>CABELLO TOLEDO GERMAN EMILIANO</t>
  </si>
  <si>
    <t>10319582</t>
  </si>
  <si>
    <t>CABEZAS ACHA VICTOR ALEJANDRO</t>
  </si>
  <si>
    <t>45551081</t>
  </si>
  <si>
    <t>CABEZAS HUATUCO REBECA KORINA</t>
  </si>
  <si>
    <t>10588128</t>
  </si>
  <si>
    <t>CABRERA ALVA FLORA ISOLDA</t>
  </si>
  <si>
    <t>ESTUDIO EN CANTO</t>
  </si>
  <si>
    <t>07760136</t>
  </si>
  <si>
    <t>CABRERA ARANA MIGUEL ANGEL</t>
  </si>
  <si>
    <t>ANALISTA EN GESTIÓN</t>
  </si>
  <si>
    <t>43256688</t>
  </si>
  <si>
    <t>CABRERA BERROSPI GRISS EMELYN</t>
  </si>
  <si>
    <t>BACHILLER EN CIENCIAS ADMINISTRATIVAS</t>
  </si>
  <si>
    <t>MÉDICO PARA EL TOPICO INSTITUCIONAL</t>
  </si>
  <si>
    <t>40579476</t>
  </si>
  <si>
    <t>CABRERA BONETT DE DULZAIDES CAROLINA ROCIO</t>
  </si>
  <si>
    <t>MEDICO CIRUJANO</t>
  </si>
  <si>
    <t>Primer Corno</t>
  </si>
  <si>
    <t>40137756</t>
  </si>
  <si>
    <t>CABRERA VASCONZUELO ENRIQUE JONATHAN</t>
  </si>
  <si>
    <t>AUDITOR/A</t>
  </si>
  <si>
    <t>08995071</t>
  </si>
  <si>
    <t>CABRERA VILELA MARCO ANTONIO</t>
  </si>
  <si>
    <t>CONTABILIDAD Y FINANZAS</t>
  </si>
  <si>
    <t>COORDINADOR/A DE GESTIÓN CULTURAL</t>
  </si>
  <si>
    <t>45751818</t>
  </si>
  <si>
    <t>CACERES COLAN CARLA ELIZABETH</t>
  </si>
  <si>
    <t>LICENCIADO EN CIENCIAS Y ARTES DE LA COMUNICACIÓN</t>
  </si>
  <si>
    <t xml:space="preserve">INSTRUMENTISTA DE TROMPETA II </t>
  </si>
  <si>
    <t>43480191</t>
  </si>
  <si>
    <t>CACERES CRUZ CESAR JAVIER</t>
  </si>
  <si>
    <t>PROFESOR DE ARTE - MUSICA</t>
  </si>
  <si>
    <t>ARQUEÓLOGO/A EN REVISIÓN DE PROYECTOS</t>
  </si>
  <si>
    <t>06811536</t>
  </si>
  <si>
    <t>CACERES RAMOS BENITO</t>
  </si>
  <si>
    <t>TOPOGRAFO</t>
  </si>
  <si>
    <t>42089722</t>
  </si>
  <si>
    <t>CADENAS LOPEZ MIGUEL ENRIQUE</t>
  </si>
  <si>
    <t>EGRESADO DE TOPOGRAFIA</t>
  </si>
  <si>
    <t>00488041</t>
  </si>
  <si>
    <t>CAFFERATA VEGA INGRID GISELA</t>
  </si>
  <si>
    <t>LICENCIADA EN EDUCACION SECUNDARIA</t>
  </si>
  <si>
    <t>80245187</t>
  </si>
  <si>
    <t>CAHUA CRISPIN MANUEL ROBERTO</t>
  </si>
  <si>
    <t>PROFESOR DE LENGUA Y LITERATURA</t>
  </si>
  <si>
    <t xml:space="preserve">Analista II en Industrias Culturales </t>
  </si>
  <si>
    <t>46488010</t>
  </si>
  <si>
    <t>CALDERON BENITO FRANCO JESUS</t>
  </si>
  <si>
    <t>09872007</t>
  </si>
  <si>
    <t>CALDERON CARRASCO ORLANDO</t>
  </si>
  <si>
    <t>Supervisor Legal</t>
  </si>
  <si>
    <t>32961883</t>
  </si>
  <si>
    <t>CALDERON DOMINGUEZ BETTY ALEJANDRINA</t>
  </si>
  <si>
    <t>40436105</t>
  </si>
  <si>
    <t>CALDERON SANDOVAL MIRIAM ALCIRA</t>
  </si>
  <si>
    <t>CORNISTA</t>
  </si>
  <si>
    <t>77919196</t>
  </si>
  <si>
    <t>CALIXTO MONTES JEYSON DANIEL</t>
  </si>
  <si>
    <t>ESTUDIOS EN CORNO FRANCES</t>
  </si>
  <si>
    <t>70801434</t>
  </si>
  <si>
    <t>CALIZAYA HERRERA LUCIA VILENA</t>
  </si>
  <si>
    <t>Gestor de  Alertas Puno (EN EL MARCO DEL DECRETO DE URGENCIA N° 034-2021)</t>
  </si>
  <si>
    <t>42396482</t>
  </si>
  <si>
    <t>CALLA  CRUZ YENNY</t>
  </si>
  <si>
    <t>DERECHO CORPORATIVO</t>
  </si>
  <si>
    <t>46334284</t>
  </si>
  <si>
    <t>CALLE ANGULO DAVID EDUARDO</t>
  </si>
  <si>
    <t>ESPECIALISTA DE PROYECTOS CULTURALES</t>
  </si>
  <si>
    <t>41723510</t>
  </si>
  <si>
    <t>CALLE VALLADARES LUIS ALBERTO</t>
  </si>
  <si>
    <t>LICENCIADO EN HISTORIA Y GESTIÓN CULTURAL</t>
  </si>
  <si>
    <t>Especialista en Tesorería II</t>
  </si>
  <si>
    <t>18148415</t>
  </si>
  <si>
    <t>CALLIRGOS ZAVALA JORGE JOSE</t>
  </si>
  <si>
    <t>ANALISTA LEGAL</t>
  </si>
  <si>
    <t>70691193</t>
  </si>
  <si>
    <t>CALONGE AGUILAR ELOUISE JULIET</t>
  </si>
  <si>
    <t>Analista Legal I</t>
  </si>
  <si>
    <t>71653681</t>
  </si>
  <si>
    <t>CALVO DAZA ELSA JESSICA SOFIA</t>
  </si>
  <si>
    <t>SECRETARIA/O</t>
  </si>
  <si>
    <t>41266345</t>
  </si>
  <si>
    <t>CAMACHO DIAZ NOELI</t>
  </si>
  <si>
    <t>OPERADOR/A VIGILANTE Y LIMPIEZA</t>
  </si>
  <si>
    <t>44945524</t>
  </si>
  <si>
    <t>CAMACHO FERREL YUDISA</t>
  </si>
  <si>
    <t>08890482</t>
  </si>
  <si>
    <t>CAMACHO VELASQUEZ NOEMI PILAR</t>
  </si>
  <si>
    <t>Gestor de  Alertas Loreto (EN EL MARCO DEL DECRETO DE URGENCIA N° 034-2021)</t>
  </si>
  <si>
    <t>40676291</t>
  </si>
  <si>
    <t>CAMARENA VILLAR RUTH NOEMI</t>
  </si>
  <si>
    <t>GUÍA DE TURISMO</t>
  </si>
  <si>
    <t>43745606</t>
  </si>
  <si>
    <t>CAMPOS CHAVEZ FREDY LINDER</t>
  </si>
  <si>
    <t>TECNICO EN GUIA DE TURISMO</t>
  </si>
  <si>
    <t>ARQUITECTO/A COORDINADOR</t>
  </si>
  <si>
    <t>08729974</t>
  </si>
  <si>
    <t>CAMPOS HERRERA IRENE AMALTEA</t>
  </si>
  <si>
    <t>SUPERVISOR EN CONSERVACION Y MANEJO DE COLECCIONES</t>
  </si>
  <si>
    <t>08551797</t>
  </si>
  <si>
    <t>CAMPOS OJEDA FRANCISCO JAVIER</t>
  </si>
  <si>
    <t>20018797</t>
  </si>
  <si>
    <t>CAMPOS PONCE EVER FERNANDO</t>
  </si>
  <si>
    <t>Analista de Diseño Gráfico III</t>
  </si>
  <si>
    <t>47829765</t>
  </si>
  <si>
    <t>CANALES DURAND MARIA LUCERO</t>
  </si>
  <si>
    <t>ARTE Y DISEÑO GRÁFICO EMPRESARIAL</t>
  </si>
  <si>
    <t>41478928</t>
  </si>
  <si>
    <t>CANALES ESCUDERO KARINA</t>
  </si>
  <si>
    <t>DIRECTOR/A ARTISTICO</t>
  </si>
  <si>
    <t>09594704</t>
  </si>
  <si>
    <t>CANALES MARQUEZ MONICA HILDA</t>
  </si>
  <si>
    <t>BACHILLER EN ARTE</t>
  </si>
  <si>
    <t>42171590</t>
  </si>
  <si>
    <t>CANCHARI HUAMANI KHINJHE MANDINI</t>
  </si>
  <si>
    <t>Coordinador(a) de Reservas</t>
  </si>
  <si>
    <t>41809090</t>
  </si>
  <si>
    <t>CANCHAYA TOLEDO CLAUDIA LAURA</t>
  </si>
  <si>
    <t>Analista en Investigación</t>
  </si>
  <si>
    <t>45571215</t>
  </si>
  <si>
    <t>CANCHO RUIZ CHRISTIAN GIOVANNI</t>
  </si>
  <si>
    <t>48035621</t>
  </si>
  <si>
    <t>CAPARO CUBA FARIDDE DIANIRA</t>
  </si>
  <si>
    <t>JEFE DE GABINETE DE ASESORES</t>
  </si>
  <si>
    <t>06667120</t>
  </si>
  <si>
    <t>CAPARROS GAMARRA LEONARDO JOSE</t>
  </si>
  <si>
    <t>ESPECIALISTA EN PLANEAMIENTO</t>
  </si>
  <si>
    <t>46366796</t>
  </si>
  <si>
    <t>CAPCHA ALVIS MARY GABRIELA</t>
  </si>
  <si>
    <t>Gestor/a de Tramo</t>
  </si>
  <si>
    <t>40187478</t>
  </si>
  <si>
    <t>CAPRIATA ESTRADA CAMILA</t>
  </si>
  <si>
    <t>40164026</t>
  </si>
  <si>
    <t>CAPURRO CSIRKE GIACOMO CARLOS</t>
  </si>
  <si>
    <t>DISEÑADOR GRAFICO PUBLICITARIO</t>
  </si>
  <si>
    <t>ESPECIALISTA EN SANEAMIENTO LEGAL</t>
  </si>
  <si>
    <t>08707158</t>
  </si>
  <si>
    <t>CARBONEL VILCHEZ VICTOR MARTIN</t>
  </si>
  <si>
    <t>Especialista Arqueólogo</t>
  </si>
  <si>
    <t>41340543</t>
  </si>
  <si>
    <t>CARDENAS CASTRO HECTOR LUIS</t>
  </si>
  <si>
    <t>Analista Investigador/a en Patrimonio Inmaterial I</t>
  </si>
  <si>
    <t>41957776</t>
  </si>
  <si>
    <t>CARDENAS COAVOY HUBERT RAMIRO</t>
  </si>
  <si>
    <t>46898385</t>
  </si>
  <si>
    <t>CARDENAS COSME NORAH GIOVANNE HUAYTITA</t>
  </si>
  <si>
    <t>41873216</t>
  </si>
  <si>
    <t>CARDENAS MARTINEZ JOEL</t>
  </si>
  <si>
    <t>MANTENIMIENTO DE AREAS VERDES Y CULTIVO DE PLANTAS</t>
  </si>
  <si>
    <t>07276057</t>
  </si>
  <si>
    <t>CARDENAS QUISPE ENRIQUE JAVIER</t>
  </si>
  <si>
    <t>70915784</t>
  </si>
  <si>
    <t>CARDENAS RIQUELME KAREN FIORELLA</t>
  </si>
  <si>
    <t>TECNICA EN ADMINISTRACION</t>
  </si>
  <si>
    <t>80229429</t>
  </si>
  <si>
    <t>CARDENAS RISCO JOSE LUIS</t>
  </si>
  <si>
    <t>ANALISTA EN ARQUITECTURA</t>
  </si>
  <si>
    <t>41737590</t>
  </si>
  <si>
    <t>CARDENAS ROJAS JUAN ENRIQUE</t>
  </si>
  <si>
    <t>ASISTENTE EN EJECUCION CONTRACTUAL</t>
  </si>
  <si>
    <t>44262906</t>
  </si>
  <si>
    <t>CARDENAS VERA PINTO ARACELLY BRENDA</t>
  </si>
  <si>
    <t>ADMINISTRADORA</t>
  </si>
  <si>
    <t>DIBUJANTE DE PLANOS Y TRABAJOS DE CAMPO</t>
  </si>
  <si>
    <t>08169140</t>
  </si>
  <si>
    <t>CARDENAS VIDAL JOSE JUNIOR</t>
  </si>
  <si>
    <t>ESTUDIOS EN COMPUTACION</t>
  </si>
  <si>
    <t>Violinistas</t>
  </si>
  <si>
    <t>001780698</t>
  </si>
  <si>
    <t>CARDIVILLO LEDEZMA SHEILA DEXILE</t>
  </si>
  <si>
    <t>29202833</t>
  </si>
  <si>
    <t>CARDONA ROSAS EDGAR AUGUSTO OMAR</t>
  </si>
  <si>
    <t>INSTRUMENTISTA DE FLAUTA</t>
  </si>
  <si>
    <t>44988155</t>
  </si>
  <si>
    <t>CARHUACHIN CARRANZA SARA GABRIELA</t>
  </si>
  <si>
    <t>BACHILLER EN ARTES - MUSICA</t>
  </si>
  <si>
    <t>RESPONSABLE DE LA ADMINISTRACIÓN DE LA WEB Y REDES SOCIALES</t>
  </si>
  <si>
    <t>40064307</t>
  </si>
  <si>
    <t>CARHUATANTA MENDOZA CARLOS AUGUSTO</t>
  </si>
  <si>
    <t>ESTUDIOS EN MARKETING Y COMPUTACION</t>
  </si>
  <si>
    <t>44281412</t>
  </si>
  <si>
    <t>CARLOS CELESTINO NEYSER</t>
  </si>
  <si>
    <t>40826576</t>
  </si>
  <si>
    <t>CARLOS LEON ENVER AYDON</t>
  </si>
  <si>
    <t>10016362</t>
  </si>
  <si>
    <t>CARLOS NAPAN LEONARDO DAVID</t>
  </si>
  <si>
    <t>ESTUDIOS EN DISEÑO GRAFICO</t>
  </si>
  <si>
    <t>Especialista legal</t>
  </si>
  <si>
    <t>44515319</t>
  </si>
  <si>
    <t>CARMONA FUENTES PIER HAROLL</t>
  </si>
  <si>
    <t xml:space="preserve">ESPECIALISTA EN PARTICIPACIÓN COMUNITARIA </t>
  </si>
  <si>
    <t>40374087</t>
  </si>
  <si>
    <t>CARPIO CHALLQUE RODRIGO</t>
  </si>
  <si>
    <t>INSTRUMENTISTA DE GUITARRA</t>
  </si>
  <si>
    <t>10763308</t>
  </si>
  <si>
    <t>CARPIO MONTERO EDINSON MOISES</t>
  </si>
  <si>
    <t>ESTUDIANTE DE MÚSICA</t>
  </si>
  <si>
    <t>CAPO DE FILA DE TROMPETA</t>
  </si>
  <si>
    <t>40528631</t>
  </si>
  <si>
    <t>CARRANZA CARDENAS FRANCO</t>
  </si>
  <si>
    <t>ESTUDIOS EN TROMPETA</t>
  </si>
  <si>
    <t>ESPECIALISTA DE SOPORTE TÉCNICO</t>
  </si>
  <si>
    <t>10690890</t>
  </si>
  <si>
    <t>CARRASCO TORRES SAMUEL EDINSON</t>
  </si>
  <si>
    <t>Operador/a</t>
  </si>
  <si>
    <t>42743674</t>
  </si>
  <si>
    <t>CARRASCO VILLENA OMAR ELIAS</t>
  </si>
  <si>
    <t>TECNICO ELECTRICISTA</t>
  </si>
  <si>
    <t>ASISTENTE EN GESTIÓN DE LA COMPENSACIÓN</t>
  </si>
  <si>
    <t>41829674</t>
  </si>
  <si>
    <t>CARRERA SAAVEDRA JULIO CESAR</t>
  </si>
  <si>
    <t>07702151</t>
  </si>
  <si>
    <t>CARRILLO BUSTAMANTE MANUEL HERNAN</t>
  </si>
  <si>
    <t>LICENCIADO EN CIENCIA SOCIAL, ESPECIALIDAD: ARQUEOLOGIA</t>
  </si>
  <si>
    <t>Especialista II en Procesos Interculturales</t>
  </si>
  <si>
    <t>09877459</t>
  </si>
  <si>
    <t>CARRILLO MEZA LILLIAN LOURDES</t>
  </si>
  <si>
    <t>ESPECIALISTA EN COLECCIONES ARQUEOLOGICAS</t>
  </si>
  <si>
    <t>42743572</t>
  </si>
  <si>
    <t>CARRION ALBAN ROSANGELA YANINA</t>
  </si>
  <si>
    <t>Integrador/a Contable</t>
  </si>
  <si>
    <t>42170826</t>
  </si>
  <si>
    <t>CARRION BELDI ROLANDO HANS</t>
  </si>
  <si>
    <t>CONTABILIDAD Y TRIBUTACIÓN</t>
  </si>
  <si>
    <t>46164435</t>
  </si>
  <si>
    <t>CARRION KAPESHI MARDOQUEO</t>
  </si>
  <si>
    <t>APOYO EN CONSERVACIÓN Y RESTAURACIÓN DE BIENES CULTURALES</t>
  </si>
  <si>
    <t>09476963</t>
  </si>
  <si>
    <t>CARRION SOTELO DE BERRIOS JESUS MARIBEL</t>
  </si>
  <si>
    <t>75742378</t>
  </si>
  <si>
    <t>CARTAGENA MOSQUERA SUMILDA TAIS RACHEL</t>
  </si>
  <si>
    <t>DOCENTE EN EDUCACION ARTISTICA</t>
  </si>
  <si>
    <t>TRABAJADOR/A SOCIAL</t>
  </si>
  <si>
    <t>08885711</t>
  </si>
  <si>
    <t>CASAFRANCA SANCHEZ ANA SOFIA</t>
  </si>
  <si>
    <t>TRABAJADORA SOCIAL</t>
  </si>
  <si>
    <t>COORDINADOR/A DEL PUESTO DE CONTROL</t>
  </si>
  <si>
    <t>00106869</t>
  </si>
  <si>
    <t>CASANTO TOVAR ROALDO HERCILIO</t>
  </si>
  <si>
    <t>25595004</t>
  </si>
  <si>
    <t>CASARETO MOGNASCHI DANTE PABLO</t>
  </si>
  <si>
    <t>LICENCIADA EN ARQUEOLOGIA</t>
  </si>
  <si>
    <t>COORDINADOR/A DE INVESTIGACIÓN, IDENTIFICACION Y REGISTRO</t>
  </si>
  <si>
    <t>09568099</t>
  </si>
  <si>
    <t>CASAVERDE RIOS GUIDO</t>
  </si>
  <si>
    <t>SUPERVISION Y EVALUACION DE EXPEDIENTES ARQUEOLOGICOS</t>
  </si>
  <si>
    <t>42679184</t>
  </si>
  <si>
    <t>CASAVILCA ALCA MARLENE YANINA</t>
  </si>
  <si>
    <t>OPERARDOR/A DE MANTENIMIENTO</t>
  </si>
  <si>
    <t>70447328</t>
  </si>
  <si>
    <t>CASIMIRO INCA ALVARO LUIS</t>
  </si>
  <si>
    <t>40886816</t>
  </si>
  <si>
    <t>CASTAÑEDA CORREA NESTOR MARCELO</t>
  </si>
  <si>
    <t>71490604</t>
  </si>
  <si>
    <t>CASTILLO CANALES LORENA IRENE</t>
  </si>
  <si>
    <t>BIBLIOTECOLOGO</t>
  </si>
  <si>
    <t>10131030</t>
  </si>
  <si>
    <t>CASTILLO GAGO RUBER SAUL</t>
  </si>
  <si>
    <t>BIBLIOTECOLOGIA Y CIENCIAS DE LA INFORMACION</t>
  </si>
  <si>
    <t>ENCARGADO SOCIOCULTURAL</t>
  </si>
  <si>
    <t>42315144</t>
  </si>
  <si>
    <t>CASTILLO POSADAS AURELIO JOSE</t>
  </si>
  <si>
    <t>GESTOR DEL PROYECTO INTEGRAL</t>
  </si>
  <si>
    <t>41044673</t>
  </si>
  <si>
    <t>CASTILLO SANCHEZ NINA MIREYA</t>
  </si>
  <si>
    <t>41258498</t>
  </si>
  <si>
    <t>CASTILLO SERRANO MAURICIO ERNESTO</t>
  </si>
  <si>
    <t>Especialista en Población Afroperuana II</t>
  </si>
  <si>
    <t>40550356</t>
  </si>
  <si>
    <t>CASTRILLON LEGARDA BRENDA LUZ</t>
  </si>
  <si>
    <t>TRABAJO SOCIAL</t>
  </si>
  <si>
    <t>ASISTENTE EN IMAGEN INSTITUCIONAL</t>
  </si>
  <si>
    <t>42172648</t>
  </si>
  <si>
    <t>CASTRO CARMONA  TOMAS AGUSTIN</t>
  </si>
  <si>
    <t>TECNICO EN DISEÑO GRAFICO</t>
  </si>
  <si>
    <t>07968031</t>
  </si>
  <si>
    <t>CASTRO CHIRINOS YURI WALTER</t>
  </si>
  <si>
    <t>45782139</t>
  </si>
  <si>
    <t>CASTRO PALOMINO VERONICA SANDY</t>
  </si>
  <si>
    <t>ANALISTA AUDIOVISUAL</t>
  </si>
  <si>
    <t>47280208</t>
  </si>
  <si>
    <t>CASTRO PEREZ BRIAN VLADIMIR</t>
  </si>
  <si>
    <t>ASISTENTE LOGISTICO</t>
  </si>
  <si>
    <t>07811035</t>
  </si>
  <si>
    <t>CASTRO SALGADO ITALA MARGOT</t>
  </si>
  <si>
    <t>TECNICO EN ADMINISTRACION</t>
  </si>
  <si>
    <t>SUPERVISOR</t>
  </si>
  <si>
    <t>80666975</t>
  </si>
  <si>
    <t>CASTRO SANCHEZ JORGE IGNACIO</t>
  </si>
  <si>
    <t>TECNICO EN ELECTRONICA</t>
  </si>
  <si>
    <t>40827850</t>
  </si>
  <si>
    <t>CASTRO SOLIS TANIA LISETTE</t>
  </si>
  <si>
    <t>ASISTENTE DE CONSERVACION</t>
  </si>
  <si>
    <t>02648331</t>
  </si>
  <si>
    <t>CASTRO YOVERA JUAN ALBERTO</t>
  </si>
  <si>
    <t>TECNICO EN ARTES PLASTICAS</t>
  </si>
  <si>
    <t>74851503</t>
  </si>
  <si>
    <t>CAVANA SERRANO SANDRA ISOLDE</t>
  </si>
  <si>
    <t>09937812</t>
  </si>
  <si>
    <t>CAVERO HERNANDO ROSA ISABEL</t>
  </si>
  <si>
    <t>Asesor Legal</t>
  </si>
  <si>
    <t>10307087</t>
  </si>
  <si>
    <t>CAVERO SILVA JORGE ENRIQUE</t>
  </si>
  <si>
    <t>ESPECIALISTA EN EVALUACIÓN DE PROYECTOS DE INVERSIÓN PÚBLICA</t>
  </si>
  <si>
    <t>40697668</t>
  </si>
  <si>
    <t>CAYCHO AMPUERO PEDRO</t>
  </si>
  <si>
    <t>40729790</t>
  </si>
  <si>
    <t>CAYCHO PALACIOS JHOBERMAN KENNEDY</t>
  </si>
  <si>
    <t>41454697</t>
  </si>
  <si>
    <t>CAYLLAHUA YUCRA ROCIO YENY</t>
  </si>
  <si>
    <t>ASISTENTE EN SISTEMAS DE INFORMACIÓN</t>
  </si>
  <si>
    <t>44513262</t>
  </si>
  <si>
    <t>CCACCA BELIZARIO JHON ALBERT</t>
  </si>
  <si>
    <t>RESPONSABLE DE PROYECTOS DE EMERGENCIA</t>
  </si>
  <si>
    <t>40351840</t>
  </si>
  <si>
    <t>CCACHURA SANCHEZ IVAN ULISES</t>
  </si>
  <si>
    <t>ORIENTADOR/A DE MUSEO (EN EL MARCO DEL DECRETO DE URGENCIA N° 034-2021)</t>
  </si>
  <si>
    <t>44148182</t>
  </si>
  <si>
    <t>CCALLI PACCO YOLANDA</t>
  </si>
  <si>
    <t>VIGILANTE Y MANTENIMIENTO</t>
  </si>
  <si>
    <t>22703232</t>
  </si>
  <si>
    <t>CELIS LAVADO ANANIAS</t>
  </si>
  <si>
    <t>SONIDISTA</t>
  </si>
  <si>
    <t>45520833</t>
  </si>
  <si>
    <t>CENTENO CHAVEZ MIGUEL ANGELO</t>
  </si>
  <si>
    <t>TECNICO EN SONIDO Y ACUSTICA</t>
  </si>
  <si>
    <t>ENFERMERO/A</t>
  </si>
  <si>
    <t>70431802</t>
  </si>
  <si>
    <t>CENTENO COLONIA LIZETH LENKA</t>
  </si>
  <si>
    <t>LICENCIADA EN ENFERMERIA</t>
  </si>
  <si>
    <t>Vigilante de las Pampas de Nazca</t>
  </si>
  <si>
    <t>10155694</t>
  </si>
  <si>
    <t>CENTENO TARDILLO ALBERTO ZENON</t>
  </si>
  <si>
    <t>44991250</t>
  </si>
  <si>
    <t>CENTURION ADRIANZEN ESMERALDA</t>
  </si>
  <si>
    <t>44228518</t>
  </si>
  <si>
    <t>CENTURION CANCINO EVELYN GILDA</t>
  </si>
  <si>
    <t>72913401</t>
  </si>
  <si>
    <t>CERNA ALCANTARA MARCELA ANGELICA</t>
  </si>
  <si>
    <t>ESTUDIOS DE MUSICA - VIOLIN</t>
  </si>
  <si>
    <t>42106519</t>
  </si>
  <si>
    <t>CERQUIN CHAVARRIA ANTHONY BILLY</t>
  </si>
  <si>
    <t xml:space="preserve">FORMACION UNIVERSITARIA EN ADMINISTRACIÓN Y SISTEMAS </t>
  </si>
  <si>
    <t>Asistente Administrativo</t>
  </si>
  <si>
    <t>70058508</t>
  </si>
  <si>
    <t>CERRO TOCTO YENNY ELIZABETH</t>
  </si>
  <si>
    <t>BACHILLER EN DERECHO</t>
  </si>
  <si>
    <t>21569114</t>
  </si>
  <si>
    <t>CEVASCO RAMIREZ YASSMIN LISETT</t>
  </si>
  <si>
    <t>Especialista Legal II</t>
  </si>
  <si>
    <t>42936575</t>
  </si>
  <si>
    <t>CHACALIAZA MARAÑON NILTON EDUARDO</t>
  </si>
  <si>
    <t>43841762</t>
  </si>
  <si>
    <t>CHACCARA ESPINOZA VALERIANO</t>
  </si>
  <si>
    <t>43219912</t>
  </si>
  <si>
    <t>CHACON LIMAYMANTA ALEX ABELARDO</t>
  </si>
  <si>
    <t>COORDINADOR/A</t>
  </si>
  <si>
    <t>09857049</t>
  </si>
  <si>
    <t>CHAFLOQUE SALINAS MOAMMAR MOHAMED</t>
  </si>
  <si>
    <t>70448552</t>
  </si>
  <si>
    <t>CHAIÑA FLORES JOFFRE OMAR</t>
  </si>
  <si>
    <t>OPERADOR/A DE SEGURIDAD</t>
  </si>
  <si>
    <t>47829207</t>
  </si>
  <si>
    <t>CHALAN SANCHEZ KELLY SOYNI</t>
  </si>
  <si>
    <t>26663652</t>
  </si>
  <si>
    <t>CHALAN SAUCEDO MARIA ISIDORA</t>
  </si>
  <si>
    <t>45524435</t>
  </si>
  <si>
    <t>CHALCO BEDOYA MATT</t>
  </si>
  <si>
    <t>BACHILLER EN HISTORIA</t>
  </si>
  <si>
    <t>41776236</t>
  </si>
  <si>
    <t>CHAMBI BUSTINZA JORGE ALFREDO</t>
  </si>
  <si>
    <t>44973758</t>
  </si>
  <si>
    <t>CHAMBI NINA YONY</t>
  </si>
  <si>
    <t>ESTUDIOS EN CONFECCION TEXTIL</t>
  </si>
  <si>
    <t>ASISTENTE AGROPECUARIO</t>
  </si>
  <si>
    <t>80685943</t>
  </si>
  <si>
    <t>CHAMBI PILCO JORGE</t>
  </si>
  <si>
    <t>TECNICO AGROPECUARIO</t>
  </si>
  <si>
    <t>INGENIERO GEOGRAFO</t>
  </si>
  <si>
    <t>10742991</t>
  </si>
  <si>
    <t>CHAMORRO MOTT MARIA GIOVANNA</t>
  </si>
  <si>
    <t>GESTOR CULTURAL</t>
  </si>
  <si>
    <t>08153839</t>
  </si>
  <si>
    <t>CHAMPA HUAMALIES GIOVANNA PATRICIA</t>
  </si>
  <si>
    <t>10659699</t>
  </si>
  <si>
    <t>CHAMPI FARFAN JORGE</t>
  </si>
  <si>
    <t>ESPECIALISTA EN GESTION DE LA CAPACITACION Y RENDIMIENTO</t>
  </si>
  <si>
    <t>43086314</t>
  </si>
  <si>
    <t>CHANG BELTRAN FIORELLA JUDITH</t>
  </si>
  <si>
    <t>PSICOLOGÍA</t>
  </si>
  <si>
    <t>ANALISTA II EN PATRIMONIO CULTURAL (EN EL MARCO DEL DECRETO DE URGENCIA N° 034-2021)</t>
  </si>
  <si>
    <t>40879381</t>
  </si>
  <si>
    <t>CHANG HENCKE JAVIER LUY KON</t>
  </si>
  <si>
    <t>EDUCACIÓN</t>
  </si>
  <si>
    <t xml:space="preserve">ESPECIALISTA EN COMUNICACIONES </t>
  </si>
  <si>
    <t>44792658</t>
  </si>
  <si>
    <t>CHAPPELL ALANIZ KARINA</t>
  </si>
  <si>
    <t>LICENCIADA EN PUBLICIDAD</t>
  </si>
  <si>
    <t>ASISTENTE</t>
  </si>
  <si>
    <t>08582498</t>
  </si>
  <si>
    <t>CHARUN DAVILA JORGE EDUVINO</t>
  </si>
  <si>
    <t>01342374</t>
  </si>
  <si>
    <t>CHATA BEJAR GERALD PAUL RONNY</t>
  </si>
  <si>
    <t>42652169</t>
  </si>
  <si>
    <t>CHAVARRI GARCIA HENRY JOEL</t>
  </si>
  <si>
    <t>ANALISTA DE COMUNICACIÓN INTERNA</t>
  </si>
  <si>
    <t>09298617</t>
  </si>
  <si>
    <t>CHAVEZ ABANTO NATHALIE IRMA</t>
  </si>
  <si>
    <t>BACHILLLER EN COMUNICACIÓN</t>
  </si>
  <si>
    <t>07729152</t>
  </si>
  <si>
    <t>CHAVEZ ALADZEME MARIA DEL ROSARIO</t>
  </si>
  <si>
    <t>SECRETARIA BILINGÜE</t>
  </si>
  <si>
    <t>25743764</t>
  </si>
  <si>
    <t>CHAVEZ AMAYA EDINSON ANIBAL</t>
  </si>
  <si>
    <t>Supervisor/a de Operadores</t>
  </si>
  <si>
    <t>09920408</t>
  </si>
  <si>
    <t>CHAVEZ CHAVEZ SALVADOR</t>
  </si>
  <si>
    <t>CAPO DE FILA DE FLAUTA</t>
  </si>
  <si>
    <t>07884899</t>
  </si>
  <si>
    <t>CHAVEZ COLLANTES PALOMA</t>
  </si>
  <si>
    <t>ESTUDIOS EN FLAUTA</t>
  </si>
  <si>
    <t>72893100</t>
  </si>
  <si>
    <t>CHAVEZ ITURRE FIORELLA INES</t>
  </si>
  <si>
    <t>ESTUDIOS DE MUSICA - MARINERA - DANZA</t>
  </si>
  <si>
    <t>40960234</t>
  </si>
  <si>
    <t>CHAVEZ PAJUELO ARIOVISTO AQUILINO</t>
  </si>
  <si>
    <t>03320837</t>
  </si>
  <si>
    <t>CHAVEZ PASACHE EDUARDO</t>
  </si>
  <si>
    <t>ESPECIALISTA EN ATENCION AL CIUDADANO Y TRÁMITE DOCUMENTARIO</t>
  </si>
  <si>
    <t>43537285</t>
  </si>
  <si>
    <t>CHAVEZ QUISPE PATRICIA ELIZABETH</t>
  </si>
  <si>
    <t>42727816</t>
  </si>
  <si>
    <t>CHECALLA ARIVILCA KARINA MARITZA</t>
  </si>
  <si>
    <t>TECNICA EN CONTABILIDAD</t>
  </si>
  <si>
    <t>CONSERJE</t>
  </si>
  <si>
    <t>01275094</t>
  </si>
  <si>
    <t>CHECALLA CAHUANA MELIANO</t>
  </si>
  <si>
    <t>43960710</t>
  </si>
  <si>
    <t>CHECALLA RAMOS JULIO CESAR</t>
  </si>
  <si>
    <t>RECAUDACION Y MANTENIMIENTO</t>
  </si>
  <si>
    <t>30668149</t>
  </si>
  <si>
    <t>CHECCA CACERES ELEUTERIO DIONICIO</t>
  </si>
  <si>
    <t>OBRERO EN EXCAVACIÓN</t>
  </si>
  <si>
    <t>07696512</t>
  </si>
  <si>
    <t>CHERO ESPINOZA JOSE ENRIQUE</t>
  </si>
  <si>
    <t>18174539</t>
  </si>
  <si>
    <t>CHIGUALA AZABACHE JORGE YASSELL</t>
  </si>
  <si>
    <t>41439965</t>
  </si>
  <si>
    <t>CHIGUALA VILLANUEVA WILLY</t>
  </si>
  <si>
    <t>Analista II en Sistema de Información Geográfica (EN EL MARCO DEL DECRETO DE URGENCIA N° 034-2021)</t>
  </si>
  <si>
    <t>47664124</t>
  </si>
  <si>
    <t>CHINCHAY DE LA CRUZ MICHEL</t>
  </si>
  <si>
    <t>45499460</t>
  </si>
  <si>
    <t>CHIPANA BAEZ STEFANNY FABIANA</t>
  </si>
  <si>
    <t>ASISTENCIA DE TRÁMITE DOCUMENTARIO</t>
  </si>
  <si>
    <t>07085470</t>
  </si>
  <si>
    <t>CHIPANA OLIVARES JESUS MARIA</t>
  </si>
  <si>
    <t>ESTUDIOS EN SECRETARIADO</t>
  </si>
  <si>
    <t>ESPECIALISTA EN INVESTIGACIÓN Y CONSERVACIÓN  DE LA ARQUEOLOGICA EN TIERR</t>
  </si>
  <si>
    <t>42764651</t>
  </si>
  <si>
    <t>CHIPANA SOTELO HERNAN FRANCISCO</t>
  </si>
  <si>
    <t>BACHILLER EN CIENCIAS SOCIALES - ARQUEOLOGIA</t>
  </si>
  <si>
    <t>COORDINADORA DE EXPOSICIONES NACIONALES E INTERNACIONALES</t>
  </si>
  <si>
    <t>29218657</t>
  </si>
  <si>
    <t>CHIRINOS LASO MARIA ROXANA</t>
  </si>
  <si>
    <t>LINGÜÍSTICA Y LITERATURA</t>
  </si>
  <si>
    <t>COORDINADOR/A DE NOMINACION</t>
  </si>
  <si>
    <t>07536729</t>
  </si>
  <si>
    <t>CHIRINOS PORTOCARRERO RICARDO ANDRES</t>
  </si>
  <si>
    <t>Analista en verificación de Arte</t>
  </si>
  <si>
    <t>72379687</t>
  </si>
  <si>
    <t>CHIVILCHES AMPUERO NATIVIDAD</t>
  </si>
  <si>
    <t>COORDINADOR/A DE CONSERVACIÓN Y RESTAURACIÓN</t>
  </si>
  <si>
    <t>06699760</t>
  </si>
  <si>
    <t>CHOCANO MENA ROSA LOURDES</t>
  </si>
  <si>
    <t>28073795</t>
  </si>
  <si>
    <t>CHOLAN CABANILLAS DIOMEDES RAUL</t>
  </si>
  <si>
    <t>40298014</t>
  </si>
  <si>
    <t>CHOLAN RODRIGUEZ OMAR</t>
  </si>
  <si>
    <t>ESPECIALISTA EN ORGANIZACIÓN Y PROCESOS</t>
  </si>
  <si>
    <t>45070315</t>
  </si>
  <si>
    <t>CHOQUE BALBIN GRACIELA DOLORES</t>
  </si>
  <si>
    <t>INGENIERÍA AGROINDUSTRIAL</t>
  </si>
  <si>
    <t>Analista en Gestión Administrativa I</t>
  </si>
  <si>
    <t>46042321</t>
  </si>
  <si>
    <t>CHOQUEHUANCA FERREL INGRID</t>
  </si>
  <si>
    <t>ADMINISTRACIÓN Y FINANZAS</t>
  </si>
  <si>
    <t>70153706</t>
  </si>
  <si>
    <t>CHOQUEVILCA PONCE DE LEON GEMYNA</t>
  </si>
  <si>
    <t>48623132</t>
  </si>
  <si>
    <t>CHOROBEKI KORINTI YURI ANDERSON</t>
  </si>
  <si>
    <t>TECNICO EN PRODUCCION AGROPECUARIA</t>
  </si>
  <si>
    <t>26663491</t>
  </si>
  <si>
    <t>CHUCCHUCAN BRIONES ANTONIO</t>
  </si>
  <si>
    <t>42186974</t>
  </si>
  <si>
    <t>CHUIMA CORDOVA ANDREA SILVANA</t>
  </si>
  <si>
    <t>43162596</t>
  </si>
  <si>
    <t>CHUMBE RODRIGUEZ LUCY</t>
  </si>
  <si>
    <t>41225445</t>
  </si>
  <si>
    <t>CHUMBES LUNA ANGIE STEFANNY</t>
  </si>
  <si>
    <t>41074993</t>
  </si>
  <si>
    <t>CHUMPITAZ BUITRON JOSE ALBERTO</t>
  </si>
  <si>
    <t>80223157</t>
  </si>
  <si>
    <t>CHUMPITAZ NUÑEZ HECTOR LUIS</t>
  </si>
  <si>
    <t>ENCARGADO DE ARCHIVO</t>
  </si>
  <si>
    <t>43243887</t>
  </si>
  <si>
    <t>CHUQUI GARCIA MARIA ELIZABETH</t>
  </si>
  <si>
    <t>ESTUDIOS TECNICOS EN ARCHIVO</t>
  </si>
  <si>
    <t>40906356</t>
  </si>
  <si>
    <t>CHUQUILIN CARRANZA MIRIAM DEL CARMEN</t>
  </si>
  <si>
    <t>Especialista Arquitecto</t>
  </si>
  <si>
    <t>43654614</t>
  </si>
  <si>
    <t>CHUQUILIN DELGADO ANGELA VANESSA</t>
  </si>
  <si>
    <t>ANALISTA EN SOPORTE TÉCNICO</t>
  </si>
  <si>
    <t>43523105</t>
  </si>
  <si>
    <t>CHUQUILLANQUI REYES DIEGO ALEXANDR</t>
  </si>
  <si>
    <t>INGENIERIA DE COMPUTACION Y SISTEMAS</t>
  </si>
  <si>
    <t>ESPECIALISTA EN DESARROLLO COMUNITARIO</t>
  </si>
  <si>
    <t>41244081</t>
  </si>
  <si>
    <t>CHUQUIPOMA MORENO PEDRO JULIO</t>
  </si>
  <si>
    <t>LICENCIADO EN ANTROPOLOGIA SOCIAL</t>
  </si>
  <si>
    <t>Instrumentista de Mandolina</t>
  </si>
  <si>
    <t>44723305</t>
  </si>
  <si>
    <t>CIERTO PIÑAN EYNER FRANK</t>
  </si>
  <si>
    <t>MÚSICA</t>
  </si>
  <si>
    <t>ESPECIALISTA EN INTERCULTURALIDAD Y GESTIÓN DE LA CAPACITACIÓN</t>
  </si>
  <si>
    <t>40217675</t>
  </si>
  <si>
    <t>CIEZA GUEVARA KELLY LUZLINDA</t>
  </si>
  <si>
    <t>BACHILLER EN COMUNICACIÓN SOCIAL</t>
  </si>
  <si>
    <t>ESPECIALISTA EN SISTEMAS DE INFORMACIÓN</t>
  </si>
  <si>
    <t>45371399</t>
  </si>
  <si>
    <t>CIEZA TENORIO RUGBY YURI</t>
  </si>
  <si>
    <t>003198008</t>
  </si>
  <si>
    <t>CIFUENTES BRICEÑO ELIEZER RAMON</t>
  </si>
  <si>
    <t>31660840</t>
  </si>
  <si>
    <t>CILIO DEXTRE ALFREDO</t>
  </si>
  <si>
    <t>EGRESADO DE INGENIERIA DE MINAS</t>
  </si>
  <si>
    <t>44058925</t>
  </si>
  <si>
    <t>CIRIACO ABARCA MALAQUIAS HERMILIO</t>
  </si>
  <si>
    <t>GUIA OFICIAL DE TURISMO</t>
  </si>
  <si>
    <t>09641225</t>
  </si>
  <si>
    <t>CIRUELOS INFANZON BLANCA PILAR</t>
  </si>
  <si>
    <t>03688604</t>
  </si>
  <si>
    <t>CISNEROS GARCIA YESLI KARIN</t>
  </si>
  <si>
    <t>18224473</t>
  </si>
  <si>
    <t>CLEMENTE GONZALEZ MICHAEL ORESTE</t>
  </si>
  <si>
    <t>42259952</t>
  </si>
  <si>
    <t>COBIAN CARPIO GRACE KELLY ROSA</t>
  </si>
  <si>
    <t>40946773</t>
  </si>
  <si>
    <t>COCHACHIN ALBORNOZ KARINA</t>
  </si>
  <si>
    <t>LICENCIADO EN EDUCACION</t>
  </si>
  <si>
    <t>46316248</t>
  </si>
  <si>
    <t>COLLANTES GONZALES KATTY MILAGROS</t>
  </si>
  <si>
    <t>ARQUEÓLOGO/A VERIFICADOR DE BIENES CULTURALES MUEBLES</t>
  </si>
  <si>
    <t>40950510</t>
  </si>
  <si>
    <t>COLLATUPA DE LA CRUZ GLADIZ EUGENIA</t>
  </si>
  <si>
    <t>Coordinador de Prensa y Relaciones Públicas</t>
  </si>
  <si>
    <t>42478634</t>
  </si>
  <si>
    <t>COLMENARES TAMAYO MARITZA FIORELLA</t>
  </si>
  <si>
    <t>INSTRUMENTISTA DE CORNO I</t>
  </si>
  <si>
    <t>42675091</t>
  </si>
  <si>
    <t>CONDE CHOQUEHUANCA CESAR JUSTO</t>
  </si>
  <si>
    <t>ESPECIALISTA EN SIMPLIFICACIÓN ADMINISTRATIVA</t>
  </si>
  <si>
    <t>08126542</t>
  </si>
  <si>
    <t>CONDOR PORRAS ELENA GABRIELA</t>
  </si>
  <si>
    <t>INGENIERÍA INDUSTRIAL</t>
  </si>
  <si>
    <t>43844827</t>
  </si>
  <si>
    <t>CONDOR SOCUALAYA ROYER DARIO</t>
  </si>
  <si>
    <t>28214687</t>
  </si>
  <si>
    <t>CONDORI CASTILLO CARLOS CIRILO</t>
  </si>
  <si>
    <t>ANTROPOLOGIA SOCIAL</t>
  </si>
  <si>
    <t>40167003</t>
  </si>
  <si>
    <t>CONDORI HUARACHA SUSANA</t>
  </si>
  <si>
    <t>ENFERMERO</t>
  </si>
  <si>
    <t>Gestor Regional Cusco (EN EL MARCO DEL DECRETO DE URGENCIA N° 034-2021)</t>
  </si>
  <si>
    <t>43822381</t>
  </si>
  <si>
    <t>CONDORI MAMANI GUIBER</t>
  </si>
  <si>
    <t>10275138</t>
  </si>
  <si>
    <t>CONDORI MARCA EDILMA ROSA</t>
  </si>
  <si>
    <t>TECNICO EN CONTABILIDAD</t>
  </si>
  <si>
    <t>Arquitecto/a</t>
  </si>
  <si>
    <t>44690997</t>
  </si>
  <si>
    <t>CONDORI PACHECO ANGELA VICTORIA</t>
  </si>
  <si>
    <t>40620011</t>
  </si>
  <si>
    <t>CONTERNO JUGO CARMEN IVONNE</t>
  </si>
  <si>
    <t>RESPONSABLE DE LOS MATERIALES EDUCATIVOS</t>
  </si>
  <si>
    <t>10772049</t>
  </si>
  <si>
    <t>CONTRERAS AMPUERO GABRIELA MARIA</t>
  </si>
  <si>
    <t>07698198</t>
  </si>
  <si>
    <t>CONTRERAS BARRIENTOS LAUREANO</t>
  </si>
  <si>
    <t>40668391</t>
  </si>
  <si>
    <t>CONTRERAS HUAMAN EDILBERTO SAUL</t>
  </si>
  <si>
    <t>10658321</t>
  </si>
  <si>
    <t>CONTRERAS MIGUEL JHAQUELINE CARMEN</t>
  </si>
  <si>
    <t>GUARDIANIA</t>
  </si>
  <si>
    <t>08979630</t>
  </si>
  <si>
    <t>CONTRERAS PEREZ MAURO JUVENAL</t>
  </si>
  <si>
    <t>10799519</t>
  </si>
  <si>
    <t>CONTRERAS RAEZ MAYRA MARLENE</t>
  </si>
  <si>
    <t>TÉCNICO ADMINISTRATIVO</t>
  </si>
  <si>
    <t>08039657</t>
  </si>
  <si>
    <t>CONTRERAS SANCHEZ RAMIRO PEDRO</t>
  </si>
  <si>
    <t>40406610</t>
  </si>
  <si>
    <t>COPA MAMANI JUAN MANUEL</t>
  </si>
  <si>
    <t>ESPECIALISTA ADMINISTRATIVO</t>
  </si>
  <si>
    <t>09075090</t>
  </si>
  <si>
    <t>CORCUERA ALVA ISMAEL DANY</t>
  </si>
  <si>
    <t>BACHILLER EN CONTABILIDAD</t>
  </si>
  <si>
    <t>Director/a de Proyecto Integral</t>
  </si>
  <si>
    <t>42294358</t>
  </si>
  <si>
    <t>CORDOVA ATACHAGUA MIGUEL ELIAS</t>
  </si>
  <si>
    <t>Especialista en Gestión Pública</t>
  </si>
  <si>
    <t>40326140</t>
  </si>
  <si>
    <t>CORDOVA CORDOVA MILAGROS ANDREA</t>
  </si>
  <si>
    <t>Especialista en trasmisión del Patrimonio Cultural</t>
  </si>
  <si>
    <t>43459840</t>
  </si>
  <si>
    <t>CORDOVA FRIAS CARLA PAOLA</t>
  </si>
  <si>
    <t>HISTORIA Y GESTIÓN CULTURAL</t>
  </si>
  <si>
    <t>45867643</t>
  </si>
  <si>
    <t>CORDOVA GARCIA LETTY PILAR</t>
  </si>
  <si>
    <t>ESTUDIANTE DE FOLCLORE</t>
  </si>
  <si>
    <t>70835126</t>
  </si>
  <si>
    <t>CORDOVA GARCIA LORENZO TADEO</t>
  </si>
  <si>
    <t>ESTUDIOS EN FOLKLORE - DANZA</t>
  </si>
  <si>
    <t>Director/a</t>
  </si>
  <si>
    <t>07968504</t>
  </si>
  <si>
    <t>CORDOVA HERRERA GILBERTO MARTIN</t>
  </si>
  <si>
    <t>Analista en Patrimonio Cultural Inmaterial</t>
  </si>
  <si>
    <t>42053145</t>
  </si>
  <si>
    <t>CORDOVA LLACZA ROBERT PAUL</t>
  </si>
  <si>
    <t>ESPECIALISTA EN PLANIFICACIÓN Y ORGANIZACIÓN III</t>
  </si>
  <si>
    <t>70426289</t>
  </si>
  <si>
    <t>CORDOVA LOPEZ ROSARIO DEL CARMEN</t>
  </si>
  <si>
    <t>ESPECIALISTA DE SISTEMAS DE LA INFORMACIÓN  ADMINISTRATIVOS</t>
  </si>
  <si>
    <t>41017734</t>
  </si>
  <si>
    <t>CORDOVA MENESES GREGORIO DAVID</t>
  </si>
  <si>
    <t>ESPECIALISTA EN CONTRATACIONES</t>
  </si>
  <si>
    <t>09724812</t>
  </si>
  <si>
    <t>CORDOVA NEIRA LUCIANO</t>
  </si>
  <si>
    <t>COMUNICADOR</t>
  </si>
  <si>
    <t>40982402</t>
  </si>
  <si>
    <t>CORDOVA PANCA ROCIO MARGOTH</t>
  </si>
  <si>
    <t>70443822</t>
  </si>
  <si>
    <t>CORNEJO ARANA JOSE CARLOS</t>
  </si>
  <si>
    <t>22459183</t>
  </si>
  <si>
    <t>CORNEJO LLANTO GILMAR RICARDO</t>
  </si>
  <si>
    <t>ARQUEÓLOGO/A EN REVISIÓN DE EXPEDIENTES</t>
  </si>
  <si>
    <t>25767794</t>
  </si>
  <si>
    <t>CORNEJO MAYA CESAR AUGUSTO</t>
  </si>
  <si>
    <t>41998325</t>
  </si>
  <si>
    <t>CORNEJO VALDIVIA EUGENIA NATALIA</t>
  </si>
  <si>
    <t>ESTUDIOS EN VIOLA</t>
  </si>
  <si>
    <t>46246530</t>
  </si>
  <si>
    <t>CORONADO FUJIKI JULIA ROSA</t>
  </si>
  <si>
    <t>07584878</t>
  </si>
  <si>
    <t>CORRALES PEREZ MARIA DEL CARMEN</t>
  </si>
  <si>
    <t>Asistente en Trámite Documentario</t>
  </si>
  <si>
    <t>26716807</t>
  </si>
  <si>
    <t>CORREA GROZO ROSA MILAGROS</t>
  </si>
  <si>
    <t>ESPECIALISTA EN GESTION DE LA INFORMACION Y EL CONOCIMIENTO</t>
  </si>
  <si>
    <t>41331761</t>
  </si>
  <si>
    <t>CORREA SALAZAR YSABEL MILAGROS</t>
  </si>
  <si>
    <t>06114716</t>
  </si>
  <si>
    <t>CORSINO ANGELES SILVIA JENY</t>
  </si>
  <si>
    <t>Bailarines/as cuerpo de baile</t>
  </si>
  <si>
    <t>002233023</t>
  </si>
  <si>
    <t>CORTÉS SOLORZA JUAN IGNACIO</t>
  </si>
  <si>
    <t>ASISTENTE DE RECURSOS HUMANOS</t>
  </si>
  <si>
    <t>72230645</t>
  </si>
  <si>
    <t>CORTEZ FARIAS MILUSKA TATIANA</t>
  </si>
  <si>
    <t>NEGOCIOS INTERNACIONALES</t>
  </si>
  <si>
    <t>ESPECIALISTA EN INFORMÁTICA</t>
  </si>
  <si>
    <t>41817598</t>
  </si>
  <si>
    <t>CORTEZ LLANOS ELIAS ARTURO</t>
  </si>
  <si>
    <t>LICENCIADO EN EDUCACION SECUNDARIA - INFORMATICA</t>
  </si>
  <si>
    <t>44475843</t>
  </si>
  <si>
    <t>CORTIJO MOLINA ALVARO GONZALO</t>
  </si>
  <si>
    <t>BACHILLER EN CIENCIAS SOCIALES</t>
  </si>
  <si>
    <t>ANALISTA EN CONTABILIDAD</t>
  </si>
  <si>
    <t>08132303</t>
  </si>
  <si>
    <t>COSSIO JARRIN JULIO GALO</t>
  </si>
  <si>
    <t>ESTUDIANTE DE CONTABILIDAD</t>
  </si>
  <si>
    <t>Operador/a en Museografía</t>
  </si>
  <si>
    <t>10477259</t>
  </si>
  <si>
    <t>COSTA GONGORA EDSON CARLOS</t>
  </si>
  <si>
    <t>ESPECIALISTA EN ARQUITECTURA</t>
  </si>
  <si>
    <t>42041255</t>
  </si>
  <si>
    <t>COTLEAR LEON CINTHYA YRMINA</t>
  </si>
  <si>
    <t>ANALISTA LEGAL I</t>
  </si>
  <si>
    <t>41904280</t>
  </si>
  <si>
    <t>COTRINA PRADO TATTIANA DEL CARMEN</t>
  </si>
  <si>
    <t>80351523</t>
  </si>
  <si>
    <t>CRUCES ALCOCER CHRISTIAN SMITH</t>
  </si>
  <si>
    <t>10248831</t>
  </si>
  <si>
    <t>CRUCES MARTINEZ NICOLAS ANDRES</t>
  </si>
  <si>
    <t>29484748</t>
  </si>
  <si>
    <t>CRUZ CAIHUACAS VERONICA GRACIELA</t>
  </si>
  <si>
    <t>45783739</t>
  </si>
  <si>
    <t>CRUZ LOPEZ ROBERTO</t>
  </si>
  <si>
    <t>INSTRUMENTISTA DE PERCUSIÓN</t>
  </si>
  <si>
    <t>43463060</t>
  </si>
  <si>
    <t>CRUZ MESTANZA MIGUEL ANGEL</t>
  </si>
  <si>
    <t>MUSICO CON MENCION EN PERCUSION</t>
  </si>
  <si>
    <t>44446261</t>
  </si>
  <si>
    <t>CRUZ QUIÑONES YANETH MARIELA</t>
  </si>
  <si>
    <t>BACHILLER EN ADMINISTRACIÓN</t>
  </si>
  <si>
    <t>25433945</t>
  </si>
  <si>
    <t>CRUZ VILLAVICENCIO MARTHA SILVIA</t>
  </si>
  <si>
    <t>SECRETARIADO BILINGÜE Y COMERCIAL</t>
  </si>
  <si>
    <t>41312635</t>
  </si>
  <si>
    <t>CUADRAO MALLQUI CINTHYA GLORIA</t>
  </si>
  <si>
    <t>09462605</t>
  </si>
  <si>
    <t>CUBA GARCIA HERNAN PIERO</t>
  </si>
  <si>
    <t>ESPECIALISTA DEL COMPONENTE DE INVESTIGACIÓN ARQUEOLÓGICA</t>
  </si>
  <si>
    <t>40798202</t>
  </si>
  <si>
    <t>CUBAS FERREYRA ALVARO</t>
  </si>
  <si>
    <t>APOYO EN SALAS DE EXPOSICIONES</t>
  </si>
  <si>
    <t>15359728</t>
  </si>
  <si>
    <t>CUENCA DE LOS SANTOS JANNET JESUS</t>
  </si>
  <si>
    <t>PROFESIONAL TECNICO DE GUIA OFICIAL DE TURISMO</t>
  </si>
  <si>
    <t>10766136</t>
  </si>
  <si>
    <t>CUETO CABALLERO DENISSE PAOLA</t>
  </si>
  <si>
    <t>71226066</t>
  </si>
  <si>
    <t>CUEVA CHURAIRA LISBETH PATRICIA</t>
  </si>
  <si>
    <t>Operador/a de Invwentario de Bienes</t>
  </si>
  <si>
    <t>44138585</t>
  </si>
  <si>
    <t>CULQUI HUAMAN ROSA MARIA</t>
  </si>
  <si>
    <t>ASISTENTE DE CONSERVACIÓN</t>
  </si>
  <si>
    <t>10767024</t>
  </si>
  <si>
    <t>CUMPA ESQUECHE JULIO WILSON</t>
  </si>
  <si>
    <t>AUXILIAR DE RESTAURACIÓN DE PINTURA MURAL</t>
  </si>
  <si>
    <t>ESPECIALISTA ARQUEOLÓGICO</t>
  </si>
  <si>
    <t>07479796</t>
  </si>
  <si>
    <t>CURAY RUFASTO VICTOR HERMANN</t>
  </si>
  <si>
    <t>ARQUEOLOGIA</t>
  </si>
  <si>
    <t>43518634</t>
  </si>
  <si>
    <t>CUSIHUAMAN ROSILLO ANALI YENNIFFER</t>
  </si>
  <si>
    <t>BACH. INGENIERÍA GEOGRÁFICA</t>
  </si>
  <si>
    <t>ASISTENTE DE GESTIÓN ADMINISTRATIVA Y GESTIÓN DOCUMENTARIA</t>
  </si>
  <si>
    <t>41187654</t>
  </si>
  <si>
    <t>CUYA CRUCES JOHNNY RICHARD</t>
  </si>
  <si>
    <t>40022924</t>
  </si>
  <si>
    <t>CUZQUEN RIOJA MIGUEL</t>
  </si>
  <si>
    <t>09864680</t>
  </si>
  <si>
    <t>DAMIAN ASTO MIGUEL ANGEL</t>
  </si>
  <si>
    <t>16705687</t>
  </si>
  <si>
    <t>DAVILA CASTILLO KARIN ARACELY</t>
  </si>
  <si>
    <t>COORDINADOR/A COMUNIDAD NATIVA SEPAHUA</t>
  </si>
  <si>
    <t>00162894</t>
  </si>
  <si>
    <t>DAVILA SEBASTIAN LEINER</t>
  </si>
  <si>
    <t>45188986</t>
  </si>
  <si>
    <t>DE LA CRUZ BENITES BRISA CRISTAL</t>
  </si>
  <si>
    <t>BACHILLER EN INGENIERIA GEOGRAFICA</t>
  </si>
  <si>
    <t>07476216</t>
  </si>
  <si>
    <t>DE LA CRUZ CCANTO DAMIAN</t>
  </si>
  <si>
    <t>ESTUDIOS EN DERECHO</t>
  </si>
  <si>
    <t>APOYO PARA EL MANTENIMIENTO DE ÁREAS VERDES Y PINTADO DE AMBIENTES</t>
  </si>
  <si>
    <t>21806797</t>
  </si>
  <si>
    <t>DE LA CRUZ PACHAS ALFREDO</t>
  </si>
  <si>
    <t>Analista II en Arquitectura (EN EL MARCO DEL DECRETO DE URGENCIA N° 034-2021)</t>
  </si>
  <si>
    <t>20057911</t>
  </si>
  <si>
    <t>DE LA CRUZ ROMERO SONIA ELSA</t>
  </si>
  <si>
    <t>46937907</t>
  </si>
  <si>
    <t>DE LA CRUZ SANTIAGO ANGEL DIEGO</t>
  </si>
  <si>
    <t>TÉCNICO EN INGENIERÍA DE SONIDO</t>
  </si>
  <si>
    <t>40654707</t>
  </si>
  <si>
    <t>DE LA CRUZ SUASNABAR JIMMY FELIPE</t>
  </si>
  <si>
    <t>TECNICO EN INGENIERIA DE SONIDO</t>
  </si>
  <si>
    <t>ASISTENTE DE COMUNICACIONES</t>
  </si>
  <si>
    <t>47046168</t>
  </si>
  <si>
    <t>DE LA JARA PLAZA MATEO BLAS</t>
  </si>
  <si>
    <t>COMUNICACIÓN AUDIOVISUAL</t>
  </si>
  <si>
    <t>42531077</t>
  </si>
  <si>
    <t>DE LA TORRE UGARTE PITTMAN KARINA PAOLA</t>
  </si>
  <si>
    <t>09822610</t>
  </si>
  <si>
    <t>DE LA TORRE ZEVALLOS JUAN CARLOS</t>
  </si>
  <si>
    <t>ARQUEÓLOGO/A CALIFICADOR</t>
  </si>
  <si>
    <t>10761324</t>
  </si>
  <si>
    <t>DE LA VEGA ROMERO MONICA</t>
  </si>
  <si>
    <t>Director/a de la Unidad de Comunicación Estratégica</t>
  </si>
  <si>
    <t>07868292</t>
  </si>
  <si>
    <t>DE LOS RIOS DE SOUZA PEIXOTO VANESSA</t>
  </si>
  <si>
    <t>DIRECTOR/A GENERAL</t>
  </si>
  <si>
    <t>10541910</t>
  </si>
  <si>
    <t>DEL AGUILA CHAVEZ CARLOS ROLDAN</t>
  </si>
  <si>
    <t>COORDINADOR/A PUESTO DE CONTROL</t>
  </si>
  <si>
    <t>00162644</t>
  </si>
  <si>
    <t>DEL AGUILA RENGIFO EDGAR</t>
  </si>
  <si>
    <t>PROFESOR DE EDUCACION PRIMARIA</t>
  </si>
  <si>
    <t>47662206</t>
  </si>
  <si>
    <t>DEL ALCAZAR CASTRO EUNICE ANNIE ALINA</t>
  </si>
  <si>
    <t>42381980</t>
  </si>
  <si>
    <t>DEL CAMPO GAETE KREUZA VELMA</t>
  </si>
  <si>
    <t>09684295</t>
  </si>
  <si>
    <t>DEL VALLE CHAVEZ YANET</t>
  </si>
  <si>
    <t>SUPERVISOR EN SEGURIDAD</t>
  </si>
  <si>
    <t>43235447</t>
  </si>
  <si>
    <t>DELGADO CASTRO JOSE RODOLFO</t>
  </si>
  <si>
    <t>SUB OFICIAL</t>
  </si>
  <si>
    <t>TÉCNICO ELECTRICISTA Y MANEJO DE EQUIPOS DE AIRE ACONDICIONADO</t>
  </si>
  <si>
    <t>40750703</t>
  </si>
  <si>
    <t>DELGADO FLORES ZEUS ISRAEL</t>
  </si>
  <si>
    <t>ESTUDIOS EN ELECTRICIDAD Y AIRE ACONDICIONADO</t>
  </si>
  <si>
    <t>Auditor</t>
  </si>
  <si>
    <t>07829045</t>
  </si>
  <si>
    <t>DELGADO OCHOA JOSE LUIS</t>
  </si>
  <si>
    <t>47482289</t>
  </si>
  <si>
    <t>DELGADO REYES LIZETH VICTORIA</t>
  </si>
  <si>
    <t>ESTUDIOS UNIVERSITARIOS EN ADMINISTRACIÓN DE EMPRESAS</t>
  </si>
  <si>
    <t>ARQUEÓLOGO/A CONSERVADOR</t>
  </si>
  <si>
    <t>42118176</t>
  </si>
  <si>
    <t>DEXTRE PALOMINO DEISY ELISA</t>
  </si>
  <si>
    <t>40003505</t>
  </si>
  <si>
    <t>DI FRANCO OCHOA CARLA</t>
  </si>
  <si>
    <t>PROTECCION, SEGURIDAD Y VIGILANCIA NOCTURNA</t>
  </si>
  <si>
    <t>19207463</t>
  </si>
  <si>
    <t>DIAZ ABANTO MILTON NAPOLEON</t>
  </si>
  <si>
    <t>40957593</t>
  </si>
  <si>
    <t>DIAZ AVILA VICTOR ALEJANDRO</t>
  </si>
  <si>
    <t>43735080</t>
  </si>
  <si>
    <t>DIAZ BAZAN DANIEL GUILLERMO</t>
  </si>
  <si>
    <t>ADMINISTRADOR</t>
  </si>
  <si>
    <t>10346365</t>
  </si>
  <si>
    <t>DIAZ BEJARANO MARIA JULIA</t>
  </si>
  <si>
    <t>10317318</t>
  </si>
  <si>
    <t>DIAZ CARRANZA JOSE LUIS</t>
  </si>
  <si>
    <t>COORDINADOR/A DE PUESTO DE CONTROL Y VIGILANCIA</t>
  </si>
  <si>
    <t>23970071</t>
  </si>
  <si>
    <t>DIAZ CUSHICHINARI LUIS</t>
  </si>
  <si>
    <t>ESTUDIOS SECUNDARIOS</t>
  </si>
  <si>
    <t>CANTANTE TENOR</t>
  </si>
  <si>
    <t>41491298</t>
  </si>
  <si>
    <t>DIAZ ENRIQUEZ JESUS ISRAEL</t>
  </si>
  <si>
    <t>BACHILLER EN MUSICA . INTERPRETACION - CANTO</t>
  </si>
  <si>
    <t>Gestor de  Alertas Ucayali (EN EL MARCO DEL DECRETO DE URGENCIA N° 034-2021)</t>
  </si>
  <si>
    <t>46547426</t>
  </si>
  <si>
    <t>DIAZ GONZALES JOCABED</t>
  </si>
  <si>
    <t>ESPECIALISTA EN GOBIERNO ELECTRONICO</t>
  </si>
  <si>
    <t>41992863</t>
  </si>
  <si>
    <t>DIAZ LARA VANESSA LILIANA</t>
  </si>
  <si>
    <t>INGENIERA DE COMPUTACION Y SISTEMAS</t>
  </si>
  <si>
    <t xml:space="preserve">Analista I en Arquitectura </t>
  </si>
  <si>
    <t>45210006</t>
  </si>
  <si>
    <t>DIAZ LEON ISABELA</t>
  </si>
  <si>
    <t>DIRECTOR DE LA DIRECCION DESCONCENTRADA DE CULTURA TUMBES</t>
  </si>
  <si>
    <t>18087922</t>
  </si>
  <si>
    <t>DIAZ MONTALVO RAFAEL MARIANO</t>
  </si>
  <si>
    <t>001392182</t>
  </si>
  <si>
    <t>DIAZ PONCE IGNACIO ANDRÉS</t>
  </si>
  <si>
    <t>BAILARIN DE BALLET</t>
  </si>
  <si>
    <t>COORDINADOR/A EN GESTIÓN DEL EMPLEO</t>
  </si>
  <si>
    <t>42622260</t>
  </si>
  <si>
    <t>DIAZ RODRIGUEZ SEBASTIAN</t>
  </si>
  <si>
    <t>TÉCNICO EN COMPUTACIÓN</t>
  </si>
  <si>
    <t>09536900</t>
  </si>
  <si>
    <t>DIAZ SANTA CRUZ AUGUSTO</t>
  </si>
  <si>
    <t>TECNICO EN COMPUTACION</t>
  </si>
  <si>
    <t>47231254</t>
  </si>
  <si>
    <t>DIAZ TITO DIEGO AUGUSTO</t>
  </si>
  <si>
    <t>ESTUDIOS EN INGENIERIA INDUSTRIAL</t>
  </si>
  <si>
    <t>71136578</t>
  </si>
  <si>
    <t>DIAZ TORRES LINA CAROLINA</t>
  </si>
  <si>
    <t>TECNICA EN ADMINISTRACION DE NEGOCIOS</t>
  </si>
  <si>
    <t>APOYO EN ARCHIVO</t>
  </si>
  <si>
    <t>26646077</t>
  </si>
  <si>
    <t>DILAS MINCHAN ROSARIO</t>
  </si>
  <si>
    <t>00222272</t>
  </si>
  <si>
    <t>DIOS FERNANDEZ SENEYDA</t>
  </si>
  <si>
    <t>60190313</t>
  </si>
  <si>
    <t>DIOS GONZALES REINA RUBI</t>
  </si>
  <si>
    <t>ESTUDIOS DE MUSICA</t>
  </si>
  <si>
    <t>48016599</t>
  </si>
  <si>
    <t>DIPAZ RAMIREZ CARLOS DAVID</t>
  </si>
  <si>
    <t xml:space="preserve">ESPECIALISTA EN COMUNICACION </t>
  </si>
  <si>
    <t>41360999</t>
  </si>
  <si>
    <t>DOBLADILLO ORTIZ JOIZ ELIZABETH</t>
  </si>
  <si>
    <t>COMUNICADORA SOCIAL</t>
  </si>
  <si>
    <t>40416473</t>
  </si>
  <si>
    <t>DOLORES CERNA LEONARDO ARTURO</t>
  </si>
  <si>
    <t>46712537</t>
  </si>
  <si>
    <t>DOLORIER ESQUIVIAS STEFANY JACQUELINE</t>
  </si>
  <si>
    <t>COORDINADOR/A ARQUEOLÓGICO</t>
  </si>
  <si>
    <t>25740270</t>
  </si>
  <si>
    <t>DOLORIER TORRES CAMILO WILDE</t>
  </si>
  <si>
    <t>21433128</t>
  </si>
  <si>
    <t>DONAYRE BENZA JULIO ALFREDO</t>
  </si>
  <si>
    <t>05414023</t>
  </si>
  <si>
    <t>DONAYRE PINEDO RAFAEL</t>
  </si>
  <si>
    <t>ARCHIVERO COPISTA</t>
  </si>
  <si>
    <t>09894630</t>
  </si>
  <si>
    <t>DORIVAL GARCIA DANIEL JESUS</t>
  </si>
  <si>
    <t>EGRESADO EN MUSICOLOGIA</t>
  </si>
  <si>
    <t>16020823</t>
  </si>
  <si>
    <t>DULANTO PEREZ ETHEL ESTHER</t>
  </si>
  <si>
    <t>ESTUDIOS EN SECRETARIADO Y ASISTENTE DE GERENCIA</t>
  </si>
  <si>
    <t>Contrabajistas</t>
  </si>
  <si>
    <t>004018458</t>
  </si>
  <si>
    <t>DURAN ARAUJO JESÚS ANTONIO</t>
  </si>
  <si>
    <t>41630435</t>
  </si>
  <si>
    <t>DURAND NORIEGA DIEGO FERNANDO</t>
  </si>
  <si>
    <t>46873057</t>
  </si>
  <si>
    <t>DURAND OVIEDO ROYER STEVE</t>
  </si>
  <si>
    <t>40881561</t>
  </si>
  <si>
    <t>DURAND RUIZ CYNTHIA JANELLE</t>
  </si>
  <si>
    <t>ASISTENTE EN ESCENOGRAFIA</t>
  </si>
  <si>
    <t>46995449</t>
  </si>
  <si>
    <t>DUTZAN RONCORONI JORGE AURELIO</t>
  </si>
  <si>
    <t>BACHILLER EN ARTES ESCENICAS Y LITERATURA</t>
  </si>
  <si>
    <t>42715782</t>
  </si>
  <si>
    <t>DYER CRUZADO EDWARD ALEXANDER</t>
  </si>
  <si>
    <t>ESPECIALISTA SOCIAL II</t>
  </si>
  <si>
    <t>42673888</t>
  </si>
  <si>
    <t>ECHACCAYA TABOADA EDIT</t>
  </si>
  <si>
    <t>ANTROPOLOGÍA SOCIAL</t>
  </si>
  <si>
    <t>Especialista III de Proyectos Culturales (EN EL MARCO DEL DECRETO DE URGENCIA N° 034-2021)</t>
  </si>
  <si>
    <t>45452891</t>
  </si>
  <si>
    <t>ECHEANDIA MONTENEGRO LILYBETH</t>
  </si>
  <si>
    <t>07263888</t>
  </si>
  <si>
    <t>ECHEGARAY LUNA JOSE MANUEL</t>
  </si>
  <si>
    <t>Especialista III en Psicología (EN EL MARCO DEL DECRETO DE URGENCIA N° 034-2021)</t>
  </si>
  <si>
    <t>47766965</t>
  </si>
  <si>
    <t>EFFIO MARQUEZ STEPHANIE ANGGELINA</t>
  </si>
  <si>
    <t>ESPECIALISTA EN ESTRATÉGIAS ARTÍSTICAS Y PEDAGÓGICAS</t>
  </si>
  <si>
    <t>46210284</t>
  </si>
  <si>
    <t>EGUREN SCHEELJE GABRIELA</t>
  </si>
  <si>
    <t>45268264</t>
  </si>
  <si>
    <t>EGUSQUIZA CERRON PIERINA FIORELLA</t>
  </si>
  <si>
    <t>DIRECTOR DE SISTEMA ADMINISTRATIVO III - DIRECTOR DE LA OFICINA DE TESORERIA DE LA OFICINA GENERAL DE ADMINISTRACION DEL MINISTERIO DE CULTURA</t>
  </si>
  <si>
    <t>25728552</t>
  </si>
  <si>
    <t>EGUSQUIZA CHACON DEMETRIO MARTIN</t>
  </si>
  <si>
    <t>31015297</t>
  </si>
  <si>
    <t>ELGUERA CURI FLOR</t>
  </si>
  <si>
    <t>CONTADOR PÚBLICO</t>
  </si>
  <si>
    <t>45976772</t>
  </si>
  <si>
    <t>ELIAS H'ORMAYCHT SUSANA CAROLINA</t>
  </si>
  <si>
    <t>BAILARINA DE BALLET</t>
  </si>
  <si>
    <t>40927617</t>
  </si>
  <si>
    <t>ENCINAS BOYER ANTONIO ERNESTO</t>
  </si>
  <si>
    <t>07475839</t>
  </si>
  <si>
    <t>ENCINAS EME DE HERRERA TATIANA EMPERATRIZ</t>
  </si>
  <si>
    <t>Asistente II en Sistemas de Innovación Tecnológica (EN EL MARCO DEL DECRETO DE URGENCIA N° 034-2021)</t>
  </si>
  <si>
    <t>40989519</t>
  </si>
  <si>
    <t>ENRIQUEZ RODRIGUEZ DAVID</t>
  </si>
  <si>
    <t>DISEÑO GRÁFICO</t>
  </si>
  <si>
    <t>ESPECIALISTA DE PROGRAMAS DE INTERVENCIÓN EN SITIOS ARQUEOLÓGICOS</t>
  </si>
  <si>
    <t>42809647</t>
  </si>
  <si>
    <t>ESCOBAR GAMBOA RUY LINNEO</t>
  </si>
  <si>
    <t>71745983</t>
  </si>
  <si>
    <t>ESCOBAR MURO MARIA FERNANDA</t>
  </si>
  <si>
    <t>CONTRABAJO</t>
  </si>
  <si>
    <t>71921385</t>
  </si>
  <si>
    <t>ESCOBAR QUISPE KAROLL SHARMELLY</t>
  </si>
  <si>
    <t>ESTUDIANTE EN MUSICA CONTRABAJO</t>
  </si>
  <si>
    <t>41367909</t>
  </si>
  <si>
    <t>ESCOBAR ROZAS GISELLA MARIELL</t>
  </si>
  <si>
    <t>ESPECIALISTA EN SALUD INDIGENA, SALUD Y EDUACION INTERCULTURAL</t>
  </si>
  <si>
    <t>70838208</t>
  </si>
  <si>
    <t>ESCOBAR TRIGOSO PIERO ALBERTO</t>
  </si>
  <si>
    <t>CIENCIAS POLITICAS Y GOBIERNO</t>
  </si>
  <si>
    <t>ESPECIALISTA EN COMUNICACIÓN ESTRATEGICA</t>
  </si>
  <si>
    <t>44903592</t>
  </si>
  <si>
    <t>ESCUDERO CIANCAS PATRICIA ROXANA</t>
  </si>
  <si>
    <t>Asistente Administrativo (EN EL MARCO DEL DECRETO DE URGENCIA N° 034-2021)</t>
  </si>
  <si>
    <t>42249950</t>
  </si>
  <si>
    <t>ESCUDERO WHU RAMIREZ JORGE YOCMEN</t>
  </si>
  <si>
    <t>ESPECIALISTA EN PROCEDIMIENTOS ADMINISTRATIVOS ARQUEOLÓGICOS</t>
  </si>
  <si>
    <t>41578813</t>
  </si>
  <si>
    <t>ESPEJO CORNEJO JUAN CARLOS</t>
  </si>
  <si>
    <t>ASESORA II DEL DESPACHO MINISTERIAL DEL MINISTERIO DE CULTURA</t>
  </si>
  <si>
    <t>41124077</t>
  </si>
  <si>
    <t>ESPEJO ESPINAL LENY MARIA</t>
  </si>
  <si>
    <t>ESPECIALISTA DE REDES Y COMUNICACIONES</t>
  </si>
  <si>
    <t>44208302</t>
  </si>
  <si>
    <t>ESPEJO GALINDO GUILLERMO FRANCISCO</t>
  </si>
  <si>
    <t>INGENIERO ELECTRONICO</t>
  </si>
  <si>
    <t>41847384</t>
  </si>
  <si>
    <t>ESPEJO GUTIERREZ ALEX ERNESTO</t>
  </si>
  <si>
    <t>Analista en Mediación Cultural</t>
  </si>
  <si>
    <t>45458563</t>
  </si>
  <si>
    <t>ESPEZUA ZAPANA VICTORIA SARA</t>
  </si>
  <si>
    <t>20094711</t>
  </si>
  <si>
    <t>ESPINAL  PRIALE JOHANA ANJELY</t>
  </si>
  <si>
    <t>42405433</t>
  </si>
  <si>
    <t>ESPINO VEGAS FLOR NATIVIDAD</t>
  </si>
  <si>
    <t>ESPECIALISTA</t>
  </si>
  <si>
    <t>07822414</t>
  </si>
  <si>
    <t>ESPINOSA SALDAÑA BARRERA LAURA MARIA</t>
  </si>
  <si>
    <t>Operador/a en Gestión Documental</t>
  </si>
  <si>
    <t>09494751</t>
  </si>
  <si>
    <t>ESPINOZA ARANGO JULY MARIBEL</t>
  </si>
  <si>
    <t>44859124</t>
  </si>
  <si>
    <t>ESPINOZA ARRIETA ROY ALBERT</t>
  </si>
  <si>
    <t>44776196</t>
  </si>
  <si>
    <t>ESPINOZA BELITO NOEMI</t>
  </si>
  <si>
    <t>ESTUDIOS DE GUIA OFICIAL DE TURISMO</t>
  </si>
  <si>
    <t>APOYO TECNICO Y ADMINISTRATIVO</t>
  </si>
  <si>
    <t>17896052</t>
  </si>
  <si>
    <t>ESPINOZA CASTRO EFRAIN</t>
  </si>
  <si>
    <t>ESTUDIOS EN ECONOMIA</t>
  </si>
  <si>
    <t xml:space="preserve">ESPECIALISTA DE SISTEMAS DE INFORMACIÓN </t>
  </si>
  <si>
    <t>42660616</t>
  </si>
  <si>
    <t>ESPINOZA CHAVEZ GIANCARLO JOSE</t>
  </si>
  <si>
    <t>41876445</t>
  </si>
  <si>
    <t>ESPINOZA CHUMPITAZ JULIO ENRIQUE</t>
  </si>
  <si>
    <t>ASISTENTE II (EN EL MARCO DEL DECRETO DE URGENCIA N° 034-2021)</t>
  </si>
  <si>
    <t>45138318</t>
  </si>
  <si>
    <t>ESPINOZA GARCIA CLAUDIA ELIZABETH</t>
  </si>
  <si>
    <t>GESTIÓN EN HOTELERÍA Y TURISMO</t>
  </si>
  <si>
    <t>Analista en Gestión de Monumentos Arqueológicos</t>
  </si>
  <si>
    <t>44389622</t>
  </si>
  <si>
    <t>ESPINOZA GUZMAN GUSTAVO JEAN PIERRE</t>
  </si>
  <si>
    <t>ANALISTA EN ARQUEOLOGÍA</t>
  </si>
  <si>
    <t>45641449</t>
  </si>
  <si>
    <t>ESPINOZA MARTIN OSCAR OMAR</t>
  </si>
  <si>
    <t>TÉCNICO DE DISEÑO GRAFICO</t>
  </si>
  <si>
    <t>08121604</t>
  </si>
  <si>
    <t>ESPINOZA MENENDEZ MANUEL MAXIMO</t>
  </si>
  <si>
    <t>EGRESADO  DE DIBUJO ARQUITECTÓNICO</t>
  </si>
  <si>
    <t>Gestor/a de Proyecto Integral</t>
  </si>
  <si>
    <t>33342275</t>
  </si>
  <si>
    <t>ESPINOZA PAJUELO PEDRO DAVID</t>
  </si>
  <si>
    <t>GESTION CULTURAL</t>
  </si>
  <si>
    <t>Especialista II</t>
  </si>
  <si>
    <t>43857357</t>
  </si>
  <si>
    <t>ESPINOZA PEREZ KRISHNA JULIO</t>
  </si>
  <si>
    <t>46321385</t>
  </si>
  <si>
    <t>ESPINOZA PORTOCARRERO CLAUDIA PAOLA</t>
  </si>
  <si>
    <t>MUSICO CON MENCION EN CANTO LIRICO</t>
  </si>
  <si>
    <t>ASISTENTE EN COLECCIONES</t>
  </si>
  <si>
    <t>43839607</t>
  </si>
  <si>
    <t>ESPINOZA QUISPE JUDITH DIONELA</t>
  </si>
  <si>
    <t>Coordinador/a de Relaciones Humanas y Sociales</t>
  </si>
  <si>
    <t>42748962</t>
  </si>
  <si>
    <t>ESPINOZA RAMIREZ DIANA</t>
  </si>
  <si>
    <t>42539918</t>
  </si>
  <si>
    <t>ESPINOZA REYES CESAR PERCY</t>
  </si>
  <si>
    <t>10198847</t>
  </si>
  <si>
    <t>ESPINOZA ROJAS JIMI ALFREDO</t>
  </si>
  <si>
    <t>OPERADOR/A LIMPIEZA, MANTENIMIENTO, SEGURIDAD Y GUARDIANIA</t>
  </si>
  <si>
    <t>32287492</t>
  </si>
  <si>
    <t>ESPINOZA SALAZAR ESTANISLAO VICTOR</t>
  </si>
  <si>
    <t>10824357</t>
  </si>
  <si>
    <t>ESPINOZA TORRES LAURA SOLEDAD</t>
  </si>
  <si>
    <t>TECNICA EN COMPUTACION</t>
  </si>
  <si>
    <t>APOYO EN ASISTENCIA TECNICA ADMINISTRATIVA</t>
  </si>
  <si>
    <t>07758588</t>
  </si>
  <si>
    <t>ESQUIVEL DORIA ROXANA</t>
  </si>
  <si>
    <t>SECRETARIADO</t>
  </si>
  <si>
    <t>74052937</t>
  </si>
  <si>
    <t>ESTRADA ROMAN SILVIA ANDREA</t>
  </si>
  <si>
    <t>Analista en Redacción Creativa I</t>
  </si>
  <si>
    <t>45800547</t>
  </si>
  <si>
    <t>ESTUPIÑAN GUERRERO CARLOS ALBERTO</t>
  </si>
  <si>
    <t>40576509</t>
  </si>
  <si>
    <t>EVANGELISTA REYES VICTOR HUGO</t>
  </si>
  <si>
    <t>43778376</t>
  </si>
  <si>
    <t>EVANGELISTA REYNA CLAUDIA CRISTINA</t>
  </si>
  <si>
    <t>09797281</t>
  </si>
  <si>
    <t>FALCONI JIMENEZ DENIS IVAN</t>
  </si>
  <si>
    <t>09450193</t>
  </si>
  <si>
    <t>FALCONI JIMENEZ MIGUEL ANGEL</t>
  </si>
  <si>
    <t>Gestor de Articulación Ucayali (EN EL MARCO DEL DECRETO DE URGENCIA N° 034-2021)</t>
  </si>
  <si>
    <t>44522871</t>
  </si>
  <si>
    <t>FAQUIN FRANCO JACK JARLIN</t>
  </si>
  <si>
    <t>REGISTRO E INVENTARIO DE MATERIAL ARQUEOLOGICO</t>
  </si>
  <si>
    <t>41467537</t>
  </si>
  <si>
    <t>FARFAN ARROYO VICTOR HUGO</t>
  </si>
  <si>
    <t>Analista en Comunicación Virtual II</t>
  </si>
  <si>
    <t>45229136</t>
  </si>
  <si>
    <t>FARRO GUERRA MARCIA PATRICIA</t>
  </si>
  <si>
    <t>09660943</t>
  </si>
  <si>
    <t>FASHE RAYMUNDO MERY</t>
  </si>
  <si>
    <t>Gestor Regional Junín (EN EL MARCO DEL DECRETO DE URGENCIA N° 034-2021)</t>
  </si>
  <si>
    <t>41503017</t>
  </si>
  <si>
    <t>FELIX BERNARDO SANDY</t>
  </si>
  <si>
    <t>09979764</t>
  </si>
  <si>
    <t>FELIX POVIS ZOILA ANTONIA</t>
  </si>
  <si>
    <t>PROFESIONAL TECNICO EN GUIA OFICIAL DE TURISMO</t>
  </si>
  <si>
    <t>42888433</t>
  </si>
  <si>
    <t>FERNANDEZ CURASMA SOLEDAD</t>
  </si>
  <si>
    <t>INGENIERO GEOGRAFICO</t>
  </si>
  <si>
    <t>40676378</t>
  </si>
  <si>
    <t>FERNANDEZ FLORES JOSHSEP JULIO ATILIO</t>
  </si>
  <si>
    <t>46502362</t>
  </si>
  <si>
    <t>FERNANDEZ MALLCCO WILLIAMS PAVEL</t>
  </si>
  <si>
    <t>BACHILLER EN ADMINISTRACION</t>
  </si>
  <si>
    <t xml:space="preserve">REGISTRO, INVENTARIO Y CONTEXTUALIZACION DEL MATERIAL ARQUEOLOGICO DE COLECCIONES </t>
  </si>
  <si>
    <t>41025731</t>
  </si>
  <si>
    <t>FERNANDEZ MASCCO DIANA SILVIA</t>
  </si>
  <si>
    <t>40738878</t>
  </si>
  <si>
    <t>FERNANDEZ MONJE JOSE LUIS</t>
  </si>
  <si>
    <t>21556716</t>
  </si>
  <si>
    <t>FERNANDEZ ORELLANA LEYDY NOELIA</t>
  </si>
  <si>
    <t>09453283</t>
  </si>
  <si>
    <t>FERNANDEZ SANTA MARIA XAVIER</t>
  </si>
  <si>
    <t>PROFESIONAL TECNICO EN ELECTRONICO</t>
  </si>
  <si>
    <t>ESPECIALISTA EN ARTICULACION CON GOBIERNOS REGIONALES Y LOCALES</t>
  </si>
  <si>
    <t>45592520</t>
  </si>
  <si>
    <t>FERNANDEZ TORREJON FERNANDO FLAVIO</t>
  </si>
  <si>
    <t>09656604</t>
  </si>
  <si>
    <t>FERNANDEZ VALLE JUAN AUGUSTO</t>
  </si>
  <si>
    <t>44388585</t>
  </si>
  <si>
    <t>FERNANDEZ ZAMBRANO MARIAGRACIA</t>
  </si>
  <si>
    <t>ESTUDIOS EN EDUCACION ARTISTICA - DANZA</t>
  </si>
  <si>
    <t>INSTRUCTOR DE VIOLIN</t>
  </si>
  <si>
    <t>47867359</t>
  </si>
  <si>
    <t>FERREIRA MASCARO EDUARDO ALEJANDRO</t>
  </si>
  <si>
    <t>70442519</t>
  </si>
  <si>
    <t>FHON GUISAZOLA LISSET CRISTINA</t>
  </si>
  <si>
    <t>10813034</t>
  </si>
  <si>
    <t>FIGUEROA AÑORGA LENKA</t>
  </si>
  <si>
    <t>43364741</t>
  </si>
  <si>
    <t>FIGUEROA CHAPA JULIO ALONSO</t>
  </si>
  <si>
    <t>ANALISTA EN CONSERVACIÓN</t>
  </si>
  <si>
    <t>70242205</t>
  </si>
  <si>
    <t>FIGUEROA CUEVA SELENE ISABEL</t>
  </si>
  <si>
    <t>TESORERO</t>
  </si>
  <si>
    <t>41578156</t>
  </si>
  <si>
    <t>FLORES ACERO ROSA CANDELARIA</t>
  </si>
  <si>
    <t>Operario de Limpieza y mantenimiento</t>
  </si>
  <si>
    <t>63565735</t>
  </si>
  <si>
    <t>FLORES ALDUNATE YAROMEYLI KATERINE</t>
  </si>
  <si>
    <t>Analista en Gestión Intercultural II</t>
  </si>
  <si>
    <t>41665179</t>
  </si>
  <si>
    <t>FLORES APAZA CAROLINO</t>
  </si>
  <si>
    <t>41433652</t>
  </si>
  <si>
    <t>FLORES AYQUIPA DANIEL</t>
  </si>
  <si>
    <t>41591158</t>
  </si>
  <si>
    <t>FLORES BRUNO JOSE LUIS</t>
  </si>
  <si>
    <t>AUDITOR</t>
  </si>
  <si>
    <t>42913089</t>
  </si>
  <si>
    <t>FLORES CABANILLAS KELY JOIS</t>
  </si>
  <si>
    <t>INGENIERO GESTION EMPRESARIAL</t>
  </si>
  <si>
    <t>42842209</t>
  </si>
  <si>
    <t>FLORES CARDENAS ELIANA GABRIELA</t>
  </si>
  <si>
    <t>OBRERO EN REGISTROS</t>
  </si>
  <si>
    <t>43648246</t>
  </si>
  <si>
    <t>FLORES GARAY RENATO ROBERT</t>
  </si>
  <si>
    <t>01323814</t>
  </si>
  <si>
    <t>FLORES GARCIA SELENA</t>
  </si>
  <si>
    <t>APOYO</t>
  </si>
  <si>
    <t>20107936</t>
  </si>
  <si>
    <t>FLORES GARCIA TERESA ANA MARIA</t>
  </si>
  <si>
    <t>APOYO EN EL MANEJO DE CONSOLA DE LUCES</t>
  </si>
  <si>
    <t>10107848</t>
  </si>
  <si>
    <t>FLORES GONZALES ADALBERTO EMILIO</t>
  </si>
  <si>
    <t>TECNICO EN SONIDO E ILUMINACION</t>
  </si>
  <si>
    <t>BAILARÍN/A DE CUERPO DE BAILE</t>
  </si>
  <si>
    <t>76779693</t>
  </si>
  <si>
    <t>FLORES LOZANO ROBERT ANDRES</t>
  </si>
  <si>
    <t>40963470</t>
  </si>
  <si>
    <t>FLORES MEJIA BERTHA GLORIA</t>
  </si>
  <si>
    <t>09547605</t>
  </si>
  <si>
    <t>FLORES PAUCAR PREDESTINA</t>
  </si>
  <si>
    <t>47683892</t>
  </si>
  <si>
    <t>FLORES QUISPE BRYAN GIANCARLOS</t>
  </si>
  <si>
    <t>COORDINADOR/A DEL PROGRAMA DE VOLUNTARIADO</t>
  </si>
  <si>
    <t>09992421</t>
  </si>
  <si>
    <t>FLORES ROSALES ENRIQUE ARTURO</t>
  </si>
  <si>
    <t>LICENCIADO EN HISTORIA</t>
  </si>
  <si>
    <t>ASISTENTE EN REVISIÓN DE EXPEDIENTES</t>
  </si>
  <si>
    <t>08175687</t>
  </si>
  <si>
    <t>FLORES TORRES LUIS ANTONIO</t>
  </si>
  <si>
    <t>BACHILER EN ARQUEOLOGIA</t>
  </si>
  <si>
    <t>18132576</t>
  </si>
  <si>
    <t>FLOREZ CUENTAS JESSICA GABRIELA</t>
  </si>
  <si>
    <t>INSTRUMENTISTA DE CONTRABAJO</t>
  </si>
  <si>
    <t>46672540</t>
  </si>
  <si>
    <t>FORTUNA RAMIREZ ARTHUR JEAN LUC</t>
  </si>
  <si>
    <t>BACHILLER EN ARTES ESCENICAS - MUSICA</t>
  </si>
  <si>
    <t>Especialista de Ingresos</t>
  </si>
  <si>
    <t>09533245</t>
  </si>
  <si>
    <t>FRANCO D'ALFONSO JUAN MANUEL</t>
  </si>
  <si>
    <t>80675097</t>
  </si>
  <si>
    <t>FUCKS RUIZ GEREMIAS</t>
  </si>
  <si>
    <t>ESTUDIOS PRIMARIOS</t>
  </si>
  <si>
    <t>Asistente Artístico</t>
  </si>
  <si>
    <t>45801787</t>
  </si>
  <si>
    <t>FUENTES COLLAZOS BERENICE CONSUELO</t>
  </si>
  <si>
    <t>TECNICO EN DISEÑO PUBLICITARIO</t>
  </si>
  <si>
    <t>Operador/a de Digitalización</t>
  </si>
  <si>
    <t>42892668</t>
  </si>
  <si>
    <t>FUENTES CUCHO HAYDEE HERLINDA</t>
  </si>
  <si>
    <t>CIENCIAS ADMINISTRATIVAS</t>
  </si>
  <si>
    <t xml:space="preserve">ASISTENTE EN ARQUITECTURA </t>
  </si>
  <si>
    <t>41739971</t>
  </si>
  <si>
    <t>FUENTES ORTIZ ROCÍO DEL PILAR</t>
  </si>
  <si>
    <t>43100060</t>
  </si>
  <si>
    <t>FUENTES TORRES JORGE ABDON</t>
  </si>
  <si>
    <t>ESTUDIOS TECNICOS EN ADMINISTRACION DE PERSONAL</t>
  </si>
  <si>
    <t>ANALISTA EN INVESTIGACION Y ANALISIS BIOARQUEOLOGICOS</t>
  </si>
  <si>
    <t>46612927</t>
  </si>
  <si>
    <t>FUENTES VILLALOBOS SARITA DEL ROCIO</t>
  </si>
  <si>
    <t>25791567</t>
  </si>
  <si>
    <t>GALENO CORONADO LUIS ERNESTO</t>
  </si>
  <si>
    <t>42375032</t>
  </si>
  <si>
    <t>GALINDO PEREZ YANIRA DEL PILAR</t>
  </si>
  <si>
    <t>OPERADOR/A DE GUARDIANIA</t>
  </si>
  <si>
    <t>45152207</t>
  </si>
  <si>
    <t>GALLARDO MONTEZA BREYNER</t>
  </si>
  <si>
    <t>COORDINADOR II DE EJECUCIÓN CONTRACTUAL</t>
  </si>
  <si>
    <t>41349266</t>
  </si>
  <si>
    <t>GALLARDO ROJAS SILVIA VERONIKA</t>
  </si>
  <si>
    <t>Asistente en Patrimonio Histórico</t>
  </si>
  <si>
    <t>47097651</t>
  </si>
  <si>
    <t>GALLERES RUIZ CAROLINA</t>
  </si>
  <si>
    <t>45974415</t>
  </si>
  <si>
    <t>GALLO SANCHEZ ROSA MILAGROS</t>
  </si>
  <si>
    <t>APOYO EN LABORES DE MUSEOGRAFÍA</t>
  </si>
  <si>
    <t>06211441</t>
  </si>
  <si>
    <t>GALVAN CHIPANA JUAN</t>
  </si>
  <si>
    <t>41052278</t>
  </si>
  <si>
    <t>GALVAN QUISPE LUIS ALBERTO</t>
  </si>
  <si>
    <t>27286915</t>
  </si>
  <si>
    <t>GALVEZ PEREZ WILMER NICOLAS</t>
  </si>
  <si>
    <t>Analista II en Arqueología (EN EL MARCO DEL DECRETO DE URGENCIA N° 034-2021)</t>
  </si>
  <si>
    <t>41370129</t>
  </si>
  <si>
    <t>GAMARRA CARRANZA NADIA VANESSA</t>
  </si>
  <si>
    <t>23958007</t>
  </si>
  <si>
    <t>GAMBOA FLORES DESIREE</t>
  </si>
  <si>
    <t>ESTUDIOS EN PROGRAMA AUXILIAR DE ADMINISTRACIÓN</t>
  </si>
  <si>
    <t>09341141</t>
  </si>
  <si>
    <t>GAMONAL MEDINA ANTONIO FELIPE</t>
  </si>
  <si>
    <t>06495135</t>
  </si>
  <si>
    <t>GAMONET DE LOS HEROS JIMMY</t>
  </si>
  <si>
    <t>ESTUDIOS DE TECNICA CLASICA - COREOGRAFIA</t>
  </si>
  <si>
    <t>Especialista de la Central de Interpretación y Traducción en Lenguas Indígenas II (EN EL MARCO DEL DECRETO DE URGENCIA N° 034-2021)</t>
  </si>
  <si>
    <t>10198065</t>
  </si>
  <si>
    <t>GARAY PORTEROS MIGUEL ANGEL</t>
  </si>
  <si>
    <t>Capo de Fagot</t>
  </si>
  <si>
    <t>41263912</t>
  </si>
  <si>
    <t>GARAYCOCHEA KIKUGAWA OMAR DENJIRO</t>
  </si>
  <si>
    <t>Analista en gestión cultural (EN EL MARCO DEL DECRETO DE URGENCIA N° 034-2021)</t>
  </si>
  <si>
    <t>41884977</t>
  </si>
  <si>
    <t>GARBAY GARCIA JHONATAN ABRHAN</t>
  </si>
  <si>
    <t>44405373</t>
  </si>
  <si>
    <t>GARCIA AZCARATE LUCY AURORA</t>
  </si>
  <si>
    <t>TÉCNICO EN CONTABILIDAD</t>
  </si>
  <si>
    <t>04428248</t>
  </si>
  <si>
    <t>GARCIA BECERRA CARLOS ENRIQUE</t>
  </si>
  <si>
    <t>Analista en Gestión Cultural de Museos</t>
  </si>
  <si>
    <t>71914276</t>
  </si>
  <si>
    <t>GARCIA BENAVENTE GABRIELA</t>
  </si>
  <si>
    <t>COORDINADOR/A DE FORMACIÓN Y CERTIFICACIÓN DE COMPETENCIAS</t>
  </si>
  <si>
    <t>41374628</t>
  </si>
  <si>
    <t>GARCIA CHINCHAY GERARDO MANUEL</t>
  </si>
  <si>
    <t>Coordinador/a Legal</t>
  </si>
  <si>
    <t>25754955</t>
  </si>
  <si>
    <t>GARCIA CURI MARIA DEL CARMEN</t>
  </si>
  <si>
    <t>44219892</t>
  </si>
  <si>
    <t>GARCIA DIAZ DIANA CAROLINA</t>
  </si>
  <si>
    <t>42452073</t>
  </si>
  <si>
    <t>GARCIA DIAZ MARCOS ANTONIO</t>
  </si>
  <si>
    <t>40499069</t>
  </si>
  <si>
    <t>GARCIA HUAMAN KATERINE JULISSA</t>
  </si>
  <si>
    <t>22182855</t>
  </si>
  <si>
    <t>GARCIA LICAS EDUVIGES VICTOR</t>
  </si>
  <si>
    <t>ESPECIALISTA EN BASE DE DATOS</t>
  </si>
  <si>
    <t>43835938</t>
  </si>
  <si>
    <t>GARCIA LIZAMA RAUL MARINO</t>
  </si>
  <si>
    <t>41644816</t>
  </si>
  <si>
    <t>GARCIA LOSSIO JOSE ANTONIO</t>
  </si>
  <si>
    <t>EGRESADO TÉCNICO DE LA CARRERA DE ASISTENTE DE CONTABILIDAD</t>
  </si>
  <si>
    <t>BAILARÍN/A SOLISTA</t>
  </si>
  <si>
    <t>72557561</t>
  </si>
  <si>
    <t>GARCIA MELENDEZ LUIS ALBERTO</t>
  </si>
  <si>
    <t>BAILARIN PROFESIONAL</t>
  </si>
  <si>
    <t>ESPECIALISTA EN CONSERVACION Y RESTAURACION</t>
  </si>
  <si>
    <t>43558796</t>
  </si>
  <si>
    <t>GARCIA MIRANDA INGRID</t>
  </si>
  <si>
    <t>TECNICO ARTISTA PROFESIONAL ESPECIALIDAD EN CONSERVACION Y RESTAURACION DE OBRAS DE ARTE</t>
  </si>
  <si>
    <t>21553122</t>
  </si>
  <si>
    <t>GARCIA PEREZ FANNY AURORA</t>
  </si>
  <si>
    <t>Director</t>
  </si>
  <si>
    <t>46002793</t>
  </si>
  <si>
    <t>GARCIA PINEDO RICARDO MIGUEL</t>
  </si>
  <si>
    <t>INGENIERÍA EN ECOLOGÍA DE BOSQUES TROPICALES</t>
  </si>
  <si>
    <t>SUPERVISOR Y EVALUADOR DE PROYECTOS ARQUEOLÓGICOS</t>
  </si>
  <si>
    <t>18052010</t>
  </si>
  <si>
    <t>GARCIA ROJAS FABIAN ESTEBAN</t>
  </si>
  <si>
    <t>RESPONSABLE DEL AREA DE PATRIMONIO ARQUEOLOGICO</t>
  </si>
  <si>
    <t>06217714</t>
  </si>
  <si>
    <t>GARCIA SOTO RUBEN</t>
  </si>
  <si>
    <t>16807841</t>
  </si>
  <si>
    <t>GARCIA URRUTIA OYOLA ROSSANA GRACIELA</t>
  </si>
  <si>
    <t>43408207</t>
  </si>
  <si>
    <t>GARCIA VALENZUELA CYNTHIA CATHERINE</t>
  </si>
  <si>
    <t>COORDINADOR/A CANAL WEB TV</t>
  </si>
  <si>
    <t>07919928</t>
  </si>
  <si>
    <t>GARCIA VIVAR RAFAEL CARLOS</t>
  </si>
  <si>
    <t>BACHLLER EN CIENCIAS DE LA COMUNICACIÓN</t>
  </si>
  <si>
    <t>CHOFER II</t>
  </si>
  <si>
    <t>10626634</t>
  </si>
  <si>
    <t>GARGATE MAMANI CESAR FERNANDO</t>
  </si>
  <si>
    <t>46184561</t>
  </si>
  <si>
    <t>GARGATE SANTAMARIA FRANKLIN PABLO</t>
  </si>
  <si>
    <t>Instrumentista de Viola</t>
  </si>
  <si>
    <t>74153693</t>
  </si>
  <si>
    <t>GARGATE SANTAMARIA RAFAEL PABLO</t>
  </si>
  <si>
    <t>Coordinador de Puntos de Cultura</t>
  </si>
  <si>
    <t>40044303</t>
  </si>
  <si>
    <t>GARGUREVICH GONZALEZ ISKRA KARINA</t>
  </si>
  <si>
    <t>Asistente Legal</t>
  </si>
  <si>
    <t>70335730</t>
  </si>
  <si>
    <t>GARNICA BROCOS AYVI HAZEL</t>
  </si>
  <si>
    <t>10676367</t>
  </si>
  <si>
    <t>GASPAR GUILLERMO DANIEL ALCIDES</t>
  </si>
  <si>
    <t>EGRESADO EN CONTABILIDAD</t>
  </si>
  <si>
    <t>20107558</t>
  </si>
  <si>
    <t>GAVELAN TORRES CRISTIAM RAUL</t>
  </si>
  <si>
    <t>ASISTENTE ADMINISTRATIVA</t>
  </si>
  <si>
    <t>41522145</t>
  </si>
  <si>
    <t>GAVIDIA RONDOY DONNA LINNDA</t>
  </si>
  <si>
    <t>Especialista III en Salud Ocupacional  (EN EL MARCO DEL DECRETO DE URGENCIA N° 034-2021)</t>
  </si>
  <si>
    <t>40870499</t>
  </si>
  <si>
    <t>GHIGLINO ÑAHUINCOPA GINA SILVANA</t>
  </si>
  <si>
    <t>ANALISTA EN ARTE</t>
  </si>
  <si>
    <t>10812777</t>
  </si>
  <si>
    <t>GIL MEZA CESAR AUGUSTO</t>
  </si>
  <si>
    <t>73613921</t>
  </si>
  <si>
    <t>GIL SILVA TADEO MUSTAFA</t>
  </si>
  <si>
    <t>ENCARGADO DEL MUSEO DE ARTE ITALIANO</t>
  </si>
  <si>
    <t>08260078</t>
  </si>
  <si>
    <t>GINOCCHIO LAINEZ LOZADA MARGARITA ISOLINA</t>
  </si>
  <si>
    <t>Coordinador/a de Públicos</t>
  </si>
  <si>
    <t>10266599</t>
  </si>
  <si>
    <t>GIORGIO ALCALDE MELISSA</t>
  </si>
  <si>
    <t>CIENCIAS DE LA COMUNICACION</t>
  </si>
  <si>
    <t>22091838</t>
  </si>
  <si>
    <t>GIRON DE LA ROSA VERONICA JULIA</t>
  </si>
  <si>
    <t>40557302</t>
  </si>
  <si>
    <t>GIRON MEZA ANA MARIA</t>
  </si>
  <si>
    <t>ESPECIALISTA EN ARTE</t>
  </si>
  <si>
    <t>40233526</t>
  </si>
  <si>
    <t>GIRON PONCE ADRIAN ANTONIO</t>
  </si>
  <si>
    <t>06591792</t>
  </si>
  <si>
    <t>GOICOCHEA FLORIAN VICTOR RICARDO</t>
  </si>
  <si>
    <t>42450509</t>
  </si>
  <si>
    <t>GOMEZ ACOSTA LUIS MARTIN</t>
  </si>
  <si>
    <t>47381761</t>
  </si>
  <si>
    <t>GOMEZ AYTE MARY LUZ</t>
  </si>
  <si>
    <t>PROFESIONAL TECNICO EN SECRETARIADO EJECTUVIO</t>
  </si>
  <si>
    <t>SUPERVISOR ADMINISTRATIVO PARA SEGUIMIENTO DE REQUERIMIENTOS</t>
  </si>
  <si>
    <t>10467880</t>
  </si>
  <si>
    <t>GOMEZ CHUMPITAZ ESTRELLA CAROLINA</t>
  </si>
  <si>
    <t>40113252</t>
  </si>
  <si>
    <t>GOMEZ DE LA TORRE BARRERA MARIA BELEN</t>
  </si>
  <si>
    <t>18153832</t>
  </si>
  <si>
    <t>GOMEZ GUERRERO JANIE MARILE</t>
  </si>
  <si>
    <t>ESPECIALISTA EN GESTIÓN TERRITORIAL</t>
  </si>
  <si>
    <t>40058006</t>
  </si>
  <si>
    <t>GOMEZ JARECA PABLO ENRIQUE</t>
  </si>
  <si>
    <t>ANALISTA EN PRESUPUESTO</t>
  </si>
  <si>
    <t>43649369</t>
  </si>
  <si>
    <t>GOMEZ PACHECO JULIO CESAR</t>
  </si>
  <si>
    <t>MAESTRO DE DANZA</t>
  </si>
  <si>
    <t>09705081</t>
  </si>
  <si>
    <t>GOMEZ ROMERO ANGEL GERSON</t>
  </si>
  <si>
    <t>47426462</t>
  </si>
  <si>
    <t>GOMEZ SAAVEDRA TANIA</t>
  </si>
  <si>
    <t>09221675</t>
  </si>
  <si>
    <t>GOMEZ SOLORZANO ANA EMILIANA</t>
  </si>
  <si>
    <t>Especialista de Contabilidad de Ingresos</t>
  </si>
  <si>
    <t>41096046</t>
  </si>
  <si>
    <t>GOMEZ VELASQUEZ PATRICIA ESTHER</t>
  </si>
  <si>
    <t>ESPECIALISTA EN GESTIÓN INTERCULTURAL</t>
  </si>
  <si>
    <t>23954607</t>
  </si>
  <si>
    <t>GONZA ARCONDO OSWALDO</t>
  </si>
  <si>
    <t>ESPECIALISTA SOCIOCULTURAL</t>
  </si>
  <si>
    <t>45138159</t>
  </si>
  <si>
    <t>GONZALES ECHAVE BELEN</t>
  </si>
  <si>
    <t>LICENCIADO EN HISTORIA Y GESTION CULTURAL</t>
  </si>
  <si>
    <t>31656055</t>
  </si>
  <si>
    <t>GONZALES ESPINO FILOMENA SOLEDAD</t>
  </si>
  <si>
    <t>44574254</t>
  </si>
  <si>
    <t>GONZALES LAURA ERNESTO RUMI</t>
  </si>
  <si>
    <t>REGISTRO E INVENTARIO DE SITIOS ARQUEOLOGICOS</t>
  </si>
  <si>
    <t>04742648</t>
  </si>
  <si>
    <t>GONZALES PEÑARANDA LUIS ENRIQUE VIVIAN</t>
  </si>
  <si>
    <t>COMMUNITY MANAGER</t>
  </si>
  <si>
    <t>70431316</t>
  </si>
  <si>
    <t>GONZALES SERNAQUE DUBER MIGUEL</t>
  </si>
  <si>
    <t>80311205</t>
  </si>
  <si>
    <t>GONZALES SINUIRI NICOLAS</t>
  </si>
  <si>
    <t>ESPECIALISTA EN PAISAJE CULTURAL</t>
  </si>
  <si>
    <t>41201280</t>
  </si>
  <si>
    <t>GONZALES SOLORZANO JOSUE CARLOS</t>
  </si>
  <si>
    <t>LICENCIADO EN ANTROPOLOGIA</t>
  </si>
  <si>
    <t>08417444</t>
  </si>
  <si>
    <t>GONZALES STABRIDIS CESAR GUSTAVO</t>
  </si>
  <si>
    <t>42797697</t>
  </si>
  <si>
    <t>GONZALES VALENZUELA JOANNA MARINA</t>
  </si>
  <si>
    <t>ANALISTA DE POLITICAS CULTURALES</t>
  </si>
  <si>
    <t>46388189</t>
  </si>
  <si>
    <t>GONZALEZ CIUDAD JUAN CARLOS</t>
  </si>
  <si>
    <t>LICENCIADO EN CIENCIA POLITICA</t>
  </si>
  <si>
    <t>VIOLISTA</t>
  </si>
  <si>
    <t>47733118</t>
  </si>
  <si>
    <t>GONZALEZ CORNEJO SEBASTIAN ROBERTO</t>
  </si>
  <si>
    <t>MUSICO EN LA INTERPRETACIÓN DE VIOLA</t>
  </si>
  <si>
    <t>23949724</t>
  </si>
  <si>
    <t>GONZALEZ LASTARRIA MARIA GABRIELA</t>
  </si>
  <si>
    <t>42342279</t>
  </si>
  <si>
    <t>GONZALEZ MEDINA SUSANN HELEN</t>
  </si>
  <si>
    <t>45121534</t>
  </si>
  <si>
    <t>GONZALEZ TORRES LILIA JULIA</t>
  </si>
  <si>
    <t>TECNICA CONTABLE</t>
  </si>
  <si>
    <t>06681145</t>
  </si>
  <si>
    <t>GOYZUETA CASTILLA ALIPIO</t>
  </si>
  <si>
    <t>ESTUDIOS MECANICA AUTOMOTRIZ</t>
  </si>
  <si>
    <t>40845236</t>
  </si>
  <si>
    <t>GRANARA CARRUITERO PAMELA PATRICIA</t>
  </si>
  <si>
    <t>ASISTENTE EN COLECCIÓN DE TEXTILES</t>
  </si>
  <si>
    <t>10642038</t>
  </si>
  <si>
    <t>GRANDEZ ALEJOS HAYDEE MANUELA</t>
  </si>
  <si>
    <t>LICENCIADA EN ARTE</t>
  </si>
  <si>
    <t>PROMOCION CULTURAL DE UCAYALI</t>
  </si>
  <si>
    <t>41612862</t>
  </si>
  <si>
    <t>GRANDEZ TANANTA RIXER PAUL</t>
  </si>
  <si>
    <t>PROFESOR DE TEATRO</t>
  </si>
  <si>
    <t>ESPECIALISTA CONTABLE III</t>
  </si>
  <si>
    <t>08166559</t>
  </si>
  <si>
    <t>GUARDAMINO MONTESINOS GISELA DINA</t>
  </si>
  <si>
    <t>CIENCIAS CONTABLES</t>
  </si>
  <si>
    <t>COORDINADOR DE CEREMONIAS, EVENTOS Y DISEÑO DE ACTOS CONMEMORATIVOS</t>
  </si>
  <si>
    <t>48787448</t>
  </si>
  <si>
    <t>GUARDIA GUARDIA CRISTIAN ERASMO</t>
  </si>
  <si>
    <t>INGENIERO TÉCNICO INDUSTRIAL</t>
  </si>
  <si>
    <t>41380115</t>
  </si>
  <si>
    <t>GUERRA GUERRA CARMEN ROSA</t>
  </si>
  <si>
    <t xml:space="preserve">Especialista Social </t>
  </si>
  <si>
    <t>42780894</t>
  </si>
  <si>
    <t>GUERRA HUAMAN BLANCA LUZ</t>
  </si>
  <si>
    <t>ESPECIALISTA ANTROPOLOGO</t>
  </si>
  <si>
    <t>70615636</t>
  </si>
  <si>
    <t>GUERRERO ARENAS SARA LUCIA</t>
  </si>
  <si>
    <t>09631066</t>
  </si>
  <si>
    <t>GUERRERO CIQUERO MANUEL ANDRES</t>
  </si>
  <si>
    <t>45242465</t>
  </si>
  <si>
    <t>GUERRERO MERCADO JOANIE KRISTELL</t>
  </si>
  <si>
    <t>44048080</t>
  </si>
  <si>
    <t>GUERREROS CCORAHUA EDWIN</t>
  </si>
  <si>
    <t>07304799</t>
  </si>
  <si>
    <t>GUERZONI CHAMBERGO LILIANA</t>
  </si>
  <si>
    <t>INSTRUMENTISTA DE CORNO</t>
  </si>
  <si>
    <t>72363511</t>
  </si>
  <si>
    <t>GUEVARA ANGULO KEVIN JUAN JULIO</t>
  </si>
  <si>
    <t>71535910</t>
  </si>
  <si>
    <t>GUEVARA CANCHARI GLORIA ESTEFANY</t>
  </si>
  <si>
    <t>SUPERVISOR DE OBRAS</t>
  </si>
  <si>
    <t>09178178</t>
  </si>
  <si>
    <t>GUEVARA LAVADO ERIC MARCO</t>
  </si>
  <si>
    <t>INGENIERO CIVIL</t>
  </si>
  <si>
    <t>21545921</t>
  </si>
  <si>
    <t>GUEVARA RODRIGUEZ MAVELL BELLIZZA</t>
  </si>
  <si>
    <t>ANALISTA EN ARCHIVO</t>
  </si>
  <si>
    <t>09904731</t>
  </si>
  <si>
    <t>GUEVARA SANCHEZ ELISA KARIN</t>
  </si>
  <si>
    <t>LICENCIADA EN HISTORIA</t>
  </si>
  <si>
    <t>44616854</t>
  </si>
  <si>
    <t>GUEVARA TEJADA LUIS ANGEL</t>
  </si>
  <si>
    <t>ANALISTA EN SISTEMAS DE INFORMACIÓN</t>
  </si>
  <si>
    <t>07487128</t>
  </si>
  <si>
    <t>GUITTON ARTEAGA CHARLY ELADIO</t>
  </si>
  <si>
    <t>BACHILLER EN INGENIERIA DE SISTEMAS E INFORMATICA</t>
  </si>
  <si>
    <t>31039534</t>
  </si>
  <si>
    <t>GUIZADO HILARES RUDECINDO</t>
  </si>
  <si>
    <t>ESTUDIOS EN ELECTRICIDAD Y ELECTRONICA</t>
  </si>
  <si>
    <t>31031678</t>
  </si>
  <si>
    <t>GUIZADO HILARES SANTOS</t>
  </si>
  <si>
    <t>46750620</t>
  </si>
  <si>
    <t>GUTARRA HUAMANCIZA SILVIA CRISTINA MARCELA</t>
  </si>
  <si>
    <t>42862816</t>
  </si>
  <si>
    <t>GUTIERREZ ACHULLA JEANETTE AGUEDA</t>
  </si>
  <si>
    <t>10791706</t>
  </si>
  <si>
    <t>GUTIERREZ ASCUÑA PRUDENCIA VALERIANA</t>
  </si>
  <si>
    <t>Bailarines/as</t>
  </si>
  <si>
    <t>45882742</t>
  </si>
  <si>
    <t>GUTIERREZ BAZAN DIANA STEFANIA</t>
  </si>
  <si>
    <t>DANZA</t>
  </si>
  <si>
    <t>40867945</t>
  </si>
  <si>
    <t>GUTIERREZ CHAMPA NANCY ELIZABETH</t>
  </si>
  <si>
    <t>10549360</t>
  </si>
  <si>
    <t>GUTIERREZ HONORES FERNANDO ENVER</t>
  </si>
  <si>
    <t>Asistente en Información Social y Económica I (EN EL MARCO DEL DECRETO DE URGENCIA N° 034-2021)</t>
  </si>
  <si>
    <t>76386596</t>
  </si>
  <si>
    <t>GUTIERREZ HUALLPARIMACHI EMMA KAREN</t>
  </si>
  <si>
    <t>CAJERO COORDINADOR</t>
  </si>
  <si>
    <t>06658417</t>
  </si>
  <si>
    <t>GUTIERREZ LAYA ERNESTO ORLANDO</t>
  </si>
  <si>
    <t>47720086</t>
  </si>
  <si>
    <t>GUTIERREZ MAESTRI NARELLA ISABELLE</t>
  </si>
  <si>
    <t>GEOGRAFÍA Y MEDIO AMBIENTE</t>
  </si>
  <si>
    <t>70364971</t>
  </si>
  <si>
    <t>GUTIERREZ MANZANEDA ALEJANDRO</t>
  </si>
  <si>
    <t>ESTUDIOS EN DANZA</t>
  </si>
  <si>
    <t>29160221</t>
  </si>
  <si>
    <t>GUTIERREZ MARTINEZ AURIO EUSEBIO</t>
  </si>
  <si>
    <t>COORDINADOR/A DEL ÁREA DE ADMINISTRACION</t>
  </si>
  <si>
    <t>46268108</t>
  </si>
  <si>
    <t>GUTIERREZ MESIA WENDY</t>
  </si>
  <si>
    <t>41519305</t>
  </si>
  <si>
    <t>GUTIERREZ MORALES ERNESTO ORLANDO</t>
  </si>
  <si>
    <t>ESTUDIOS UNIVERSITARIOS DE COMUNICACIONES</t>
  </si>
  <si>
    <t>GUÍA DE MUSEO</t>
  </si>
  <si>
    <t>42100693</t>
  </si>
  <si>
    <t>GUTIERREZ SOPLIN GRUBER</t>
  </si>
  <si>
    <t>ESPECIALISTA EN GESTIÓN PÚBLICA</t>
  </si>
  <si>
    <t>40863349</t>
  </si>
  <si>
    <t>GUTIERREZ SUAREZ GUSTAVO ELMER</t>
  </si>
  <si>
    <t>LICENCIADA EN COMUNICACIÓN SOCIAL</t>
  </si>
  <si>
    <t>ASISTENTE EN EL AREA DE INVESTIGACIÓN</t>
  </si>
  <si>
    <t>40953234</t>
  </si>
  <si>
    <t>GUZMAN SALINAS DANIEL RICARDO</t>
  </si>
  <si>
    <t>BACHILLER EN CIENCIAS SOCIALES - HISTORIA</t>
  </si>
  <si>
    <t>CAPACITADOR Y SENSIBILIZADOR</t>
  </si>
  <si>
    <t>09573267</t>
  </si>
  <si>
    <t>GUZMAN SIMPE CARMEN ELENA</t>
  </si>
  <si>
    <t>ARQUEÓLOGO/A JEFE/A DE GABINETE DEL PROYECTO</t>
  </si>
  <si>
    <t>25707468</t>
  </si>
  <si>
    <t>GUZMAN TAWATA MARTHA JESUS</t>
  </si>
  <si>
    <t>09390552</t>
  </si>
  <si>
    <t>HABETLER FLORES LUISA PATRICIA</t>
  </si>
  <si>
    <t>RESPONSABLE DEL MUSEO NACIONAL DE CHAVIN</t>
  </si>
  <si>
    <t>42864603</t>
  </si>
  <si>
    <t>HARO CARRASCO NATALIA LUCY</t>
  </si>
  <si>
    <t>06046210</t>
  </si>
  <si>
    <t>HARO MORALES CARLOS HERNAN</t>
  </si>
  <si>
    <t>10238283</t>
  </si>
  <si>
    <t>HEREDIA CABRERA DE GUEVARA GLADYS CARMELA</t>
  </si>
  <si>
    <t>ANALISTA DE VERIFICACIÓN DE BIENES</t>
  </si>
  <si>
    <t>40106292</t>
  </si>
  <si>
    <t>HEREDIA NEYRA GABRIEL</t>
  </si>
  <si>
    <t>40913872</t>
  </si>
  <si>
    <t>HERNANDEZ CRISTOBAL JUDITH VANESSA</t>
  </si>
  <si>
    <t>SECRETARIADO EJECUTIVO CON DOMINIO EN COMPUTACION E INFORMATICA</t>
  </si>
  <si>
    <t>ESPECIALISTA EN IMPLEMENTACIÓN</t>
  </si>
  <si>
    <t>80357485</t>
  </si>
  <si>
    <t>HERNANDEZ MACEDO MIGUEL ANGEL</t>
  </si>
  <si>
    <t>ASISTENTE EN RECONOCIMIENTO Y DIGNIFICACIÓN</t>
  </si>
  <si>
    <t>09562373</t>
  </si>
  <si>
    <t>HERNANDEZ MAMANI EVELYN SANDRA</t>
  </si>
  <si>
    <t>45430928</t>
  </si>
  <si>
    <t>HERNANDEZ MUÑAQUI ERIC MARCELO</t>
  </si>
  <si>
    <t>INGENIERO AGROINDUSTRIAL</t>
  </si>
  <si>
    <t>ESPECIALISTA EN CONSULTA PREVIA</t>
  </si>
  <si>
    <t>42822888</t>
  </si>
  <si>
    <t>HERNANDEZ RAFFO ANGELA INES</t>
  </si>
  <si>
    <t>ASISTENTE DE GERENCIA</t>
  </si>
  <si>
    <t>42411746</t>
  </si>
  <si>
    <t>HERNANDEZ RECALDE LUCY ZADITH</t>
  </si>
  <si>
    <t>OPERADOR/A DE VIGILANCIA Y BOLETERIA</t>
  </si>
  <si>
    <t>80062306</t>
  </si>
  <si>
    <t>HERNANDEZ VALDEZ VICTOR ABRAHAN</t>
  </si>
  <si>
    <t>08540928</t>
  </si>
  <si>
    <t>HERNANDO URBINA NELLY NEREIDA</t>
  </si>
  <si>
    <t>ASISTENTE EN OPERACIONES</t>
  </si>
  <si>
    <t>45526227</t>
  </si>
  <si>
    <t>HERRERA ALVITES LUIS NOLBERTO</t>
  </si>
  <si>
    <t>43394896</t>
  </si>
  <si>
    <t>HERRERA CHUMBE SEGUNDO</t>
  </si>
  <si>
    <t>10621269</t>
  </si>
  <si>
    <t>HERRERA HUAMANI MARIO DEL SOLAR</t>
  </si>
  <si>
    <t>Analista Administrativo</t>
  </si>
  <si>
    <t>10551800</t>
  </si>
  <si>
    <t>HERRERA MORALES MARIA DEL CARMEN</t>
  </si>
  <si>
    <t>ADMINISTRACION DE EMPRESAS</t>
  </si>
  <si>
    <t>EXPERTO EN POLÍTICAS INDIGENAS</t>
  </si>
  <si>
    <t>40258590</t>
  </si>
  <si>
    <t>HIDALGO CORNEJO MONICA</t>
  </si>
  <si>
    <t>VIOLINISTA</t>
  </si>
  <si>
    <t>75087831</t>
  </si>
  <si>
    <t>HIDALGO PACAYA JORGE MARCELO</t>
  </si>
  <si>
    <t>44701795</t>
  </si>
  <si>
    <t>HIDALGO PANAIFO CELSO</t>
  </si>
  <si>
    <t>ESPECIALISTA EN EDICION AUDIOVISUAL</t>
  </si>
  <si>
    <t>41994112</t>
  </si>
  <si>
    <t>HIGA NISHIMAZURUGA SILVANA SACHY</t>
  </si>
  <si>
    <t>41711464</t>
  </si>
  <si>
    <t>HIGINIO BALLENA WILMER JORGE</t>
  </si>
  <si>
    <t>RESPONSABLE DEL COMPONENTE SOCIOCULTURAL</t>
  </si>
  <si>
    <t>41709410</t>
  </si>
  <si>
    <t>HILARES QUINTANA REBECA</t>
  </si>
  <si>
    <t>LIENCIADA EN ANTROPOLOGIA</t>
  </si>
  <si>
    <t>Operador en Guardianía y Limpieza</t>
  </si>
  <si>
    <t>70848576</t>
  </si>
  <si>
    <t>HINOSTROZA ARANGO MARILUZ</t>
  </si>
  <si>
    <t>PIANISTA</t>
  </si>
  <si>
    <t>40216916</t>
  </si>
  <si>
    <t>HINOSTROZA ASCENCIO ARTURO JAVIER</t>
  </si>
  <si>
    <t>LICENCIADO EN MUSICA</t>
  </si>
  <si>
    <t>ACARREO DE MUEBLES Y EQUIPOS</t>
  </si>
  <si>
    <t>44878724</t>
  </si>
  <si>
    <t>HINOSTROZA PALACIOS POOL RENSO</t>
  </si>
  <si>
    <t>PROFESIONAL EN GESTION CONTABLE</t>
  </si>
  <si>
    <t>07725172</t>
  </si>
  <si>
    <t>HINOSTROZA QUISPE DE CALERO IRMA GLADYS</t>
  </si>
  <si>
    <t>BACHILLER PROFESIONAL EN ADMINISTRACION DE EMPRESAS</t>
  </si>
  <si>
    <t>Secretaria</t>
  </si>
  <si>
    <t>41945271</t>
  </si>
  <si>
    <t>HINOSTROZA RURUSH ANA</t>
  </si>
  <si>
    <t>BACHILLER EN ADMINISTRACIÓN DE EMPRESAS</t>
  </si>
  <si>
    <t>ESPECIALISTA EN COORDINACIÓN TERRITORIAL</t>
  </si>
  <si>
    <t>45969706</t>
  </si>
  <si>
    <t>HO PALMA GABRIELA MARIA</t>
  </si>
  <si>
    <t>ANTROPOLOGA</t>
  </si>
  <si>
    <t>41312587</t>
  </si>
  <si>
    <t>HOLGUIN ROMERO JESUS ALBERTO</t>
  </si>
  <si>
    <t>COORDINADOR/A DEL MUSEO</t>
  </si>
  <si>
    <t>10269865</t>
  </si>
  <si>
    <t>HOPKINS BARRIGA ARANZAZU MARCELA</t>
  </si>
  <si>
    <t>Analista I en Paisaje Cultural</t>
  </si>
  <si>
    <t>41636378</t>
  </si>
  <si>
    <t>HORNA GARGUREVICH JORGE FRANCISCO</t>
  </si>
  <si>
    <t>ASESORA II DE LA SECRETARIA GENERAL DEL MINISTERIO DE CULTURA</t>
  </si>
  <si>
    <t>07827776</t>
  </si>
  <si>
    <t>HORNA PADRON GIULIANA MARIA</t>
  </si>
  <si>
    <t>PERSONAL DE ARCHIVO</t>
  </si>
  <si>
    <t>41880004</t>
  </si>
  <si>
    <t>HORNA ROSALES LESLIE</t>
  </si>
  <si>
    <t>Asistente de Colección</t>
  </si>
  <si>
    <t>09652796</t>
  </si>
  <si>
    <t>HORNA SERRANO MARIA LUISA</t>
  </si>
  <si>
    <t>46189671</t>
  </si>
  <si>
    <t>HORQQUE PEÑALOZA HELLEN JULY</t>
  </si>
  <si>
    <t>40058306</t>
  </si>
  <si>
    <t>HOSPINA MUCHA JULIO CÉSAR</t>
  </si>
  <si>
    <t>ESPECIALISTA PARA EL REGISTRO Y CATALOGACION DE BIENES CULTURALES MUEBLES HISTORICO-ARTISTICO</t>
  </si>
  <si>
    <t>10520272</t>
  </si>
  <si>
    <t>HOYOS TINEO NELLY STEPHANY</t>
  </si>
  <si>
    <t>06781419</t>
  </si>
  <si>
    <t>HUACHACA HURTADO DALILA</t>
  </si>
  <si>
    <t>Analista de Egresos II</t>
  </si>
  <si>
    <t>46846101</t>
  </si>
  <si>
    <t>HUALLPA BAUTISTA KENNY</t>
  </si>
  <si>
    <t>ADMINISTRACIÓN DE NEGOCIOS INTERNACIONALES</t>
  </si>
  <si>
    <t>MANEJO DE ARCHIVOS Y COMPILACION DE INFORMACION ETNOGRAFICA</t>
  </si>
  <si>
    <t>09462206</t>
  </si>
  <si>
    <t>HUAMAN CARHUARICRA ANGELINA TARCILA MARCELINA</t>
  </si>
  <si>
    <t>EGRESADA EN ANTROPOLOGIA</t>
  </si>
  <si>
    <t>43483727</t>
  </si>
  <si>
    <t>HUAMAN LEANDRO JULIA ELSA</t>
  </si>
  <si>
    <t>BACHILLER DE CONTABILIDAD</t>
  </si>
  <si>
    <t>28237656</t>
  </si>
  <si>
    <t>HUAMAN LIRA FREDY</t>
  </si>
  <si>
    <t>ESPECIALISTA EN RESERVA Y SOLICITUDES</t>
  </si>
  <si>
    <t>10108671</t>
  </si>
  <si>
    <t>HUAMAN LOPEZ MARGARITA</t>
  </si>
  <si>
    <t>46294648</t>
  </si>
  <si>
    <t>HUAMAN MORENO SARA ELIZABETH</t>
  </si>
  <si>
    <t xml:space="preserve">SUPERVISOR DE PERSONAL TECNICO Y OPERATIVO </t>
  </si>
  <si>
    <t>08807293</t>
  </si>
  <si>
    <t>HUAMAN MUÑOZ RICARDO</t>
  </si>
  <si>
    <t>INGENIERO MECANICO ELECTRICISTA</t>
  </si>
  <si>
    <t>10651189</t>
  </si>
  <si>
    <t>HUAMAN OROS JULIAN OLIVER</t>
  </si>
  <si>
    <t>ESPECIALISTA DE REGISTRO DE BIENES CULTURALES MUEBLES</t>
  </si>
  <si>
    <t>40717041</t>
  </si>
  <si>
    <t>HUAMAN SANCHEZ MARIA CECILIA</t>
  </si>
  <si>
    <t>HISTORIADORA DE ARTE</t>
  </si>
  <si>
    <t xml:space="preserve">Especialista Legal en PAD </t>
  </si>
  <si>
    <t>42087041</t>
  </si>
  <si>
    <t>HUAMAN SCHULT RONALD GUILLERMO</t>
  </si>
  <si>
    <t>ARQUEÓLOGO/A REGISTRADOR Y CATALODOR DE BIENES</t>
  </si>
  <si>
    <t>40918007</t>
  </si>
  <si>
    <t>HUAMAN TABOADA EVELYNN ELIZABETH</t>
  </si>
  <si>
    <t>42252239</t>
  </si>
  <si>
    <t>HUAMAN YUCRA JUAN CARLOS</t>
  </si>
  <si>
    <t>43381612</t>
  </si>
  <si>
    <t>HUAMANCAYO QUISPE GIOVANA</t>
  </si>
  <si>
    <t>44130529</t>
  </si>
  <si>
    <t>HUAMANI  DIAZ JHON RENE</t>
  </si>
  <si>
    <t>42903253</t>
  </si>
  <si>
    <t>HUAMANI CRUCES ALEX WILFREDO</t>
  </si>
  <si>
    <t>10701188</t>
  </si>
  <si>
    <t>HUAMANI DIAZ ZORAIDA PAULINA</t>
  </si>
  <si>
    <t>TECNICO EN GUIA OFICIAL DE TURISMO</t>
  </si>
  <si>
    <t>08679425</t>
  </si>
  <si>
    <t>HUAMANI MOLINA NAON EULOGIO</t>
  </si>
  <si>
    <t>Analista en Vinculación y Desvinculación</t>
  </si>
  <si>
    <t>42577735</t>
  </si>
  <si>
    <t>HUANACO OSCCOHUILLCA LUIS ALBERTO</t>
  </si>
  <si>
    <t>Asistente en Promoción Cultural</t>
  </si>
  <si>
    <t>45669890</t>
  </si>
  <si>
    <t>HUANCA OCHOA DIANA GIANNINE</t>
  </si>
  <si>
    <t>ANALISTA EN GESTIÓN SOCIAL</t>
  </si>
  <si>
    <t>46111498</t>
  </si>
  <si>
    <t>HUANCA RICRA JANETH</t>
  </si>
  <si>
    <t>GUARDIANIA Y MANTENIMIENTO</t>
  </si>
  <si>
    <t>31670127</t>
  </si>
  <si>
    <t>HUANE URBANO TEOFILO FORTUNATO</t>
  </si>
  <si>
    <t>SERVICIO EN OPERACIONES</t>
  </si>
  <si>
    <t>09771519</t>
  </si>
  <si>
    <t>HUANILO LOAYZA JUAN RAMON</t>
  </si>
  <si>
    <t>42195913</t>
  </si>
  <si>
    <t>HUANUCO NAUPAY KEVIN FREDER</t>
  </si>
  <si>
    <t>ESPECIALISTA EN INVERSIONES</t>
  </si>
  <si>
    <t>44385016</t>
  </si>
  <si>
    <t>HUARACA QUISPE YENNIFER YESSY</t>
  </si>
  <si>
    <t>ASISTENTE EN GESTIÓN DOCUMENTARIA</t>
  </si>
  <si>
    <t>41105549</t>
  </si>
  <si>
    <t>HUARANGA GRANDA ZARA MERCEDES</t>
  </si>
  <si>
    <t>Asistente en Registro de Bienes</t>
  </si>
  <si>
    <t>70559163</t>
  </si>
  <si>
    <t>HUARCAYA CHAÑI SHOLANGUS ANAYSS</t>
  </si>
  <si>
    <t>26717454</t>
  </si>
  <si>
    <t>HUARIPATA SALDAÑA ROGER JORGE</t>
  </si>
  <si>
    <t>25848394</t>
  </si>
  <si>
    <t>HUATUCO ALVAREZ FREDY MANUEL</t>
  </si>
  <si>
    <t>INGENIERIA INDUSTRIAL</t>
  </si>
  <si>
    <t>ASISTENTE EN ARCHIVO CENTRAL</t>
  </si>
  <si>
    <t>46726426</t>
  </si>
  <si>
    <t>HUAYTA ESCOBAR HAROLL CHRISTIAN</t>
  </si>
  <si>
    <t>Especialista en Gestión Administrativa III</t>
  </si>
  <si>
    <t>43212063</t>
  </si>
  <si>
    <t>HUAYTA HIDALGO OMAR PEDRO</t>
  </si>
  <si>
    <t>ADMINISTRACION DE NEGOCIOS</t>
  </si>
  <si>
    <t>ASISTENTE EN SIG</t>
  </si>
  <si>
    <t>42184683</t>
  </si>
  <si>
    <t>HUERTA ACUÑA ROSA GISELLA</t>
  </si>
  <si>
    <t>41673416</t>
  </si>
  <si>
    <t>HUERTA MENDOZA EDGAR</t>
  </si>
  <si>
    <t>ESTUDIOS EN INGENIERIA DE SISTEMAS</t>
  </si>
  <si>
    <t>07698153</t>
  </si>
  <si>
    <t>HUERTA VALLEJO GAVINO JULIO</t>
  </si>
  <si>
    <t>09951736</t>
  </si>
  <si>
    <t>HUERTAS TORRES PATRICIA GIOVANNA</t>
  </si>
  <si>
    <t>PROFESIONAL TECNICO EN ADMINISTRACION</t>
  </si>
  <si>
    <t>COORDINADOR/A EN TESORERIA</t>
  </si>
  <si>
    <t>07727600</t>
  </si>
  <si>
    <t>HUERTAS VARGAS CECILIA DEL PILAR</t>
  </si>
  <si>
    <t>EVALUACIÓN DE PROYECTOS DE INVERSIÓN PÚBLICA</t>
  </si>
  <si>
    <t>42612380</t>
  </si>
  <si>
    <t>HUILLCA AYMA ALE ROEL</t>
  </si>
  <si>
    <t>ANALISTA EN COOPERACIÓN INTERNACIONAL</t>
  </si>
  <si>
    <t>47152062</t>
  </si>
  <si>
    <t>HUILLCA RAMIREZ LUCIA VERONICA</t>
  </si>
  <si>
    <t>44542822</t>
  </si>
  <si>
    <t>HUINCHO CHOCCE GLADYS PATRICIA</t>
  </si>
  <si>
    <t>EGRESADO DE TECNICO EN CONTABILIDAD</t>
  </si>
  <si>
    <t>41737674</t>
  </si>
  <si>
    <t>HUINCHO CHOCCE PILAR PRINCESA</t>
  </si>
  <si>
    <t>RESPONSABLE DE CONSERVACIÓN</t>
  </si>
  <si>
    <t>10539281</t>
  </si>
  <si>
    <t>HUISA PALOMINO LORENZO</t>
  </si>
  <si>
    <t>ASISTENTE DE CAMPO Y GABINETE</t>
  </si>
  <si>
    <t>25770418</t>
  </si>
  <si>
    <t>HURTADO BENITES LEONEL EMILIO</t>
  </si>
  <si>
    <t>ASISTENTE DE SOPORTE TÉCNICO</t>
  </si>
  <si>
    <t>46485735</t>
  </si>
  <si>
    <t>HURTADO LLACZA CARLOS ANTONIO</t>
  </si>
  <si>
    <t>COMPUTACIÓN E INFORMÁTICA</t>
  </si>
  <si>
    <t>ASISTENTE EN ANÁLISIS DE POLÍTICAS</t>
  </si>
  <si>
    <t>70435910</t>
  </si>
  <si>
    <t>HURTADO PAZ FRANK ANTHONY</t>
  </si>
  <si>
    <t>APOYO EN REGISTRO E INVENTARIO DE BIENES CULTURALES</t>
  </si>
  <si>
    <t>41354448</t>
  </si>
  <si>
    <t>HURTADO REGALADO DIEGO ALONSO</t>
  </si>
  <si>
    <t>EGRESADO DE RESTAURACIÓN</t>
  </si>
  <si>
    <t>47493757</t>
  </si>
  <si>
    <t>HURTADO VERA JOSE MANUEL</t>
  </si>
  <si>
    <t>ESPECIALISTA EN RIESGOS DEL PATRIMONIO CULTURAL</t>
  </si>
  <si>
    <t>16503363</t>
  </si>
  <si>
    <t>IBAÑEZ BURGA ULISES IVAN</t>
  </si>
  <si>
    <t>17892541</t>
  </si>
  <si>
    <t>IBAÑEZ MORENO ANTERO JULIO</t>
  </si>
  <si>
    <t>Especialista de Prensa</t>
  </si>
  <si>
    <t>09800896</t>
  </si>
  <si>
    <t>IGREDA DE LOS SANTOS JOSE MANUEL</t>
  </si>
  <si>
    <t>43720017</t>
  </si>
  <si>
    <t>ILIZARBE AYALA ITALO LUIS</t>
  </si>
  <si>
    <t>24361800</t>
  </si>
  <si>
    <t>INCA PAULLO MERIDA</t>
  </si>
  <si>
    <t>ANALISTA EN DISEÑO GRÁFICO</t>
  </si>
  <si>
    <t>09998520</t>
  </si>
  <si>
    <t>INDACOCHEA LUNA FRANCISCO JOSE</t>
  </si>
  <si>
    <t>DISEÑO GRÁFICO PUBLICITARIO</t>
  </si>
  <si>
    <t>07693592</t>
  </si>
  <si>
    <t>INFANTE GUTIERREZ JESUS HUMBERTO</t>
  </si>
  <si>
    <t>10497436</t>
  </si>
  <si>
    <t>INFANTE GUTIERREZ LUIS ENRIQUE</t>
  </si>
  <si>
    <t>42902489</t>
  </si>
  <si>
    <t>INFANTE LUCANA NAYDA</t>
  </si>
  <si>
    <t>70295909</t>
  </si>
  <si>
    <t>INGA HUARCAYA CLAUDIA ANDREA</t>
  </si>
  <si>
    <t>40559329</t>
  </si>
  <si>
    <t>INJANTE TIPISMANA VICTOR EDUARDO</t>
  </si>
  <si>
    <t>ANALISTA ESTADISTICO</t>
  </si>
  <si>
    <t>41557085</t>
  </si>
  <si>
    <t>IPANAQUE AVENDAÑO ERICK MARTIN</t>
  </si>
  <si>
    <t>LICENCIADO EN ESTADISTICA</t>
  </si>
  <si>
    <t>ESPECIALISTA EN RECURSOS HUMANOS</t>
  </si>
  <si>
    <t>40100557</t>
  </si>
  <si>
    <t>IPARRAGUIRRE MARINHO SHEILA JHANNELLY</t>
  </si>
  <si>
    <t>APOYO EN LA INVESTIGACIÓN Y PUESTA EN VALOR DE SITIOS ARQUEOLÓGICOS</t>
  </si>
  <si>
    <t>42305126</t>
  </si>
  <si>
    <t>IRAZABAL VALENCIA SAMY LUCAN</t>
  </si>
  <si>
    <t>BACHILLER EN CIENCIAS SOCIALES ESPECIALIDAD ARQUEOLOGIA</t>
  </si>
  <si>
    <t>Especialista en Conservación Mueble</t>
  </si>
  <si>
    <t>44530944</t>
  </si>
  <si>
    <t>ISA ADANIYA ANGELICA BEATRIZ</t>
  </si>
  <si>
    <t>RESPONSABLE DE LA IMPLEMENTACION DEL PLAN DE GESTION PARA EL PATRIMONIO CULTURAL</t>
  </si>
  <si>
    <t>07212085</t>
  </si>
  <si>
    <t>ISLA CUADRADO JOHNY AUGUSTO</t>
  </si>
  <si>
    <t xml:space="preserve">ASISTENTE DE ACTIVIDADES DEL PROGRAMA DE VOLUNTARIADO </t>
  </si>
  <si>
    <t>45457405</t>
  </si>
  <si>
    <t>JAGUANDE GONZALES JAIR JESUS</t>
  </si>
  <si>
    <t>ANALISTA EN POLÍTICAS PÚBLICAS</t>
  </si>
  <si>
    <t>42073745</t>
  </si>
  <si>
    <t>JAIMES SANTIAGO OMAR ENRIQUE</t>
  </si>
  <si>
    <t xml:space="preserve">Analista II en Gestión Administrativa </t>
  </si>
  <si>
    <t>46618364</t>
  </si>
  <si>
    <t>JAIMES VALLEJOS DIEGO MARTIN</t>
  </si>
  <si>
    <t>46593931</t>
  </si>
  <si>
    <t>JAMANCA MEJIA JUAN GABRIEL</t>
  </si>
  <si>
    <t>ESPECIALISTA EN LENGUAS INDÍGENAS AMAZÓNICAS</t>
  </si>
  <si>
    <t>43536154</t>
  </si>
  <si>
    <t>JANAMPA POMASONCCO FRANK CHRISTIAANS</t>
  </si>
  <si>
    <t>BACHILLER EN LINGÜÍSTICA</t>
  </si>
  <si>
    <t>ESPECIALISTA EN GESTION Y ADMINISTRACION DE BASE DE DATOS CATASTRAL</t>
  </si>
  <si>
    <t>40814982</t>
  </si>
  <si>
    <t>JARA NORABUENA CESAR DENNIS</t>
  </si>
  <si>
    <t>40994402</t>
  </si>
  <si>
    <t>JARA SALAS ERNESTO</t>
  </si>
  <si>
    <t>ESTUDIANTE DE VIOLA</t>
  </si>
  <si>
    <t>00153372</t>
  </si>
  <si>
    <t>JARAMILLO ZUMAETA ARMANDO</t>
  </si>
  <si>
    <t>Analista de Arte Popular Tradicional</t>
  </si>
  <si>
    <t>47108447</t>
  </si>
  <si>
    <t>JAULER DORIA-MEDINA MARIA JESUS</t>
  </si>
  <si>
    <t>Responsable Sociocultural</t>
  </si>
  <si>
    <t>44218454</t>
  </si>
  <si>
    <t>JAURIGUE BAILON ANNE GISSELA BRIGIDA</t>
  </si>
  <si>
    <t>OPERADOR/A ATENCION, VIGILANCIA Y LIMPIEZA</t>
  </si>
  <si>
    <t>40685834</t>
  </si>
  <si>
    <t>JERI ROIRO NORMA</t>
  </si>
  <si>
    <t>ESPECIALISTA EN TESORERIA</t>
  </si>
  <si>
    <t>07840855</t>
  </si>
  <si>
    <t>JIBAJA CASTILLO GLADYS DOLORES</t>
  </si>
  <si>
    <t>APOYO ADMINISTRATIVO E INFORMATICO</t>
  </si>
  <si>
    <t>41334203</t>
  </si>
  <si>
    <t>JIMENEZ GONZALES RENZO MANUEL</t>
  </si>
  <si>
    <t>ESTUDIANTE DE INGENIERIA DE SISTEMAS</t>
  </si>
  <si>
    <t>MAESTRO DE ENTRENAMIENTO MUSICAL</t>
  </si>
  <si>
    <t>40050254</t>
  </si>
  <si>
    <t>JIMENEZ MUÑOZ OSCAR MORRIS</t>
  </si>
  <si>
    <t>BACHILLER EN MUSICA - EDUCACION MUSICAL</t>
  </si>
  <si>
    <t>COORDINADOR/A DE LA UNIDAD DE COORDINACIÓN Y ARTICULACIÓN TERRITORIAL</t>
  </si>
  <si>
    <t>02883989</t>
  </si>
  <si>
    <t>JIMENEZ ROJAS KARIM MARIOLI</t>
  </si>
  <si>
    <t>INGENIERO ZOOTECNISTA</t>
  </si>
  <si>
    <t>17938686</t>
  </si>
  <si>
    <t>JIMENEZ SALDAÑA JAIME LEONCIO</t>
  </si>
  <si>
    <t>RECAUDADOR</t>
  </si>
  <si>
    <t>04422966</t>
  </si>
  <si>
    <t>JORGE FLORES CARMEN JULIA</t>
  </si>
  <si>
    <t xml:space="preserve">ASISTENTE EN CONTROL PATRIMONIAL		</t>
  </si>
  <si>
    <t>41336473</t>
  </si>
  <si>
    <t>JOVANOVICH QUISPE-ALCAZAR ALEXIS GUSTAVO</t>
  </si>
  <si>
    <t>42328784</t>
  </si>
  <si>
    <t>JUAREZ CANDIOTTI ANGELICA CANDELARIA</t>
  </si>
  <si>
    <t>40384213</t>
  </si>
  <si>
    <t>JUAREZ RUTTY DANIEL ALEXANDER</t>
  </si>
  <si>
    <t>AUXILIAR EN CONSERVACIÓN</t>
  </si>
  <si>
    <t>22751829</t>
  </si>
  <si>
    <t>JULCA ALVINO RUFO FOSAFAT</t>
  </si>
  <si>
    <t>ANALISTA EN INTERVENCIONES ARQUEOLÓGICAS</t>
  </si>
  <si>
    <t>44807520</t>
  </si>
  <si>
    <t>JULCA ESTEBAN ALBARO VITO</t>
  </si>
  <si>
    <t>AUXILIAR DE MANTENIMIENTO</t>
  </si>
  <si>
    <t>26644418</t>
  </si>
  <si>
    <t>JULCAMORO GONZALES WILDER</t>
  </si>
  <si>
    <t>ESTUDIOS EN ELECTIRCIDAD BASICO</t>
  </si>
  <si>
    <t>42475296</t>
  </si>
  <si>
    <t>JULI SAGUA JOSE LUDWING</t>
  </si>
  <si>
    <t>08092733</t>
  </si>
  <si>
    <t>JULIAN ALOR SILVIA SALOME</t>
  </si>
  <si>
    <t>73264201</t>
  </si>
  <si>
    <t>JUSTINIANI BALTIERRA GRACIELA GUADALUPE</t>
  </si>
  <si>
    <t>ESTUDIOS DE MUSICA - VIOLONCHELO</t>
  </si>
  <si>
    <t>72355870</t>
  </si>
  <si>
    <t>KJURO QUISPE EDWARD FELIX</t>
  </si>
  <si>
    <t>BACHILLER EN INGENIERÍA DE SISTEMAS E INFORMÁTICA</t>
  </si>
  <si>
    <t>09082472</t>
  </si>
  <si>
    <t>LA CRUZ HUERTA RAQUEL ELISA</t>
  </si>
  <si>
    <t>Analista II del Centro de Operaciones de Emergencia (EN EL MARCO DEL DECRETO DE URGENCIA N° 034-2021)</t>
  </si>
  <si>
    <t>10818926</t>
  </si>
  <si>
    <t>LA JARA COLONIO CARLOS RAMON</t>
  </si>
  <si>
    <t>25831533</t>
  </si>
  <si>
    <t>LA ROSA RAMOS MARCOS CESAR</t>
  </si>
  <si>
    <t xml:space="preserve">RESPONSABLE DEL MUSEO REGIONAL DE ARQUEOLOGIA DE JUNIN </t>
  </si>
  <si>
    <t>41112049</t>
  </si>
  <si>
    <t>LA ROSA SULCA GABRIELA MILAGROS</t>
  </si>
  <si>
    <t>43527268</t>
  </si>
  <si>
    <t>LA ROSA VASQUEZ CARLOS ANDRES</t>
  </si>
  <si>
    <t>LICENCIADO EN ARTES ESCENICAS</t>
  </si>
  <si>
    <t>ESPECIALISTA EN REGISTRO</t>
  </si>
  <si>
    <t>40814681</t>
  </si>
  <si>
    <t>LA SERNA SALCEDO JUAN CARLOS</t>
  </si>
  <si>
    <t>70241806</t>
  </si>
  <si>
    <t>LA TORRE DE LA TORRE JORGE LUIS</t>
  </si>
  <si>
    <t>41716984</t>
  </si>
  <si>
    <t>LACCA VELASCO MIGUEL ANGEL</t>
  </si>
  <si>
    <t>OPERADOR/A LIMPIEZA, MANTENIMIENTO Y GUARDIANIA</t>
  </si>
  <si>
    <t>02782056</t>
  </si>
  <si>
    <t>LACHIRA ROJAS MIGUEL ANGEL</t>
  </si>
  <si>
    <t>06691918</t>
  </si>
  <si>
    <t>LADRON DE GUEVARA CADENAS VICTOR HUGO</t>
  </si>
  <si>
    <t>44213111</t>
  </si>
  <si>
    <t>LAFORA TORREJON CESAR IVAN</t>
  </si>
  <si>
    <t>EGRESADO EN EDUCACION ARTISTICA - FOLKLORE - MUSICA</t>
  </si>
  <si>
    <t>ASISTENTE EN ATENCIÓN AL CIUDADANO</t>
  </si>
  <si>
    <t>72313844</t>
  </si>
  <si>
    <t>LAGOS GAMARRA JOHN ALBERT</t>
  </si>
  <si>
    <t>ESUDIOS EN ADMINISTRACION DE EMPRESAS</t>
  </si>
  <si>
    <t>ANALISTA DE ACCESO AL LIBRO Y FOMENTO A LA LECTURA</t>
  </si>
  <si>
    <t>70874330</t>
  </si>
  <si>
    <t>LAM ZACARIAS LILY SU</t>
  </si>
  <si>
    <t>ASISTENTE EN MUSEOGRAFÍA</t>
  </si>
  <si>
    <t>45249905</t>
  </si>
  <si>
    <t>LANDA ACURIO INDHIRA URPI</t>
  </si>
  <si>
    <t>EGRESADO DE ARTE</t>
  </si>
  <si>
    <t>08890678</t>
  </si>
  <si>
    <t>LARA CHOQQUE JESUS IVAN</t>
  </si>
  <si>
    <t>44242653</t>
  </si>
  <si>
    <t>LARA HERRERA FRANCISCO JAVIER</t>
  </si>
  <si>
    <t>OPERADOR/A EN RESTAURACIÓN Y CONSERVACION</t>
  </si>
  <si>
    <t>08975907</t>
  </si>
  <si>
    <t>LARA SUAREZ VICTOR JESUS</t>
  </si>
  <si>
    <t>43706234</t>
  </si>
  <si>
    <t>LARA TAIPE SANDRO LEONARDO</t>
  </si>
  <si>
    <t>72125556</t>
  </si>
  <si>
    <t>LATORRE YALTA MESIAS</t>
  </si>
  <si>
    <t>75919894</t>
  </si>
  <si>
    <t>LAURA SOLIS KIMBERLY MILAGROS</t>
  </si>
  <si>
    <t>BAILARINA</t>
  </si>
  <si>
    <t>04960275</t>
  </si>
  <si>
    <t>LAUREANO ETENE REYNALDO</t>
  </si>
  <si>
    <t>Operador/a Electricista</t>
  </si>
  <si>
    <t>10460779</t>
  </si>
  <si>
    <t>LAURENTE MENDEZ TEODOSIO</t>
  </si>
  <si>
    <t>CIENCIAS ECONOMICAS</t>
  </si>
  <si>
    <t>OPERADOR/A DE SISTEMA DE LUCES</t>
  </si>
  <si>
    <t>41762163</t>
  </si>
  <si>
    <t>LAURENTE PALOMINO MAX WILLIAN</t>
  </si>
  <si>
    <t>22700104</t>
  </si>
  <si>
    <t>LAVADO SOTO LUIS RAUL</t>
  </si>
  <si>
    <t>46429545</t>
  </si>
  <si>
    <t>LAVAUD CHIARELLA JOSELINE MARTINIQUE</t>
  </si>
  <si>
    <t>ESTUDIOS EN COMUNICACIÓN AUDIOVISUAL</t>
  </si>
  <si>
    <t>06773640</t>
  </si>
  <si>
    <t>LAZARO TORRES ERNESTO</t>
  </si>
  <si>
    <t>Especialista en Presupuesto I (NECESIDAD TRANSITORIA – LEY N° 31131)</t>
  </si>
  <si>
    <t>09900616</t>
  </si>
  <si>
    <t>LAZARTE ACUÑA GIOVANNA TANIA</t>
  </si>
  <si>
    <t>32131268</t>
  </si>
  <si>
    <t>LAZARTE MONTESINOS JUANA ESTRELLA</t>
  </si>
  <si>
    <t>ESTUDIANTE DE SECRETARIADO</t>
  </si>
  <si>
    <t>07757147</t>
  </si>
  <si>
    <t>LAZO GUTIERREZ MARIBEL</t>
  </si>
  <si>
    <t>10002923</t>
  </si>
  <si>
    <t>LAZO RIVERA ADRIANA IVET</t>
  </si>
  <si>
    <t>ESPECIALISTA DE INVESTIGACIÓN E INFORMACIÓN</t>
  </si>
  <si>
    <t>42258050</t>
  </si>
  <si>
    <t>LEGONIA CORDOVA EMILIO JESUS</t>
  </si>
  <si>
    <t>ASESORA II DEL DESPACHO VICEMINISTERIAL DE PATRIMONIO CULTURAL E INDUSTRIAS CULTURALES DEL MINISTERIO DE CULTURA</t>
  </si>
  <si>
    <t>41551781</t>
  </si>
  <si>
    <t>LENKEY RAMOS CAROLINA GIZELLA</t>
  </si>
  <si>
    <t>17811550</t>
  </si>
  <si>
    <t>LEON ASCURRA WILDER JAVIER</t>
  </si>
  <si>
    <t>41177806</t>
  </si>
  <si>
    <t>LEON BENDEZU JOEL ENRIQUE</t>
  </si>
  <si>
    <t>ESTUDIOS DE DANZA</t>
  </si>
  <si>
    <t>APOYO EN AREA DE INVESTIGACION</t>
  </si>
  <si>
    <t>06717454</t>
  </si>
  <si>
    <t>LEON CANALES ELMO ARTURO</t>
  </si>
  <si>
    <t>OPERADOR/A DE MANTENIMIENTO</t>
  </si>
  <si>
    <t>32301369</t>
  </si>
  <si>
    <t>LEON CRUZ ELISEO</t>
  </si>
  <si>
    <t>SECUNDARIA INCOMPLETA</t>
  </si>
  <si>
    <t xml:space="preserve">ASISTENTE EN GESTION DE POLÍTICAS </t>
  </si>
  <si>
    <t>73583697</t>
  </si>
  <si>
    <t>LEON INCHUÑA SEIDY ASIEL</t>
  </si>
  <si>
    <t>INGENIERA COMERCIAL</t>
  </si>
  <si>
    <t>Bailarines/as Principales</t>
  </si>
  <si>
    <t>002070543</t>
  </si>
  <si>
    <t>LEON PEREZ ARIAM ARMANDO</t>
  </si>
  <si>
    <t>74556814</t>
  </si>
  <si>
    <t>LEON QUIÑONEZ RICHARD JESUS</t>
  </si>
  <si>
    <t>07405048</t>
  </si>
  <si>
    <t>LEON ROCA JUAN SEBASTIAN</t>
  </si>
  <si>
    <t>ANALISTA EN GESTIÓN DE LA COMPENSACIÓN</t>
  </si>
  <si>
    <t>40580790</t>
  </si>
  <si>
    <t>LEON RUIZ WILFREDO MARCELINO</t>
  </si>
  <si>
    <t>PROFESIONAL TECNICO EN COMPUTACION E INFORMATICA</t>
  </si>
  <si>
    <t>SOPORTE TÉCNICO</t>
  </si>
  <si>
    <t>45013631</t>
  </si>
  <si>
    <t>LEON SOTOMAYOR EDGAR MARTIN</t>
  </si>
  <si>
    <t>EGRESADO EN COMPUTACION E INFORMATICA</t>
  </si>
  <si>
    <t>DIRECTOR DE LA DIRECCION DESCONCENTRADA DE CULTURA DE AMAZONAS</t>
  </si>
  <si>
    <t>33816044</t>
  </si>
  <si>
    <t>LERCHE  PETER THOMAS</t>
  </si>
  <si>
    <t>HUMANIDADES</t>
  </si>
  <si>
    <t>80212875</t>
  </si>
  <si>
    <t>LEYVA HUAMAN CARMEN IRENE</t>
  </si>
  <si>
    <t>Analista Social</t>
  </si>
  <si>
    <t>42620447</t>
  </si>
  <si>
    <t>LEZAMA QUINTANA MARVIN</t>
  </si>
  <si>
    <t>41738546</t>
  </si>
  <si>
    <t>LIMA RAMIREZ AMPARO FERMINA</t>
  </si>
  <si>
    <t>ASISTENCIA TECNICA ADMINISTRATIVA Y GESTION DOCUMENTARIA</t>
  </si>
  <si>
    <t>41850009</t>
  </si>
  <si>
    <t>LINARES ESTREMADOYRO ZOILA VICTORIA DEL ROSARIO</t>
  </si>
  <si>
    <t>EGRESADO EN COMPUTACION INFORMATICA</t>
  </si>
  <si>
    <t>29727654</t>
  </si>
  <si>
    <t>LINARES PINTO JOSE MARIA</t>
  </si>
  <si>
    <t>COORDINADOR/A DE TRANSPORTES</t>
  </si>
  <si>
    <t>41702532</t>
  </si>
  <si>
    <t>LINARES TTITO BALTAZAR RAYMUNDO</t>
  </si>
  <si>
    <t>INGENIERO</t>
  </si>
  <si>
    <t>07842025</t>
  </si>
  <si>
    <t>LIRA CHIOK AGUSTIN ALBERTO</t>
  </si>
  <si>
    <t>22075702</t>
  </si>
  <si>
    <t>LIZARBE MANSILLA LUIS ENRIQUE</t>
  </si>
  <si>
    <t>PROFESOR DE EDUCACION SECUNDARIA - ESPECIALIDAD EDUCACION FISICA</t>
  </si>
  <si>
    <t>07530430</t>
  </si>
  <si>
    <t>LIZARRAGA IBAÑEZ MANUEL ANTONIO</t>
  </si>
  <si>
    <t>RESPONSABLE DE LA OFICINA DE ESTADISTICA</t>
  </si>
  <si>
    <t>41326410</t>
  </si>
  <si>
    <t>LLACTAS ABANTO RUDY EDUARDO</t>
  </si>
  <si>
    <t>BACHILLER EN ESTADISTICA</t>
  </si>
  <si>
    <t>40087362</t>
  </si>
  <si>
    <t>LLAJA LLAJA ZHAYDA ISABEL</t>
  </si>
  <si>
    <t>TECNICA EN GUIA OFICIAL DE TURISMO</t>
  </si>
  <si>
    <t xml:space="preserve">APOYO EN OPERACIONES </t>
  </si>
  <si>
    <t>70068417</t>
  </si>
  <si>
    <t>LLANOS QUISPE MARCELO</t>
  </si>
  <si>
    <t>EDUCADOR</t>
  </si>
  <si>
    <t>10718887</t>
  </si>
  <si>
    <t>LLERENA GONZALES JULIA ROSA</t>
  </si>
  <si>
    <t>LICENCIADA EN EDUCACION</t>
  </si>
  <si>
    <t>45478898</t>
  </si>
  <si>
    <t>LLONTOP ORBEGOSO DE MURIAS MARIA DEL MAR</t>
  </si>
  <si>
    <t>000879048</t>
  </si>
  <si>
    <t>LLORENS PEREZ  MARBER</t>
  </si>
  <si>
    <t>46125618</t>
  </si>
  <si>
    <t>LLOSA SOTO NESTOR AARON</t>
  </si>
  <si>
    <t>ANALISTA EN INDUSTRIAS CULTURALES</t>
  </si>
  <si>
    <t>45770208</t>
  </si>
  <si>
    <t>LOAYZA CHINCHAY SANDY MARILIN</t>
  </si>
  <si>
    <t>21546941</t>
  </si>
  <si>
    <t>LOAYZA ESPINO JUAN MANUEL</t>
  </si>
  <si>
    <t>42407004</t>
  </si>
  <si>
    <t>LOAYZA LEVANO EDER ENRIQUE</t>
  </si>
  <si>
    <t>ESPECIALISTA CULTURAL</t>
  </si>
  <si>
    <t>21427883</t>
  </si>
  <si>
    <t>LOAYZA VELASQUEZ ARNALDO</t>
  </si>
  <si>
    <t>17628561</t>
  </si>
  <si>
    <t>LOBATO DELGADO RICHARD</t>
  </si>
  <si>
    <t>06633990</t>
  </si>
  <si>
    <t>LOLI BARCELLI VILMA</t>
  </si>
  <si>
    <t>ESTUDIOS EN PERIODISMO</t>
  </si>
  <si>
    <t>42499394</t>
  </si>
  <si>
    <t>LOLI PEREYRA RONALD EMILIANO</t>
  </si>
  <si>
    <t>26603847</t>
  </si>
  <si>
    <t>LOMBARDI PEREZ JORGE RODOLFO</t>
  </si>
  <si>
    <t>ESTUDIOS EN ARTES PLASTICAS</t>
  </si>
  <si>
    <t>40612555</t>
  </si>
  <si>
    <t>LOO GUEVARA ROSA MARIA</t>
  </si>
  <si>
    <t>32105993</t>
  </si>
  <si>
    <t>LOPEZ ALVA OSCAR MANUEL</t>
  </si>
  <si>
    <t>46095585</t>
  </si>
  <si>
    <t>LOPEZ ARO LINDER</t>
  </si>
  <si>
    <t>INSTRUMENTISTA DE VIOLIN I</t>
  </si>
  <si>
    <t>43365770</t>
  </si>
  <si>
    <t>LOPEZ CABANA CESAR AUGUSTO</t>
  </si>
  <si>
    <t>BACHILLER EN CIENCIAS CONTABLES Y FINANCIERAS</t>
  </si>
  <si>
    <t>INSTRUMENTISTA DE TROMPETA I</t>
  </si>
  <si>
    <t>45210181</t>
  </si>
  <si>
    <t>LOPEZ CALLUPE HUBER WILFREDO</t>
  </si>
  <si>
    <t>PROFESOR DE EDUCACION ARTISITCA - MUSICA</t>
  </si>
  <si>
    <t>43279736</t>
  </si>
  <si>
    <t>LOPEZ CARDENAS DAISY ZDENKA</t>
  </si>
  <si>
    <t>ATENCION DEL ARCHIVO HISTORICO Y APOYO ASISTENCIAL</t>
  </si>
  <si>
    <t>07169875</t>
  </si>
  <si>
    <t>LOPEZ CHAVEZ MAXIMO</t>
  </si>
  <si>
    <t>COORDINADOR/A TEMATICO</t>
  </si>
  <si>
    <t>41394985</t>
  </si>
  <si>
    <t>LOPEZ ESPINOZA LUIS ALBERTO</t>
  </si>
  <si>
    <t>JEFE/A DEL AREA DE REGISTRO Y MANEJO DE COLECCIONES</t>
  </si>
  <si>
    <t>40586693</t>
  </si>
  <si>
    <t>LOPEZ FLORES LUIS ANGEL</t>
  </si>
  <si>
    <t>COORDINADOR/A SOCIAL</t>
  </si>
  <si>
    <t>70444066</t>
  </si>
  <si>
    <t>LOPEZ LANCHO DANIELLA LUCIA</t>
  </si>
  <si>
    <t>LICENCIADA EN CIENCIA POLITICA Y GOBIERNO</t>
  </si>
  <si>
    <t>42052615</t>
  </si>
  <si>
    <t>LOPEZ MELENA ESLY CLEOFE</t>
  </si>
  <si>
    <t>INSTRUCTOR</t>
  </si>
  <si>
    <t>44243897</t>
  </si>
  <si>
    <t>LOPEZ MORENO ROLANDO FABIAN</t>
  </si>
  <si>
    <t xml:space="preserve">Arqueólogo/a en Saneamiento Físico Legal  </t>
  </si>
  <si>
    <t>46603183</t>
  </si>
  <si>
    <t>LOPEZ OCHATOMA CARLOS MARTIN</t>
  </si>
  <si>
    <t>47579966</t>
  </si>
  <si>
    <t>LOPEZ RODRIGUEZ FELIPE SALOMON</t>
  </si>
  <si>
    <t>72854895</t>
  </si>
  <si>
    <t>LOPEZ SALDAÑA GILMER</t>
  </si>
  <si>
    <t>Secretaria III</t>
  </si>
  <si>
    <t>42982666</t>
  </si>
  <si>
    <t>LOPEZ TORRES JACQUELINE ALICE</t>
  </si>
  <si>
    <t>OPERADOR DE VIGILANCIA Y RECAUDACIÓN</t>
  </si>
  <si>
    <t>46752117</t>
  </si>
  <si>
    <t>LOPEZ TORRES JOSE ANTONIO</t>
  </si>
  <si>
    <t>ASISTENTE DE ARCHIVO</t>
  </si>
  <si>
    <t>45502022</t>
  </si>
  <si>
    <t>LOPEZ TRIVEÑOS CINDY ANALI</t>
  </si>
  <si>
    <t>BACHILLER EN CIENCIAS SOCIALES CON ESPECIALIDAD EN HISTORIA</t>
  </si>
  <si>
    <t>SEGUIMIENTO DE LA CONSERVACION Y GESTION DEL PATRIMONIO MUNDIAL</t>
  </si>
  <si>
    <t>10499643</t>
  </si>
  <si>
    <t>LOPEZ VARGAS SEGISFREDO LUIS EDUARDO</t>
  </si>
  <si>
    <t>ANALISTA DE MESA DE AYUDA</t>
  </si>
  <si>
    <t>41580155</t>
  </si>
  <si>
    <t>LOPEZ VIDAL ROXANA JOVITA</t>
  </si>
  <si>
    <t>INGENIERÍA INFORMÁTICA</t>
  </si>
  <si>
    <t>41779684</t>
  </si>
  <si>
    <t>LOPEZ YAMUNAQUE EDWIN ORLANDO</t>
  </si>
  <si>
    <t>71590601</t>
  </si>
  <si>
    <t>LOSSIO AVENDAÑO FLAVIA MERCEDEZ</t>
  </si>
  <si>
    <t>Analista de Difusión y Articulación III</t>
  </si>
  <si>
    <t>72647123</t>
  </si>
  <si>
    <t>LOVATON ABRILL RUBI GERALDINE</t>
  </si>
  <si>
    <t>44384882</t>
  </si>
  <si>
    <t>LOVERA ORTIZ FRANCISCA ISIDORA</t>
  </si>
  <si>
    <t>VIGILANTE PARA EL SITIO ARQUEOLOGICO TAMBO COLORADO</t>
  </si>
  <si>
    <t>22276928</t>
  </si>
  <si>
    <t>LOZA RIVAS FERRY ZENON</t>
  </si>
  <si>
    <t>10263794</t>
  </si>
  <si>
    <t>LOZANO FERNANDEZ MARCO AURELIO</t>
  </si>
  <si>
    <t>10524014</t>
  </si>
  <si>
    <t>LOZANO PEREA CARLOS</t>
  </si>
  <si>
    <t>42017736</t>
  </si>
  <si>
    <t>LOZANO VIDALON JULIO RICHARD</t>
  </si>
  <si>
    <t>DIRECTOR DE SISTEMA ADMINISTRATIVO III DE LA OFICINA DE COOPERACION INTERNACIONAL DE LA OFICINA DE PLANEAMIENTO Y PRESUPUESTO DEL MINISTERIO DE CULT</t>
  </si>
  <si>
    <t>10868866</t>
  </si>
  <si>
    <t>LUCAR ALIAGA WILYAM ABELARDO</t>
  </si>
  <si>
    <t>Violinista</t>
  </si>
  <si>
    <t>002518003</t>
  </si>
  <si>
    <t>LUCENA RODRIGUEZ EDGAR JAVIER</t>
  </si>
  <si>
    <t>09719730</t>
  </si>
  <si>
    <t>LUDEÑA BERMUDO ANGEL CUSTODIO</t>
  </si>
  <si>
    <t>75148972</t>
  </si>
  <si>
    <t>LUJAN ADERIANO YESSY SHIRLEY</t>
  </si>
  <si>
    <t>18095519</t>
  </si>
  <si>
    <t>LUJAN BAZAN CONSTANTE WALTER</t>
  </si>
  <si>
    <t>COORDINADOR/A DE GESTION Y DESCENTRALIZACION</t>
  </si>
  <si>
    <t>08728995</t>
  </si>
  <si>
    <t>LUMBRERAS FLORES LUIS ELIAS</t>
  </si>
  <si>
    <t>41137881</t>
  </si>
  <si>
    <t>LUQUE RAMOS NORMAN FERNANDO</t>
  </si>
  <si>
    <t>40332814</t>
  </si>
  <si>
    <t>LUYA SINUIRI NILTON CELSO</t>
  </si>
  <si>
    <t>46874017</t>
  </si>
  <si>
    <t>LUZURIAGA VELASQUEZ JESUS ELIAS</t>
  </si>
  <si>
    <t>BACHILLER EN ARTE - DANZA CLASICA</t>
  </si>
  <si>
    <t>42826503</t>
  </si>
  <si>
    <t>MACAVILCA GARCIA JOSE ANTONIO</t>
  </si>
  <si>
    <t>Agente de Protección</t>
  </si>
  <si>
    <t>61683176</t>
  </si>
  <si>
    <t>MACHAY SARASARA GINO</t>
  </si>
  <si>
    <t>EDUCACIÓN BÁSICA BILINGÜE INTERCULTURAL</t>
  </si>
  <si>
    <t>00191386</t>
  </si>
  <si>
    <t>MACHICANDAG GONZALES PEPE</t>
  </si>
  <si>
    <t>INSPECTOR</t>
  </si>
  <si>
    <t>02041967</t>
  </si>
  <si>
    <t>MACHICAO RAMIREZ JUAN ELMER</t>
  </si>
  <si>
    <t>COORDINADOR/A DE PROYECTOS</t>
  </si>
  <si>
    <t>18086134</t>
  </si>
  <si>
    <t>MACKIE SORIANO FELIX FERNANDO</t>
  </si>
  <si>
    <t>AUDITOR ESPECIALISTA</t>
  </si>
  <si>
    <t>40753937</t>
  </si>
  <si>
    <t>MAGAN ROEDER CLAUDIA ESTELA</t>
  </si>
  <si>
    <t>45137952</t>
  </si>
  <si>
    <t>MAKINO CHE DIANA GABRIELA</t>
  </si>
  <si>
    <t>ESTUDIOS EN TURISMO Y HOTELERIA</t>
  </si>
  <si>
    <t>ESPECIALISTA EN DISEÑO Y GESTION DE VOLUNTARIADO</t>
  </si>
  <si>
    <t>44468027</t>
  </si>
  <si>
    <t>MALAGA GRANDA OSCAR MARTINO</t>
  </si>
  <si>
    <t>LETRAS</t>
  </si>
  <si>
    <t>29553564</t>
  </si>
  <si>
    <t>MALAGA TORRES FABIOLA</t>
  </si>
  <si>
    <t>18148498</t>
  </si>
  <si>
    <t>MALAVER PIZARRO MANUEL ENRIQUE</t>
  </si>
  <si>
    <t>23895086</t>
  </si>
  <si>
    <t>MALDONADO GALVAN WALDO</t>
  </si>
  <si>
    <t>Cadista</t>
  </si>
  <si>
    <t>43436596</t>
  </si>
  <si>
    <t>MALDONADO MARCELO ARTURO</t>
  </si>
  <si>
    <t>41282982</t>
  </si>
  <si>
    <t>MALLAUPOMA RAFAEL ROLANDO</t>
  </si>
  <si>
    <t>Arqueologo/a</t>
  </si>
  <si>
    <t>43305810</t>
  </si>
  <si>
    <t>MALLCO HUARCAYA RAFAEL</t>
  </si>
  <si>
    <t>10798030</t>
  </si>
  <si>
    <t>MALPARTIDA ANTON JOSIE KARINA</t>
  </si>
  <si>
    <t>Analista I de Gobierno Digital</t>
  </si>
  <si>
    <t>10044323</t>
  </si>
  <si>
    <t>MALPARTIDA ASENCIO ELVIS GONZALO</t>
  </si>
  <si>
    <t>INGENIERIA ELECTRONICA</t>
  </si>
  <si>
    <t>ESPECIALISTA EN SISTEMATIZACION</t>
  </si>
  <si>
    <t>44808402</t>
  </si>
  <si>
    <t>MAMANCHURA SARDON GEORGINA</t>
  </si>
  <si>
    <t>INSTRUMENTISTA DE FAGOT</t>
  </si>
  <si>
    <t>10286727</t>
  </si>
  <si>
    <t>MAMANI CHAMBI CARACCIOLO</t>
  </si>
  <si>
    <t>ESTUDIOS EN MUSICA - FAGOT</t>
  </si>
  <si>
    <t>ESPECIALISTA PARA ELABORACION DE EXPEDIENTES TÉCNICOS</t>
  </si>
  <si>
    <t>08139233</t>
  </si>
  <si>
    <t>MAMANI CRUZ CESAR AUGUSTO</t>
  </si>
  <si>
    <t>ELABORACIÓN DE PLANOS PARA ACONDICIONAMIENTO DE LOS AMBIENTES</t>
  </si>
  <si>
    <t>41652163</t>
  </si>
  <si>
    <t>MAMANI ESPILLICO YUDY JHOHANA</t>
  </si>
  <si>
    <t>43109642</t>
  </si>
  <si>
    <t>MAMANI EUGENIO MAXIMILIANO</t>
  </si>
  <si>
    <t>DIGITADOR</t>
  </si>
  <si>
    <t>42146373</t>
  </si>
  <si>
    <t>MAMANI HUANCA LUCY MILAGROS</t>
  </si>
  <si>
    <t>29685982</t>
  </si>
  <si>
    <t>MAMANI MERCADO ANA ELSA</t>
  </si>
  <si>
    <t>BACHILLER EN MUSICA</t>
  </si>
  <si>
    <t>42285481</t>
  </si>
  <si>
    <t>MAMANI PEQUEÑO RENZO</t>
  </si>
  <si>
    <t>Gestor Regional Puno (EN EL MARCO DEL DECRETO DE URGENCIA N° 034-2021)</t>
  </si>
  <si>
    <t>42788950</t>
  </si>
  <si>
    <t>MAMANI RODRIGUEZ BRIGIDA SUSANA</t>
  </si>
  <si>
    <t>43941791</t>
  </si>
  <si>
    <t>MAMANI SANCHEZ JORGE LUIS</t>
  </si>
  <si>
    <t>Operador/a de Limpieza y Mantenimiento</t>
  </si>
  <si>
    <t>77388092</t>
  </si>
  <si>
    <t>MANAYAY CARLOS EDWIN ANTONI</t>
  </si>
  <si>
    <t>43749759</t>
  </si>
  <si>
    <t>MANCO RODRIGUEZ PABLO MITCHELL</t>
  </si>
  <si>
    <t>42051826</t>
  </si>
  <si>
    <t>MANRIQUE BAUTISTA CARLOS BANDAR</t>
  </si>
  <si>
    <t>LICENCIADO EN ATROPOLOGIA</t>
  </si>
  <si>
    <t>06224364</t>
  </si>
  <si>
    <t>MANRIQUE CORREA ROSA VICTORIA</t>
  </si>
  <si>
    <t>40209054</t>
  </si>
  <si>
    <t>MANRIQUE CORZO FRANCISCO ANTONIO</t>
  </si>
  <si>
    <t>EGRESADO EN ADMINISTRACION</t>
  </si>
  <si>
    <t>Operador/a para el monitoreo del circuito cerrado de televisión y seguridad.</t>
  </si>
  <si>
    <t>09643273</t>
  </si>
  <si>
    <t>MANRIQUE HINOJOSA MARTIN</t>
  </si>
  <si>
    <t>44780097</t>
  </si>
  <si>
    <t>MANRIQUE MENA FRANK GOYO</t>
  </si>
  <si>
    <t>BACHILLER EN INGENIERIA CIVIL</t>
  </si>
  <si>
    <t>ESPECIALISTA EN INVESTIGACIÓN</t>
  </si>
  <si>
    <t>10490365</t>
  </si>
  <si>
    <t>MANRIQUE ORRILLO PATRICIA</t>
  </si>
  <si>
    <t>43131092</t>
  </si>
  <si>
    <t>MANSILLA DELGADO LIZETH CAROLYN</t>
  </si>
  <si>
    <t>16168866</t>
  </si>
  <si>
    <t>MANYARI CARHUAY PILAR RUFINA</t>
  </si>
  <si>
    <t>43087589</t>
  </si>
  <si>
    <t>MAQUERA VIZCARRA PATRICIA</t>
  </si>
  <si>
    <t>44079444</t>
  </si>
  <si>
    <t>MARAÑON VEGA PAULO CESAR</t>
  </si>
  <si>
    <t>44332616</t>
  </si>
  <si>
    <t>MARCELO HILARIO ROBERTO ALONSO</t>
  </si>
  <si>
    <t>Analista de Ingresos</t>
  </si>
  <si>
    <t>44791675</t>
  </si>
  <si>
    <t>MARCOS MANDUJANO MILENA GIOVANA</t>
  </si>
  <si>
    <t>45069240</t>
  </si>
  <si>
    <t>MARIANO CONTRERAS ALDO JOSUE</t>
  </si>
  <si>
    <t>ESPECIALISTA EN INFRAESTRUCTURA</t>
  </si>
  <si>
    <t>25796511</t>
  </si>
  <si>
    <t>MARINA TORRES CARMEN AMELIA</t>
  </si>
  <si>
    <t>DIRECTOR DE PROGRAMA SECTORIAL III-DIRECTOR DE LA DIRECCION DE PATRIMONIO HISTORICO INMUEBLE DE LA DIRECCION GENERAL DE PATRIMONIO CULTURAL</t>
  </si>
  <si>
    <t>01340261</t>
  </si>
  <si>
    <t>MARISCAL HERRERA GARY FRANCISCO</t>
  </si>
  <si>
    <t>ASISTENTE EN PLATAFORMA DE ATENCIÓN</t>
  </si>
  <si>
    <t>44513705</t>
  </si>
  <si>
    <t>MARTICORENA HUARACA EVELYN ANDREA</t>
  </si>
  <si>
    <t>TURISMO</t>
  </si>
  <si>
    <t>09413270</t>
  </si>
  <si>
    <t>MARTINEZ QUESADA GIOVANNA REYNA</t>
  </si>
  <si>
    <t>06987850</t>
  </si>
  <si>
    <t>MARTINEZ RIVAS MIGUEL FELIPE</t>
  </si>
  <si>
    <t>TECNICO EN ORGANIZACIÓN Y ADMINISTRACION DE EMPRESAS</t>
  </si>
  <si>
    <t>41956498</t>
  </si>
  <si>
    <t>MARTINEZ ROJAS ALBERTO</t>
  </si>
  <si>
    <t>DIRECTORA EJECUTIVA</t>
  </si>
  <si>
    <t>45097585</t>
  </si>
  <si>
    <t>MARTINEZ SILVA LAURA ISABEL</t>
  </si>
  <si>
    <t>ANALISTA EN INFORMÁTICA Y DE COMUNICACIONES</t>
  </si>
  <si>
    <t>44215255</t>
  </si>
  <si>
    <t>MARTINEZ VALENCIA ROBINSON JEAN</t>
  </si>
  <si>
    <t>TÉCNICO EN COMPUTACIÓN E INFORMÁTICA</t>
  </si>
  <si>
    <t>10146986</t>
  </si>
  <si>
    <t>MARTORELL CARREÑO ALBERTO</t>
  </si>
  <si>
    <t>26636636</t>
  </si>
  <si>
    <t>MARTOS CORDOVA FERNANDO ARTURO</t>
  </si>
  <si>
    <t>TECNICO COMO CONTADOR MERCANTIL</t>
  </si>
  <si>
    <t>05315048</t>
  </si>
  <si>
    <t>MASLUCAN CULQUI MANUEL ANTONIO</t>
  </si>
  <si>
    <t>OPERADOR/A DE MESA DE PARTES</t>
  </si>
  <si>
    <t>46491981</t>
  </si>
  <si>
    <t>MATHEUS MIRANDA JHAN FRANCIS</t>
  </si>
  <si>
    <t>19990767</t>
  </si>
  <si>
    <t>MATOS LAGOS PAUL</t>
  </si>
  <si>
    <t>ASISTENTE EN INVESTIGACIÓN</t>
  </si>
  <si>
    <t>40118196</t>
  </si>
  <si>
    <t>MATOS MUÑASQUI JOSE LUIS</t>
  </si>
  <si>
    <t>BACHILLER GEOGRAFO</t>
  </si>
  <si>
    <t>APOYO EN DIRECCION ESCÉNICA</t>
  </si>
  <si>
    <t>45129514</t>
  </si>
  <si>
    <t>MATURANA UBILLA PATRICIO</t>
  </si>
  <si>
    <t>ESTUDIOS EN ARTES ESCENICOS</t>
  </si>
  <si>
    <t>06876967</t>
  </si>
  <si>
    <t>MATUTE CHARUN SUSANA FLOR DE MARIA</t>
  </si>
  <si>
    <t>45689348</t>
  </si>
  <si>
    <t>MAURICIO CHAPA CLARISSA VANESSA</t>
  </si>
  <si>
    <t>46271803</t>
  </si>
  <si>
    <t>MAURTUA RICALDI STEPHANIE MARIANELLA</t>
  </si>
  <si>
    <t>Asistente Legal III</t>
  </si>
  <si>
    <t>46606363</t>
  </si>
  <si>
    <t>MAYORGA LOPEZ ERIKA YOLANDA</t>
  </si>
  <si>
    <t>VIGILANTE DE SALAS DE EXPOSICION</t>
  </si>
  <si>
    <t>41598425</t>
  </si>
  <si>
    <t>MAZA SANCHEZ DORINA MARGOT</t>
  </si>
  <si>
    <t>06239164</t>
  </si>
  <si>
    <t>MEDINA CASTRO MARIA YSABEL</t>
  </si>
  <si>
    <t>000765514</t>
  </si>
  <si>
    <t>MEDINA DUEÑAS FRANCO DAMIAN</t>
  </si>
  <si>
    <t xml:space="preserve">BAILARIN              </t>
  </si>
  <si>
    <t>32268395</t>
  </si>
  <si>
    <t>MEDINA RAMIREZ LORENZO PEDRO</t>
  </si>
  <si>
    <t>ASISTENTE EN MUSEOS</t>
  </si>
  <si>
    <t>02142230</t>
  </si>
  <si>
    <t>MEDINA TICONA SERGIO</t>
  </si>
  <si>
    <t>BACHILLER EN EDUCACION</t>
  </si>
  <si>
    <t>Operador /a de Mesa de Partes</t>
  </si>
  <si>
    <t>23877751</t>
  </si>
  <si>
    <t>MEDRANO MONTUFAR GERMANIA</t>
  </si>
  <si>
    <t>70318372</t>
  </si>
  <si>
    <t>MEDRANO RODRIGUEZ DASHIA STEPHANIE</t>
  </si>
  <si>
    <t>ESPECIALISTA EN MONITOREO</t>
  </si>
  <si>
    <t>25786074</t>
  </si>
  <si>
    <t>MEJIA CABALLERO JOHNNY RICK</t>
  </si>
  <si>
    <t>41467850</t>
  </si>
  <si>
    <t>MEJIA FLORES ROGGER ELIAS</t>
  </si>
  <si>
    <t>DIRECTOR DE PROGRAMA SECTORIAL IV - DIRECTOR GENERAL DE LA DIRECCION GENERAL DE PATRIMONIO ARQUEOLOGICO INMUEBLE DEL MINISTERIO DE CULTURA</t>
  </si>
  <si>
    <t>09271750</t>
  </si>
  <si>
    <t>MEJIA HUAMAN LUIS FELIPE</t>
  </si>
  <si>
    <t>INVESTIGADOR</t>
  </si>
  <si>
    <t>41421580</t>
  </si>
  <si>
    <t>MEJIA PEREZ KATHYA MARLENE</t>
  </si>
  <si>
    <t>ESPECIALISTA EN MODULO EVALUADOR DEL CENTRO DE OPERACIONES DE EMERGENCIA – COE</t>
  </si>
  <si>
    <t>40442083</t>
  </si>
  <si>
    <t>MEJIA SARMIENTO ZEZIRE ELIZABETH</t>
  </si>
  <si>
    <t>INSTRUMENTISTA DE VIENTOS ANDINOS</t>
  </si>
  <si>
    <t>42309140</t>
  </si>
  <si>
    <t>MEJICO HINOSTROZA EDIZON BRAULIO</t>
  </si>
  <si>
    <t>ESTUDIOS EN EDUCACION ARTISTICA - FOLKLORE - MUSICA</t>
  </si>
  <si>
    <t>43871431</t>
  </si>
  <si>
    <t>MELENDEZ LOPEZ ERNESTO</t>
  </si>
  <si>
    <t>INSTRUMENTISTA DE CLARINETE</t>
  </si>
  <si>
    <t>44671382</t>
  </si>
  <si>
    <t>MELGAR MORAN LUIS ALBERTO</t>
  </si>
  <si>
    <t>BACHILLER EN MUSICA - INTERPRETACION EN CLARINETE</t>
  </si>
  <si>
    <t>10248905</t>
  </si>
  <si>
    <t>MELGAREJO BALCAZAR MONICA JOSEFA</t>
  </si>
  <si>
    <t>32268187</t>
  </si>
  <si>
    <t>MELGAREJO CADILLO ANDRES ZOSIMO</t>
  </si>
  <si>
    <t>45903752</t>
  </si>
  <si>
    <t>MEMBRILLO QUINTANA ALEXANDER GABRIEL</t>
  </si>
  <si>
    <t>Analista en Interculturalidad</t>
  </si>
  <si>
    <t>42413653</t>
  </si>
  <si>
    <t>MENDEZ IRIGOYEN ROSA VIOLETA</t>
  </si>
  <si>
    <t xml:space="preserve">ESPECIALISTA EN INVESTIGACION SOCIAL </t>
  </si>
  <si>
    <t>32812857</t>
  </si>
  <si>
    <t>MENDIBURU MENDOCILLA ARMANDO ALFONSO</t>
  </si>
  <si>
    <t>ASISTENTE EN ATENCIÓN AL PÚBLICO</t>
  </si>
  <si>
    <t>74240541</t>
  </si>
  <si>
    <t>MENDOZA CAYTUERO RAYZA MARITZA</t>
  </si>
  <si>
    <t>07226335</t>
  </si>
  <si>
    <t>MENDOZA DE IBARRA JANET LUCIA</t>
  </si>
  <si>
    <t>08885442</t>
  </si>
  <si>
    <t>MENDOZA GUTIERREZ CARLOS ENRIQUE</t>
  </si>
  <si>
    <t>70600412</t>
  </si>
  <si>
    <t>MENDOZA MAGUIÑA DIEGO MARTIN</t>
  </si>
  <si>
    <t>10525581</t>
  </si>
  <si>
    <t>MENDOZA MITMA MARLON MAXIMILIANO</t>
  </si>
  <si>
    <t>EGRESADO EN CONSTRUCCION CIVIL</t>
  </si>
  <si>
    <t>19899804</t>
  </si>
  <si>
    <t>MENDOZA PALACIOS JOEL</t>
  </si>
  <si>
    <t>40229216</t>
  </si>
  <si>
    <t>MENDOZA PALMA NARDA MAGALI</t>
  </si>
  <si>
    <t>10272504</t>
  </si>
  <si>
    <t>MENDOZA PEREA MANUEL ENRIQUE</t>
  </si>
  <si>
    <t>DIRECTOR/A DE CORO POLIFONICO</t>
  </si>
  <si>
    <t>21446322</t>
  </si>
  <si>
    <t>MENDOZA SANCHEZ RICARDO JESUS</t>
  </si>
  <si>
    <t>LICENCIADO EN EDUCACION ARTISTICA</t>
  </si>
  <si>
    <t>ESPECIALISTA EN CONTROL DE ASISTENCIA DEL PERSONAL</t>
  </si>
  <si>
    <t>07491773</t>
  </si>
  <si>
    <t>MERCADO CASTAÑEDA MIGUEL LUIS</t>
  </si>
  <si>
    <t>INGENIERO INDUSTRIAL</t>
  </si>
  <si>
    <t>OPERADOR/A EN MANTENIMIENTO</t>
  </si>
  <si>
    <t>00162107</t>
  </si>
  <si>
    <t>MERINO FLORES TANIA</t>
  </si>
  <si>
    <t>03849261</t>
  </si>
  <si>
    <t>MERINO MERINO JIM HENRY</t>
  </si>
  <si>
    <t>JEFE DE LA UNIDAD DE PLANEMIENTO Y PRESUPUESTO</t>
  </si>
  <si>
    <t>41278949</t>
  </si>
  <si>
    <t>MERODIO NIETO NILZA MELISSA</t>
  </si>
  <si>
    <t>Analista Administrativo/a</t>
  </si>
  <si>
    <t>45478699</t>
  </si>
  <si>
    <t>MESTANZA DULANTO ANDREA</t>
  </si>
  <si>
    <t>ESPECIALISTA RESPONSABLE DE ARTICULACION TERRITORIAL</t>
  </si>
  <si>
    <t>25842748</t>
  </si>
  <si>
    <t>MESTANZA JURADO VERONICA</t>
  </si>
  <si>
    <t>JEFE DE LA UNIDAD DE ADMINISTRACION</t>
  </si>
  <si>
    <t>40202700</t>
  </si>
  <si>
    <t>MEZA ANGLAS MONICA ISABEL</t>
  </si>
  <si>
    <t>OBRERO EN LIMPIEZA Y CATALOGACIÓN</t>
  </si>
  <si>
    <t>45125647</t>
  </si>
  <si>
    <t>MEZA ASTO RUBEN HEBER</t>
  </si>
  <si>
    <t>ASISTENTE EN PROGRAMA CULTURAL Y ACADEMICO</t>
  </si>
  <si>
    <t>42653694</t>
  </si>
  <si>
    <t>MEZA FLORES ANDRES JESUS</t>
  </si>
  <si>
    <t>CIENCIAS Y ARTES DE LA COMUNICACIÓN</t>
  </si>
  <si>
    <t>46938502</t>
  </si>
  <si>
    <t>MEZA MESCCO ROSMERY</t>
  </si>
  <si>
    <t>00445941</t>
  </si>
  <si>
    <t>MEZA QUISPE CARMEN ROSA</t>
  </si>
  <si>
    <t>45859802</t>
  </si>
  <si>
    <t>MEZA RIOS MARIA LUISA</t>
  </si>
  <si>
    <t>72435158</t>
  </si>
  <si>
    <t>MILLA RODRIGUEZ DIEGO ALONSO</t>
  </si>
  <si>
    <t>40578351</t>
  </si>
  <si>
    <t>MILLA SIMON LUIS DIEGO</t>
  </si>
  <si>
    <t>40228611</t>
  </si>
  <si>
    <t>MILLAN DEL VALLE JOSE ARMANDO</t>
  </si>
  <si>
    <t>INGENIERO QUIMICO</t>
  </si>
  <si>
    <t>08727333</t>
  </si>
  <si>
    <t>MINAYA CABELLO ENMA ENRIQUETA</t>
  </si>
  <si>
    <t>44204396</t>
  </si>
  <si>
    <t>MINAYA MARTEL OMAR BRAYAN</t>
  </si>
  <si>
    <t>LICENCIADO EN MUSICA - INTERPRETACION EN PERCUSION</t>
  </si>
  <si>
    <t>SUPERVISOR DE OPERADORES DE SERVICIOS GENERALES</t>
  </si>
  <si>
    <t>08863554</t>
  </si>
  <si>
    <t>MIO SUAREZ WILFREDO ANGEL</t>
  </si>
  <si>
    <t>Asistente de Soporte Técnico</t>
  </si>
  <si>
    <t>003612097</t>
  </si>
  <si>
    <t>MIQUILENA CORONADO LUIS GONZALO</t>
  </si>
  <si>
    <t>TECNICO SUPERIOR EN INFORMATICA</t>
  </si>
  <si>
    <t>40662970</t>
  </si>
  <si>
    <t>MIRANDA ALCANTARA ALICIA GIULIANA</t>
  </si>
  <si>
    <t>RESPONSABLE DE SEGURIDAD</t>
  </si>
  <si>
    <t>25702654</t>
  </si>
  <si>
    <t>MIRANDA BENAVIDES ALFREDO RUPERTO</t>
  </si>
  <si>
    <t>LICENCIADO EN ADMINISTRACION Y CIENCIAS POLICIALES</t>
  </si>
  <si>
    <t xml:space="preserve">Analista II en Sistemas de Información </t>
  </si>
  <si>
    <t>41151817</t>
  </si>
  <si>
    <t>MIRANDA CARBAJAL JOSE MANUEL</t>
  </si>
  <si>
    <t>INGENIERÍA INFORMÁTICA Y DE SISTEMAS</t>
  </si>
  <si>
    <t>CONSERVADOR Y MANEJO DE COLECCIONES</t>
  </si>
  <si>
    <t>40232962</t>
  </si>
  <si>
    <t>MIRANDA CASTILLO ESTELA ANGELICA</t>
  </si>
  <si>
    <t>LIC. EN ARTE</t>
  </si>
  <si>
    <t>Analista III en Diseño Grafico</t>
  </si>
  <si>
    <t>46706121</t>
  </si>
  <si>
    <t>MIRANDA ESCRIBA DAYSI JOHANA</t>
  </si>
  <si>
    <t>45591635</t>
  </si>
  <si>
    <t>MIRANDA JAIMES RODRIGO BUENO</t>
  </si>
  <si>
    <t>ASISTENTE EN CAPACITACIÓN III</t>
  </si>
  <si>
    <t>47512049</t>
  </si>
  <si>
    <t>MIRANDA LOPEZ ANAIS NATHALY</t>
  </si>
  <si>
    <t>OPERADOR/A EN MANTENIMIENTO Y VIGILANCIA</t>
  </si>
  <si>
    <t>07748313</t>
  </si>
  <si>
    <t>MIRANDA REYMUNDO ISMAEL VICENTE</t>
  </si>
  <si>
    <t>10254701</t>
  </si>
  <si>
    <t>MIRANDA VELAZCO PERCY FAUSTINO</t>
  </si>
  <si>
    <t>Especialista en Comunicación Institucional</t>
  </si>
  <si>
    <t>41401861</t>
  </si>
  <si>
    <t>MIRANDA YARANGA MAYRA ELISA</t>
  </si>
  <si>
    <t>GESTIÓN Y ALTA DIRECCIÓN</t>
  </si>
  <si>
    <t>25650466</t>
  </si>
  <si>
    <t>MOGOLLON VALDIVIA PABLO</t>
  </si>
  <si>
    <t>GUIA DE TURISMO</t>
  </si>
  <si>
    <t>46306689</t>
  </si>
  <si>
    <t>MOLERO SARMIENTO ENRIQUE TORIBIO</t>
  </si>
  <si>
    <t>TURISMO, HOTELERÍA Y GASTRONOMÍA</t>
  </si>
  <si>
    <t>RESPONSABLE DE LA DIRECCIÓN DE GESTIÓN, REGISTRO Y CATALOGACIÓN DE BIENES CULTURALES MUEBLES</t>
  </si>
  <si>
    <t>23953654</t>
  </si>
  <si>
    <t>MOLINA GONZALES SONIA VALENTINA</t>
  </si>
  <si>
    <t>23273086</t>
  </si>
  <si>
    <t>MOLINA MEZA NILSON</t>
  </si>
  <si>
    <t>45628974</t>
  </si>
  <si>
    <t>MOLINA PALOMINO PABLO ALBERTO</t>
  </si>
  <si>
    <t>Asistente de Catastro</t>
  </si>
  <si>
    <t>44074832</t>
  </si>
  <si>
    <t>MOLINA SAAVEDRA PAULO CESAR</t>
  </si>
  <si>
    <t>41135833</t>
  </si>
  <si>
    <t>MOLINA SUAREZ LUIS ABRAHAM</t>
  </si>
  <si>
    <t>10651299</t>
  </si>
  <si>
    <t>MOLINA VELASQUEZ KEILA PATRICIA</t>
  </si>
  <si>
    <t>SECRETARIADO EJECUTIVO BILINGÜE</t>
  </si>
  <si>
    <t>ANALISTA EN PROGRAMACIÓN INTERNACIONAL</t>
  </si>
  <si>
    <t>44420461</t>
  </si>
  <si>
    <t>MOLL LEON VERONICA ANDREA</t>
  </si>
  <si>
    <t>DIRECTOR DE SISTEMA ADMINISTRATIVO III - DIRECTOR DE LA OFICINA DE CONTABILIDAD DE LA OFICINA GENERAL DE ADMINISTRACION DEL MINISTERIO DE CULTURA</t>
  </si>
  <si>
    <t>09587741</t>
  </si>
  <si>
    <t>MOLLEAPAZA CALDERON RICARDO</t>
  </si>
  <si>
    <t>43613808</t>
  </si>
  <si>
    <t>MONCADA IBAÑEZ JUAN PABLO</t>
  </si>
  <si>
    <t>LICENCIADO EN ATROPOLOGIA SOCIAL</t>
  </si>
  <si>
    <t>70277386</t>
  </si>
  <si>
    <t>MONCADA NUÑEZ SUSHANNA</t>
  </si>
  <si>
    <t>ARQUEÓLOGO/A EN CONSERVACIÓN</t>
  </si>
  <si>
    <t>40230512</t>
  </si>
  <si>
    <t>MONDRAGON PALOMINO ELVIS LUIS</t>
  </si>
  <si>
    <t>ANALISTA DE CONCURSOS CINEMATOGRAFICOS</t>
  </si>
  <si>
    <t>46137448</t>
  </si>
  <si>
    <t>MONGE DEL VALLE MARITZA ORNELLA</t>
  </si>
  <si>
    <t>46153724</t>
  </si>
  <si>
    <t>MONTALBAN SANTOS GERMAN JOHANNES JOHNATAN</t>
  </si>
  <si>
    <t>43644937</t>
  </si>
  <si>
    <t>MONTALVO MANDUJANO LUCRECIA ADA</t>
  </si>
  <si>
    <t>46939780</t>
  </si>
  <si>
    <t>MONTAÑEZ CCANTO CLEBER</t>
  </si>
  <si>
    <t>32386904</t>
  </si>
  <si>
    <t>MONTAÑEZ VEGA ELMER NERY</t>
  </si>
  <si>
    <t>08701989</t>
  </si>
  <si>
    <t>MONTENEGRO CABREJO JORGE ANTONIO</t>
  </si>
  <si>
    <t>BACHILLER EN HUMANIDADES - ARQUEOLOGIA</t>
  </si>
  <si>
    <t>46863418</t>
  </si>
  <si>
    <t>MONTENEGRO LLANCO ALEXANDRA VANETTE</t>
  </si>
  <si>
    <t>41689719</t>
  </si>
  <si>
    <t>MONTES CERCADO JUAN CARLOS</t>
  </si>
  <si>
    <t>45445628</t>
  </si>
  <si>
    <t>MONTESINOS BARANDIARAN ANDRES</t>
  </si>
  <si>
    <t>ESTUDIOS EN CLARINETE</t>
  </si>
  <si>
    <t>Analista de Información Geográfica</t>
  </si>
  <si>
    <t>45044948</t>
  </si>
  <si>
    <t>MONTOYA MONTOYA VICTOR ANDRES</t>
  </si>
  <si>
    <t>42704747</t>
  </si>
  <si>
    <t>MONZON ZAMBRANO ANTHONY MARTIN</t>
  </si>
  <si>
    <t>21534115</t>
  </si>
  <si>
    <t>MOQUILLAZA RAMOS MIRIAN ROXANA</t>
  </si>
  <si>
    <t>29517489</t>
  </si>
  <si>
    <t>MORALES CARPIO RENATO JESÚS</t>
  </si>
  <si>
    <t>10796068</t>
  </si>
  <si>
    <t>MORALES CASTRO CARLOS ANDRES</t>
  </si>
  <si>
    <t>ANALISTA DE GESTIÓN DE POLÍTICAS</t>
  </si>
  <si>
    <t>10661200</t>
  </si>
  <si>
    <t>MORALES ESPINOZA FELIX</t>
  </si>
  <si>
    <t xml:space="preserve">BACHILLER EN ANTROPOLOGIA </t>
  </si>
  <si>
    <t>40765088</t>
  </si>
  <si>
    <t>MORALES ROJAS MARIO ANTONIO</t>
  </si>
  <si>
    <t>Fila de Violín</t>
  </si>
  <si>
    <t>72353067</t>
  </si>
  <si>
    <t>MORALES SANDOVAL JAMIL ALDI</t>
  </si>
  <si>
    <t>44783006</t>
  </si>
  <si>
    <t>MORALES SEDANO KAREN ROSARIO</t>
  </si>
  <si>
    <t>17434700</t>
  </si>
  <si>
    <t>MORALES YAMPUFE MARIELA DEL ROSARIO</t>
  </si>
  <si>
    <t>PROFESIONAL TECNICO EN CONTABILIDAD</t>
  </si>
  <si>
    <t>43298869</t>
  </si>
  <si>
    <t>MORAN ANTICONA DULCE GRISEL</t>
  </si>
  <si>
    <t>ESPECIALISTA EN MONITOREO Y EVALUACIÓN DE PROCESOS PARTICIPATIVOS</t>
  </si>
  <si>
    <t>70007517</t>
  </si>
  <si>
    <t>MORAN JORQUERA JESSICA</t>
  </si>
  <si>
    <t>43631788</t>
  </si>
  <si>
    <t>MORAN LEON WENDY RUTH</t>
  </si>
  <si>
    <t>ESPECIALISTA EN INVESTIGACIÓN DEL PATRIMONIO CULTURAL</t>
  </si>
  <si>
    <t>44547457</t>
  </si>
  <si>
    <t>MORAN SILVA PAULITA ANGELICA</t>
  </si>
  <si>
    <t>LICENCIADA EN HISTORIA Y GESTION CULTURAL</t>
  </si>
  <si>
    <t>Abogado/a</t>
  </si>
  <si>
    <t>43664703</t>
  </si>
  <si>
    <t>MORE PALACIOS WILDER OMAR</t>
  </si>
  <si>
    <t>TÉCNICO OPERATIVO</t>
  </si>
  <si>
    <t>09172997</t>
  </si>
  <si>
    <t>MOREANO CARBAJAL JORGE OSWALDO</t>
  </si>
  <si>
    <t>40626150</t>
  </si>
  <si>
    <t>MOREANO MONTALVAN WENDY VANESSA</t>
  </si>
  <si>
    <t>31670560</t>
  </si>
  <si>
    <t>MORENO ALFARO GEOVANA ANA</t>
  </si>
  <si>
    <t>CONTADORA</t>
  </si>
  <si>
    <t>HISTORIADOR DE ARTE</t>
  </si>
  <si>
    <t>25738710</t>
  </si>
  <si>
    <t>MORENO ARIAS GERARDO SABINO</t>
  </si>
  <si>
    <t>OPERADOR/A DE ALMACÉN</t>
  </si>
  <si>
    <t>40055499</t>
  </si>
  <si>
    <t>MORENO LINARES DANIEL ARTURO</t>
  </si>
  <si>
    <t>09447687</t>
  </si>
  <si>
    <t>MORENO MEZARINA RAFAEL ERNESTO</t>
  </si>
  <si>
    <t>JEFE DE LA UNIDAD DE ASESORIA JURIDICA</t>
  </si>
  <si>
    <t>10220530</t>
  </si>
  <si>
    <t>MORENO NIÑO DE GUZMAN ANGELA FIORELLA</t>
  </si>
  <si>
    <t>Bailarín</t>
  </si>
  <si>
    <t>72111948</t>
  </si>
  <si>
    <t>MORENO SALINAS DIEGO ALONSO</t>
  </si>
  <si>
    <t>ATENCION Y COORDINACION DE REQUERIMIENTOS TÉCNICOS</t>
  </si>
  <si>
    <t>07331904</t>
  </si>
  <si>
    <t>MORENO VALVERDE MARIA ISABEL</t>
  </si>
  <si>
    <t>46920652</t>
  </si>
  <si>
    <t>MORENO VILVA STEFANNY NELLY</t>
  </si>
  <si>
    <t>ADMINISTRACIÓN Y GESTIÓN DE EMPRESAS</t>
  </si>
  <si>
    <t>09860940</t>
  </si>
  <si>
    <t>MORINO CACERES ELSA GISELLA</t>
  </si>
  <si>
    <t>09525939</t>
  </si>
  <si>
    <t>MOROCCO QUISPE GERONIMO EMILIANO</t>
  </si>
  <si>
    <t>Asistente Administrativo III</t>
  </si>
  <si>
    <t>45340138</t>
  </si>
  <si>
    <t>MOSCAYZA CABRERA YULI</t>
  </si>
  <si>
    <t>SUPERVISOR DE SEGURIDAD</t>
  </si>
  <si>
    <t>06032687</t>
  </si>
  <si>
    <t>MOSCOL VILLANUEVA MANUEL</t>
  </si>
  <si>
    <t>05362385</t>
  </si>
  <si>
    <t>MOSQUERA LOMAS JULIO CESAR</t>
  </si>
  <si>
    <t>ANALISTA EN SISTEMAS</t>
  </si>
  <si>
    <t>74051133</t>
  </si>
  <si>
    <t>MOSTACERO CABANILLAS ANDREW STEVEN</t>
  </si>
  <si>
    <t>COORDINADOR/A DE MUSEO</t>
  </si>
  <si>
    <t>43766122</t>
  </si>
  <si>
    <t>MOSTACERO ESPINOZA JESUS SOLEDAD</t>
  </si>
  <si>
    <t>08184953</t>
  </si>
  <si>
    <t>MOYA CROSETTI ANA ISABEL</t>
  </si>
  <si>
    <t>10734464</t>
  </si>
  <si>
    <t>MOYANO GARCIA MARIA EUGENIA</t>
  </si>
  <si>
    <t>ESPECIALISTA EN CONOCIMIENTOS TRADICIONALES</t>
  </si>
  <si>
    <t>44208872</t>
  </si>
  <si>
    <t>MUENTE BARBAGELATA ANDRES ALBERTO</t>
  </si>
  <si>
    <t>09064705</t>
  </si>
  <si>
    <t>MUJICA BAYLY SOLEDAD</t>
  </si>
  <si>
    <t>ANALISTA EN DISEÑO GRAFICO</t>
  </si>
  <si>
    <t>41359969</t>
  </si>
  <si>
    <t>MUJICA RUBIO VANESSA LORENA</t>
  </si>
  <si>
    <t>ESTUDIOS TECNICOS EN DISEÑO GRAFICO</t>
  </si>
  <si>
    <t>08756354</t>
  </si>
  <si>
    <t>MUÑOZ CHOY VICTOR HILARIO</t>
  </si>
  <si>
    <t>42456047</t>
  </si>
  <si>
    <t>MUÑOZ ESQUIVEL NANCY PILAR</t>
  </si>
  <si>
    <t>44574699</t>
  </si>
  <si>
    <t>MUÑOZ HUAMAN ROBER</t>
  </si>
  <si>
    <t>TECNICO EN EFERMERIA</t>
  </si>
  <si>
    <t>APOYO PARA LAS SALAS DE EXPOSICION</t>
  </si>
  <si>
    <t>09465891</t>
  </si>
  <si>
    <t>MUÑOZ HUERTAS WILLIAMS</t>
  </si>
  <si>
    <t>06224445</t>
  </si>
  <si>
    <t>MUÑOZ NAJAR ROJAS MARIA TERESA</t>
  </si>
  <si>
    <t>07628401</t>
  </si>
  <si>
    <t>MUÑOZ RAMIREZ ROLANDO AURELIO</t>
  </si>
  <si>
    <t>16782303</t>
  </si>
  <si>
    <t>MUÑOZ VALDERRAMA ENRIQUE</t>
  </si>
  <si>
    <t>LICENCIADO EN EDUCACION ESPECIALISTA HISTORIA Y GEOFRAFIA</t>
  </si>
  <si>
    <t>42948602</t>
  </si>
  <si>
    <t>MUÑOZ VEGA CAETANO JOSELITO</t>
  </si>
  <si>
    <t>REGISTRO Y CATALOGACION DE MATERIAL ARQUEOLOGICO</t>
  </si>
  <si>
    <t>10735195</t>
  </si>
  <si>
    <t>MURGA HERRERA ANA GRACIELA AMANDA</t>
  </si>
  <si>
    <t>ESPECIALISTA HISTORICO Y DIFUSIÓN DE PAISAJE CULTURAL</t>
  </si>
  <si>
    <t>41871349</t>
  </si>
  <si>
    <t>MURGA PORTELLA CAROLINA MATILDE</t>
  </si>
  <si>
    <t>001067168</t>
  </si>
  <si>
    <t>MURIAS RAVENTOS KENY MANUEL</t>
  </si>
  <si>
    <t>45525492</t>
  </si>
  <si>
    <t>NAJARRO RIVERA LUISA MARCELA</t>
  </si>
  <si>
    <t>07484146</t>
  </si>
  <si>
    <t>NAPAN NAPAN ANTONY MANUEL</t>
  </si>
  <si>
    <t>TECNICO EN COMPUTACIÓN</t>
  </si>
  <si>
    <t>17899401</t>
  </si>
  <si>
    <t>NARVAEZ VARGAS LUIS ALFREDO</t>
  </si>
  <si>
    <t>LIC. EN ARQUEOLOGIA</t>
  </si>
  <si>
    <t>07499310</t>
  </si>
  <si>
    <t>NATEROS SANTIVAÑEZ SAMUEL JOSUE</t>
  </si>
  <si>
    <t>43706114</t>
  </si>
  <si>
    <t>NAVARRETE CHILQUILLO RENZO ALBERT</t>
  </si>
  <si>
    <t>45625916</t>
  </si>
  <si>
    <t>NAVARRO CHANG RITA YSABEL</t>
  </si>
  <si>
    <t>41866244</t>
  </si>
  <si>
    <t>NAVARRO FERNANDEZ CARLOS ANTONIO</t>
  </si>
  <si>
    <t>PERIODISMO</t>
  </si>
  <si>
    <t>ASESORA II DEL DESPACHO VICEMINISTERIAL DE INTERCULTURALIDAD</t>
  </si>
  <si>
    <t>45267014</t>
  </si>
  <si>
    <t>NAVARRO LOPEZ CINTHIA IRMA</t>
  </si>
  <si>
    <t>ANALISTA EN GESTION ADMINISTRATIVA</t>
  </si>
  <si>
    <t>44906594</t>
  </si>
  <si>
    <t>NAVARRO MEDINA JOSE LUIS</t>
  </si>
  <si>
    <t>ADMINISTRACIÓN Y MARKETING ESTRATÉGICO</t>
  </si>
  <si>
    <t>ESPECIALISTA EN  EDICIÓN DE PUBLICACIONES SOBRE PATRIMONIO INMATERIAL</t>
  </si>
  <si>
    <t>10587777</t>
  </si>
  <si>
    <t>NEIRA UEJO TANIA BEATRIZ</t>
  </si>
  <si>
    <t>BACHILLER EN LITERATURA</t>
  </si>
  <si>
    <t>45609343</t>
  </si>
  <si>
    <t>NERIA MONTEZA YESSICA MARISSE</t>
  </si>
  <si>
    <t>08878934</t>
  </si>
  <si>
    <t>NEYRA CARRILLO AUGUSTO MARTIN</t>
  </si>
  <si>
    <t>40674146</t>
  </si>
  <si>
    <t>NEYRA CASTILLA BLADIMYR ALEXANDER</t>
  </si>
  <si>
    <t>ESTUDIANTE DE DERECHO</t>
  </si>
  <si>
    <t>42468293</t>
  </si>
  <si>
    <t>NEYRA CORNEJO MARIA DEL ROSARIO</t>
  </si>
  <si>
    <t>EGRESADO TECNICO EN COMPUTACION INFORMATICA BASICA</t>
  </si>
  <si>
    <t>10793100</t>
  </si>
  <si>
    <t>NICHO CARDENAS JORGE LUIS</t>
  </si>
  <si>
    <t>29228580</t>
  </si>
  <si>
    <t>NICOLI SEGURA RODOLFO FRANCISCO MANUEL</t>
  </si>
  <si>
    <t>COORDINADOR DEL SISTEMA DE VOLUNTARIADO</t>
  </si>
  <si>
    <t>45201426</t>
  </si>
  <si>
    <t>NIEVA GOOD JUAN CARLOS</t>
  </si>
  <si>
    <t>40870975</t>
  </si>
  <si>
    <t>NINAHUANCA ABREGU JOSE ANTONIO</t>
  </si>
  <si>
    <t>20725227</t>
  </si>
  <si>
    <t>NINAHUANCA SOVERO CARLOS ENRIQUE</t>
  </si>
  <si>
    <t>10139712</t>
  </si>
  <si>
    <t>NODA YAMADA CARLOS RAMON</t>
  </si>
  <si>
    <t>SECRETARIA GENERAL PARA LA DIRECCIÓN REGIONAL DE CULTURA JUNIN</t>
  </si>
  <si>
    <t>40096764</t>
  </si>
  <si>
    <t>NONALAYA CAMARENA ELIZABETH YESENIA</t>
  </si>
  <si>
    <t>OPERADOR/A DE ATENCION, VIGILANCIA Y LIMPIEZA</t>
  </si>
  <si>
    <t>28590331</t>
  </si>
  <si>
    <t>NORIEGA CHAVEZ CIRILO</t>
  </si>
  <si>
    <t>07449502</t>
  </si>
  <si>
    <t>NORIEGA RIVEROS LUIS ALBERTO</t>
  </si>
  <si>
    <t>Asistente en Archivo Central</t>
  </si>
  <si>
    <t>72303047</t>
  </si>
  <si>
    <t>NOVOA TABOADA JEANN PIERRE</t>
  </si>
  <si>
    <t>COORDINADOR/A REGIONAL</t>
  </si>
  <si>
    <t>10585031</t>
  </si>
  <si>
    <t>NUGKUAG CABRERA DANNY WILSON</t>
  </si>
  <si>
    <t>BACHILLER EN DERECHO Y CIENCIAS POLITICAS</t>
  </si>
  <si>
    <t>44120980</t>
  </si>
  <si>
    <t>NUÑEZ CARHUAYO ANGEL RICARDO</t>
  </si>
  <si>
    <t>EGRESADO EN EDUCACION ARTISTICA - FOLKLORE - DANZA</t>
  </si>
  <si>
    <t>COMUNICADOR SOCIAL</t>
  </si>
  <si>
    <t>70462139</t>
  </si>
  <si>
    <t>NUÑEZ CURISINCHE JAIRO DEWAR</t>
  </si>
  <si>
    <t>BACHILLER EN CIENCIAS Y TECNOLOGÍAS DE LA COMUNICACIÓN</t>
  </si>
  <si>
    <t>Gestor Regional Loreto (EN EL MARCO DEL DECRETO DE URGENCIA N° 034-2021)</t>
  </si>
  <si>
    <t>43834719</t>
  </si>
  <si>
    <t>NUÑEZ PEREZ HYRUM</t>
  </si>
  <si>
    <t>41360253</t>
  </si>
  <si>
    <t>NUÑEZ SANTOS ANIBAL FERNANDO</t>
  </si>
  <si>
    <t>APOYO OPERATIVO Y ATENCION DE VENTANILLA DE DENUNCIAS</t>
  </si>
  <si>
    <t>40558076</t>
  </si>
  <si>
    <t>ÑAHUIS BERNEDO JOSEFINA</t>
  </si>
  <si>
    <t>09093941</t>
  </si>
  <si>
    <t>ÑAHUIS QUINTANA HERNAN</t>
  </si>
  <si>
    <t>ESTUDIOS EN MECANICA AUTOMOTRIZ</t>
  </si>
  <si>
    <t>09556264</t>
  </si>
  <si>
    <t>ÑAHUIS QUINTANA JOSE</t>
  </si>
  <si>
    <t>ESTUDIOS EN ALBAÑILERIA Y GASFITERIA</t>
  </si>
  <si>
    <t>COORDINADORA DE FINANZAS</t>
  </si>
  <si>
    <t>06773466</t>
  </si>
  <si>
    <t>ÑAÑEZ ESPEJO CARMEN ELIZABETH</t>
  </si>
  <si>
    <t>42504970</t>
  </si>
  <si>
    <t>ÑAUPARI SULLCA JUAN ALFREDO</t>
  </si>
  <si>
    <t>BAILARÍN (A)</t>
  </si>
  <si>
    <t>71080494</t>
  </si>
  <si>
    <t>OBANDO AVALOS ANGIE JACQUELINE</t>
  </si>
  <si>
    <t>DANZAS FOLCLÓRICAS ESPECIALIDAD MARINERA NORTEÑA</t>
  </si>
  <si>
    <t>ESPECIALISTA EN GESTION CULTURAL</t>
  </si>
  <si>
    <t>44348361</t>
  </si>
  <si>
    <t>OBANDO MORALES BERMUDEZ LUCIA</t>
  </si>
  <si>
    <t>44481458</t>
  </si>
  <si>
    <t>OBANDO SAMANAMUD DIANA MARIA</t>
  </si>
  <si>
    <t>10585617</t>
  </si>
  <si>
    <t>OBESO MESTANZA PERCY ARTURO</t>
  </si>
  <si>
    <t>INGENIERO GEOLOGO</t>
  </si>
  <si>
    <t>41119270</t>
  </si>
  <si>
    <t>OCAMPO TALAVERA PAMELA DEL CARMEN</t>
  </si>
  <si>
    <t>18029915</t>
  </si>
  <si>
    <t>OCAS HUAMANCHAY GERMAN</t>
  </si>
  <si>
    <t>Operador de Guardianía y Limpieza</t>
  </si>
  <si>
    <t>70086248</t>
  </si>
  <si>
    <t>OCHANTE CHAUCA KATHERINE MAHILY</t>
  </si>
  <si>
    <t>PRODUCCIÓN AGROPECUARIA</t>
  </si>
  <si>
    <t>ASISTENTE DE CATASTRO (EN EL MARCO DEL DECRETO DE URGENCIA N° 034-2021)</t>
  </si>
  <si>
    <t>44159764</t>
  </si>
  <si>
    <t>OCHOA  ESPINOZA JENY</t>
  </si>
  <si>
    <t>REGISTRADOR DE LOS BIENES CULTURALES MUEBLES</t>
  </si>
  <si>
    <t>40909403</t>
  </si>
  <si>
    <t>OCHOA FERNANDEZ CELESTINO</t>
  </si>
  <si>
    <t>70294996</t>
  </si>
  <si>
    <t>OCHOA TIPTO CRISTHIAN JAVIER</t>
  </si>
  <si>
    <t xml:space="preserve">ESTUDIOS DE DANZA </t>
  </si>
  <si>
    <t>43316115</t>
  </si>
  <si>
    <t>OCOLA ESPINOZA JAIME RICARDO</t>
  </si>
  <si>
    <t>SUB-OFICIAL DE LA POLICIA NACIONAL DEL PERU</t>
  </si>
  <si>
    <t>Coordinador/a de Articulación Territorial II</t>
  </si>
  <si>
    <t>42037957</t>
  </si>
  <si>
    <t>ODAR EGUSQUIZA EDWIN JOEL</t>
  </si>
  <si>
    <t>42147379</t>
  </si>
  <si>
    <t>OJEDA CHIRINOS JUAN ERICK</t>
  </si>
  <si>
    <t>Coordinador de Plataformas Digitales II</t>
  </si>
  <si>
    <t>42725519</t>
  </si>
  <si>
    <t>OJEDA PACORA FELIPE ARMANDO</t>
  </si>
  <si>
    <t>Asistente en Sistematización y Difusión</t>
  </si>
  <si>
    <t>70801910</t>
  </si>
  <si>
    <t>OLANO MAYTA ROXANA</t>
  </si>
  <si>
    <t>COMUNICACIÓN PARA EL DESARROLLO</t>
  </si>
  <si>
    <t>Gestor de  Alertas Madre de Dios (EN EL MARCO DEL DECRETO DE URGENCIA N° 034-2021)</t>
  </si>
  <si>
    <t>48165424</t>
  </si>
  <si>
    <t>OLARTE AÑO SHARON PAMELA</t>
  </si>
  <si>
    <t>INGENIERÍA FORESTAL</t>
  </si>
  <si>
    <t>44488054</t>
  </si>
  <si>
    <t>OLAVARRIA HURTADO INGRID MARJORINE</t>
  </si>
  <si>
    <t>ESPECIALISTA PARA EL LEVANTAMIENTO CATASTRAL DE MONUMENTOS ARQUEOLÓGICOS</t>
  </si>
  <si>
    <t>41501447</t>
  </si>
  <si>
    <t>OLIVARES CIFRE MILAGROS</t>
  </si>
  <si>
    <t>INGENIERA GEOGRAFA</t>
  </si>
  <si>
    <t>08799889</t>
  </si>
  <si>
    <t>OLIVAS WESTON MARCELA ROSA</t>
  </si>
  <si>
    <t>09869493</t>
  </si>
  <si>
    <t>OLIVEIRA CORDOVA RITA MILAGROS</t>
  </si>
  <si>
    <t>ESPECIALISTA EN SEGUIMIENTO Y MONITOREO</t>
  </si>
  <si>
    <t>42197470</t>
  </si>
  <si>
    <t>OLVEA OBREGON ANSUANET</t>
  </si>
  <si>
    <t>CIENCIA POLÍTICA</t>
  </si>
  <si>
    <t>RESPONSABLE DEL INVENTARIO DE SITIOS ARQUEOLOGICOS</t>
  </si>
  <si>
    <t>09373377</t>
  </si>
  <si>
    <t>ONOFRE MAYTA JOSE ANTONIO</t>
  </si>
  <si>
    <t>42276073</t>
  </si>
  <si>
    <t>ORBEGOSO GOMEZ MILAGROS ASUNCION</t>
  </si>
  <si>
    <t>40684705</t>
  </si>
  <si>
    <t>ORDOÑEZ RAMIREZ JULIO CESAR</t>
  </si>
  <si>
    <t>10140313</t>
  </si>
  <si>
    <t>ORE AGUILAR GUSTAVO</t>
  </si>
  <si>
    <t>PINTOR</t>
  </si>
  <si>
    <t>07907244</t>
  </si>
  <si>
    <t>ORELLANA SANCHEZ FELIX GUSTAVO</t>
  </si>
  <si>
    <t>45599134</t>
  </si>
  <si>
    <t>ORIHUELA CORONEL CLAUDIA NIURKA</t>
  </si>
  <si>
    <t>BAILARINA PROFESIONAL DE FOLCLORE</t>
  </si>
  <si>
    <t>71939293</t>
  </si>
  <si>
    <t>ORIHUELA CORONEL ESTEPHANY</t>
  </si>
  <si>
    <t>ESPECIALISTA EN ACUSTICA Y ELECTROACUSTICA Y VIDEO</t>
  </si>
  <si>
    <t>08250330</t>
  </si>
  <si>
    <t>ORLANDINI ALVAREZ CALDERON CLAUDIO EDUARDO</t>
  </si>
  <si>
    <t>ESTUDIOS DE GRABACIONES Y SONIDO</t>
  </si>
  <si>
    <t>10701318</t>
  </si>
  <si>
    <t>ORTEGA LOAYZA ALDO OMAR</t>
  </si>
  <si>
    <t>18160444</t>
  </si>
  <si>
    <t>ORTEGA ORDERIQUE EMIR ARTURO</t>
  </si>
  <si>
    <t>ESPECIALISTA EN PUNTOS DE CULTURA</t>
  </si>
  <si>
    <t>43279973</t>
  </si>
  <si>
    <t>ORTEGA ORDINOLA LEIDY DIANA</t>
  </si>
  <si>
    <t>BACHILLER EN PSICOLOGA SOCIAL</t>
  </si>
  <si>
    <t>AUXILIAR DE VIGILANCIA</t>
  </si>
  <si>
    <t>72679899</t>
  </si>
  <si>
    <t>ORTEGA TIPIAN ROVER GIANFRANCO</t>
  </si>
  <si>
    <t>42919643</t>
  </si>
  <si>
    <t>ORTEGA TORRES CLAUDIA HELEN</t>
  </si>
  <si>
    <t>ESTUDIOS EN DANZA FOLKLORICA</t>
  </si>
  <si>
    <t>ENCARGADO DE LA UNIDAD DE ARCHIVO</t>
  </si>
  <si>
    <t>06270552</t>
  </si>
  <si>
    <t>ORTEGAL IZQUIERDO ALEXANDER LEONARDO</t>
  </si>
  <si>
    <t>Especialista en Planeamiento</t>
  </si>
  <si>
    <t>41991975</t>
  </si>
  <si>
    <t>ORTIZ CAMPOS GISSELL</t>
  </si>
  <si>
    <t>ADMINISTRACIÓN PÚBLICA Y GESTIÓN SOCIAL</t>
  </si>
  <si>
    <t>AUDITOR JEFE DE COMISIÓN</t>
  </si>
  <si>
    <t>30675573</t>
  </si>
  <si>
    <t>ORTIZ CHAVEZ MARIA DEL ROSARIO</t>
  </si>
  <si>
    <t>AUXILIAR COACTIVA</t>
  </si>
  <si>
    <t>07753957</t>
  </si>
  <si>
    <t>ORTIZ DE ZEVALLOS BAEZ MARIA DE LOS ANGELES</t>
  </si>
  <si>
    <t>21492043</t>
  </si>
  <si>
    <t>ORTIZ DE ZEVALLOS MADUEÑO ANA MARIA</t>
  </si>
  <si>
    <t>RECEPCION DE DOCUMENTOS Y CONTROL DE VISITANTES</t>
  </si>
  <si>
    <t>00495877</t>
  </si>
  <si>
    <t>ORTIZ FLORES FRANCISCO ILDIFONSO</t>
  </si>
  <si>
    <t>ENCARGADO DE LA COLECCIÓN</t>
  </si>
  <si>
    <t>10437843</t>
  </si>
  <si>
    <t>ORTIZ TORRES CARMEN VERONICA</t>
  </si>
  <si>
    <t>MANTENIMIENTO Y CUSTODIO</t>
  </si>
  <si>
    <t>09546808</t>
  </si>
  <si>
    <t>ORTIZ VEGA AMERICO CAPISTRANO</t>
  </si>
  <si>
    <t>43544004</t>
  </si>
  <si>
    <t>ORTIZ ZEVALLOS JESSICA EDITH</t>
  </si>
  <si>
    <t>ESPECIALISTA EN INVESTIGACIÓN Y CONSERVACIÓN</t>
  </si>
  <si>
    <t>42938883</t>
  </si>
  <si>
    <t>OSHIRO RIVERO JANET LILIANA</t>
  </si>
  <si>
    <t>45860387</t>
  </si>
  <si>
    <t>OSORES MENDIVES CARLOS DANIEL</t>
  </si>
  <si>
    <t>32268291</t>
  </si>
  <si>
    <t>OSORIO RAMIREZ VICTOR MAVILO</t>
  </si>
  <si>
    <t>CUSTODIO DE SALAS DE EXPOSICIÓN</t>
  </si>
  <si>
    <t>44811758</t>
  </si>
  <si>
    <t>OTAZU MAMANI GUMERCINDO</t>
  </si>
  <si>
    <t>45442368</t>
  </si>
  <si>
    <t>OYARCE ESCOBEDO KARLA MARTINS</t>
  </si>
  <si>
    <t>APOYO EN ASISTENCIA DE TRAMITE DOCUMENTARIO</t>
  </si>
  <si>
    <t>43648257</t>
  </si>
  <si>
    <t>OYOLA FIGUEROA NILTON CHRIS</t>
  </si>
  <si>
    <t>10421827</t>
  </si>
  <si>
    <t>OZORIAGA DAVILA WALTER FRANCISCO</t>
  </si>
  <si>
    <t>43507359</t>
  </si>
  <si>
    <t>PABLO RIVERA EDUARDO</t>
  </si>
  <si>
    <t>Especialista Catastral</t>
  </si>
  <si>
    <t>42564808</t>
  </si>
  <si>
    <t>PACHAMANGO PACHAMANGO NEIL PAUL</t>
  </si>
  <si>
    <t>06091118</t>
  </si>
  <si>
    <t>PACHAS DE LA COLINA CECILIA ELIZABETH</t>
  </si>
  <si>
    <t>08197709</t>
  </si>
  <si>
    <t>PACHECO BELEVAN CESAR ALBERTO</t>
  </si>
  <si>
    <t>40178862</t>
  </si>
  <si>
    <t>PACHECO FERNANDEZ CARLOS GERALD</t>
  </si>
  <si>
    <t>ANALISTA EN GESTIÓN ADMINISTRATIVA</t>
  </si>
  <si>
    <t>10867705</t>
  </si>
  <si>
    <t>PACHECO NIGHTINGALE CECILIA</t>
  </si>
  <si>
    <t>ANALISTA DE PROYECTOS CULTURALES</t>
  </si>
  <si>
    <t>46154784</t>
  </si>
  <si>
    <t>PADILLA CABELLOS MARIA CLAUDIA</t>
  </si>
  <si>
    <t>26732939</t>
  </si>
  <si>
    <t>PADILLA MALCA ROXANA JUDITH</t>
  </si>
  <si>
    <t>MANEJO DE COLECCIONES ORGANICAS</t>
  </si>
  <si>
    <t>42506051</t>
  </si>
  <si>
    <t>PADILLA MARQUEZADA CAROL MARIANELLA</t>
  </si>
  <si>
    <t>CANTANTE</t>
  </si>
  <si>
    <t>41331249</t>
  </si>
  <si>
    <t>PADILLA MEZA MARIA DEL CARMEN</t>
  </si>
  <si>
    <t>ESTUDIOS DE CANTO</t>
  </si>
  <si>
    <t>Analista en Arquitectura II</t>
  </si>
  <si>
    <t>43031645</t>
  </si>
  <si>
    <t>PAHUACHON HUAYTA OSCAR FERNANDO</t>
  </si>
  <si>
    <t>ASISTENTE LEGAL</t>
  </si>
  <si>
    <t>70982330</t>
  </si>
  <si>
    <t>PAITA MACHUCA ALDEIR GIOVANNY</t>
  </si>
  <si>
    <t>44908168</t>
  </si>
  <si>
    <t>PAJARES ANDONAYRE DIEGO JESUS</t>
  </si>
  <si>
    <t>22760201</t>
  </si>
  <si>
    <t>PAJUELO MUÑOZ JUAN MANUEL</t>
  </si>
  <si>
    <t>ASESOR II DE LA SECRETARIA GENERAL</t>
  </si>
  <si>
    <t>40583891</t>
  </si>
  <si>
    <t>PAJUELO ORBEGOSO JAMES ALEXANDER</t>
  </si>
  <si>
    <t>ESPECIALISTA EN REDES Y COMUNICACIONES</t>
  </si>
  <si>
    <t>32043234</t>
  </si>
  <si>
    <t>PALA GARCIA JAVIER ALBERTO</t>
  </si>
  <si>
    <t>REALIZADOR/A AUDIOVISUAL</t>
  </si>
  <si>
    <t>43626697</t>
  </si>
  <si>
    <t>PALACIOS CASTRO ROBERT HERNAN</t>
  </si>
  <si>
    <t>PROFESIONAL TECNICO EN PRODUCCION DE PROGRAMAS DE TELEVISION</t>
  </si>
  <si>
    <t>ASISTENTE DE GESTION DE EVENTOS</t>
  </si>
  <si>
    <t>71219370</t>
  </si>
  <si>
    <t>PALACIOS FERNANDEZ DANIELA MARIA</t>
  </si>
  <si>
    <t>ADMINISTRACIÓN DE TURISMO</t>
  </si>
  <si>
    <t>RECAUDADOR DE INGRESOS PROPIOS</t>
  </si>
  <si>
    <t>70243495</t>
  </si>
  <si>
    <t>PALACIOS PALACIOS HECTOR LELIS</t>
  </si>
  <si>
    <t>EGRESADO DE ECONOMIA</t>
  </si>
  <si>
    <t>ANALISTA DE REDES</t>
  </si>
  <si>
    <t>46951174</t>
  </si>
  <si>
    <t>PALACIOS SAMAN HATEMM OMAR</t>
  </si>
  <si>
    <t xml:space="preserve">TECNICO EN REDES Y COMUNICACIONES </t>
  </si>
  <si>
    <t>Analista en Prensa I</t>
  </si>
  <si>
    <t>10196970</t>
  </si>
  <si>
    <t>PALMA DE LA CRUZ LUIS FERNANDO</t>
  </si>
  <si>
    <t>46556445</t>
  </si>
  <si>
    <t>PALOMINO CHAVEZ LORENA AMARILIS</t>
  </si>
  <si>
    <t>Especialista en Conservación</t>
  </si>
  <si>
    <t>40057629</t>
  </si>
  <si>
    <t>PALOMINO FELICES CAROLINA NELLY</t>
  </si>
  <si>
    <t>ESPECIALISTA EN SOCIOLOGIA</t>
  </si>
  <si>
    <t>08205780</t>
  </si>
  <si>
    <t>PALOMINO QUISPE FELIX EDMUNDO</t>
  </si>
  <si>
    <t>LICENCIADO EN SOCIOLOGIA</t>
  </si>
  <si>
    <t>Gestor Regional Apurímac (EN EL MARCO DEL DECRETO DE URGENCIA N° 034-2021)</t>
  </si>
  <si>
    <t>31188986</t>
  </si>
  <si>
    <t>PALOMINO ROJAS MIGUEL ELADIO</t>
  </si>
  <si>
    <t>70941994</t>
  </si>
  <si>
    <t>PALOMINO SANTE MARIA ISABEL</t>
  </si>
  <si>
    <t xml:space="preserve">ESPECIALISTA EN SUPERVISIÓN ARQUEOLOGÍCA </t>
  </si>
  <si>
    <t>40150984</t>
  </si>
  <si>
    <t>PALOMINO TRINIDAD JESSENIA</t>
  </si>
  <si>
    <t>44721602</t>
  </si>
  <si>
    <t>PALOMINO ZUMAETA JONATHAN DANIEL</t>
  </si>
  <si>
    <t>06669389</t>
  </si>
  <si>
    <t>PANIZO JANSANA AGUSTIN</t>
  </si>
  <si>
    <t>LINGÜISTA</t>
  </si>
  <si>
    <t>22075640</t>
  </si>
  <si>
    <t>PARDO HUARCAYA JORGE DONACIANO</t>
  </si>
  <si>
    <t>40743263</t>
  </si>
  <si>
    <t>PARDO TOCTO NERY</t>
  </si>
  <si>
    <t>44255022</t>
  </si>
  <si>
    <t>PAREDES DIAZ ALAN MARTIN ARISTOBAL</t>
  </si>
  <si>
    <t>COORDINADOR/A DE PROGRAMACIÓN Y ADQUISICIONES</t>
  </si>
  <si>
    <t>07728096</t>
  </si>
  <si>
    <t>PAREDES GONZALES KATIYA NATHALI</t>
  </si>
  <si>
    <t>42290634</t>
  </si>
  <si>
    <t>PAREDES HUARCAYA HAMILTON</t>
  </si>
  <si>
    <t>45920319</t>
  </si>
  <si>
    <t>PAREDES LUIS SHARON</t>
  </si>
  <si>
    <t>73826171</t>
  </si>
  <si>
    <t>PAREDES OTA JANA TERESIA</t>
  </si>
  <si>
    <t>41129596</t>
  </si>
  <si>
    <t>PAREDES SANCHEZ LUIS ENRIQUE</t>
  </si>
  <si>
    <t>44134818</t>
  </si>
  <si>
    <t>PAREDES VELASQUEZ EDDA CRISTINA</t>
  </si>
  <si>
    <t>ESTUDIOS TECNICOS EN CANTO</t>
  </si>
  <si>
    <t>Conservador/a</t>
  </si>
  <si>
    <t>71080356</t>
  </si>
  <si>
    <t>PAREDES VELASQUEZ MAGUITA DEL ROSARIO</t>
  </si>
  <si>
    <t>42920461</t>
  </si>
  <si>
    <t>PAREJAS MADGE ROSMERY</t>
  </si>
  <si>
    <t>ASISTENTE EN COLECCIÓN</t>
  </si>
  <si>
    <t>45453715</t>
  </si>
  <si>
    <t>PARIONA PALOMINO LUZBRIT</t>
  </si>
  <si>
    <t>ASISTENTE DE ACCESO A LA INFORMACIÓN PÚBLICA</t>
  </si>
  <si>
    <t>70341486</t>
  </si>
  <si>
    <t>PASACHE TENORIO ROBERTO RAY</t>
  </si>
  <si>
    <t>EGRESADO DE ADMINISTRACIÓN PÚBLICA</t>
  </si>
  <si>
    <t>06782763</t>
  </si>
  <si>
    <t>PASACHE UCHUYA ATILIO ALFREDO</t>
  </si>
  <si>
    <t>ASISTENTE DE SISTEMAS DE INFORMACIÓN</t>
  </si>
  <si>
    <t>70141900</t>
  </si>
  <si>
    <t>PASHANACE PINEDO KARINA</t>
  </si>
  <si>
    <t>ASISTENTE DE PROYECTOS EDUCATIVOS</t>
  </si>
  <si>
    <t>42268585</t>
  </si>
  <si>
    <t>PATAZCA ROBLES CYNTHIA DEL ROSARIO</t>
  </si>
  <si>
    <t>72664314</t>
  </si>
  <si>
    <t>PAUCAR SALAZAR ADINA</t>
  </si>
  <si>
    <t>PROFESIONAL DE CAMPO EN INVESTIGACION</t>
  </si>
  <si>
    <t>28314787</t>
  </si>
  <si>
    <t>PAUCAR TOMAYLLA SANDRA MILAGROS</t>
  </si>
  <si>
    <t>41405543</t>
  </si>
  <si>
    <t>PAZ VALENCIA SHELBY</t>
  </si>
  <si>
    <t>ESPECIALISTA EN CONSERVACIÓN EN SITIOS ARQUEOLOGICOS</t>
  </si>
  <si>
    <t>42136370</t>
  </si>
  <si>
    <t>PEBE YNOQUIO EDINES DEL CARMEN</t>
  </si>
  <si>
    <t>43079529</t>
  </si>
  <si>
    <t>PECCHI BARRIENTOS JAVIER LEONARDO</t>
  </si>
  <si>
    <t>Analista en Paleontología</t>
  </si>
  <si>
    <t>47027388</t>
  </si>
  <si>
    <t>PEDRAZA BORJA ANA FABIOLA</t>
  </si>
  <si>
    <t>ORIENTADOR Y VIGILANTE DE SALA</t>
  </si>
  <si>
    <t>44497107</t>
  </si>
  <si>
    <t>PELAEZ CURITOMAY ANA DEL ROSARIO</t>
  </si>
  <si>
    <t>TÉCNICA EN ADMINISTRACIÓN TURÍSTICA</t>
  </si>
  <si>
    <t>45443610</t>
  </si>
  <si>
    <t>PEÑA BARRIOS VERONIKA ADRIANA</t>
  </si>
  <si>
    <t>46025744</t>
  </si>
  <si>
    <t>PEÑA CHIRINOS KATHERINE JESUS</t>
  </si>
  <si>
    <t>41391058</t>
  </si>
  <si>
    <t>PEÑA CUCHO SILVIA PATRICIA</t>
  </si>
  <si>
    <t>00490678</t>
  </si>
  <si>
    <t>PEÑA GUZMAN GISELLA ROXANA</t>
  </si>
  <si>
    <t>43767070</t>
  </si>
  <si>
    <t>PEÑA TORRES PATRICIA</t>
  </si>
  <si>
    <t>21434524</t>
  </si>
  <si>
    <t>PEÑA UCEDA JESUS JAIME</t>
  </si>
  <si>
    <t>25836206</t>
  </si>
  <si>
    <t>PEÑALOZA CONTRERAS FRANCISCO JAVIER</t>
  </si>
  <si>
    <t>Analista en Gobierno Digital</t>
  </si>
  <si>
    <t>07252339</t>
  </si>
  <si>
    <t>PEÑALOZA DELGADO JOSE LUIS</t>
  </si>
  <si>
    <t>20724837</t>
  </si>
  <si>
    <t>PERALES MUNGUIA MANUEL FERNANDO</t>
  </si>
  <si>
    <t xml:space="preserve">Analista Legal II </t>
  </si>
  <si>
    <t>46751288</t>
  </si>
  <si>
    <t>PERALTA CADENILLAS JOHN ALEXIS</t>
  </si>
  <si>
    <t>07689958</t>
  </si>
  <si>
    <t>PERALTA LIMA GERMAN</t>
  </si>
  <si>
    <t>OPERADOR/A EN ATENCIÓN AL PÚBLICO</t>
  </si>
  <si>
    <t>70270742</t>
  </si>
  <si>
    <t>PERALTA MORENO ANA MARIA ARACELLI</t>
  </si>
  <si>
    <t>ESPECIALISTA EN GESTIÓN DE APLICACIONES WEB</t>
  </si>
  <si>
    <t>70143675</t>
  </si>
  <si>
    <t>PERALTA MORI JHONNY</t>
  </si>
  <si>
    <t>41334898</t>
  </si>
  <si>
    <t>PERALTA TEJADA ARTURO</t>
  </si>
  <si>
    <t>09679785</t>
  </si>
  <si>
    <t>PERALTA VALDIZAN JORGE LUIS</t>
  </si>
  <si>
    <t>70409220</t>
  </si>
  <si>
    <t>PEREA RIOS JOSE ADRIAN VENANCIO</t>
  </si>
  <si>
    <t>DIRECTORA DE PROGRAMA SECTORIAL IV DE LA DIRECCION GENERAL DE MUSEOS DEL MINISTERIO DE CULTURA</t>
  </si>
  <si>
    <t>40158104</t>
  </si>
  <si>
    <t>PEREYRA ITURRY CLAUDIA MARIA</t>
  </si>
  <si>
    <t>09672097</t>
  </si>
  <si>
    <t>PEREZ ALIAGA MARIELA MARINA</t>
  </si>
  <si>
    <t>COORDINADOR DE PROYECTOS DE PARQUES BICENTENARIO</t>
  </si>
  <si>
    <t>10806054</t>
  </si>
  <si>
    <t>PEREZ BRAÑEZ JAIR</t>
  </si>
  <si>
    <t>LITERATURA</t>
  </si>
  <si>
    <t>ASISTENTE DE GESTIÓN ADMINISTRATIVA</t>
  </si>
  <si>
    <t>47910073</t>
  </si>
  <si>
    <t>PEREZ CORONADO EVELYN LISSET</t>
  </si>
  <si>
    <t>EGRESADO DE ADMINISTRACIÓN PÚBLICA Y GESTION SOCIAL</t>
  </si>
  <si>
    <t>70022988</t>
  </si>
  <si>
    <t>PEREZ DIAZ KENNY JORGE</t>
  </si>
  <si>
    <t>40935726</t>
  </si>
  <si>
    <t>PEREZ ESTRADA DORA AMELIA</t>
  </si>
  <si>
    <t>46061522</t>
  </si>
  <si>
    <t>PEREZ GOMEZ FELICITA</t>
  </si>
  <si>
    <t>47185368</t>
  </si>
  <si>
    <t>PEREZ LAMADRID CARLOS ENRIQUE</t>
  </si>
  <si>
    <t>31043177</t>
  </si>
  <si>
    <t>PEREZ LOAYZA GUIDO</t>
  </si>
  <si>
    <t>71690338</t>
  </si>
  <si>
    <t>PEREZ MENESES ITALO TADEO</t>
  </si>
  <si>
    <t>ESTUDIANTE CONSERVATORIO NACIONAL DE MUSICA</t>
  </si>
  <si>
    <t>09610768</t>
  </si>
  <si>
    <t>PEREZ PAJARES JOSE ANTONIO</t>
  </si>
  <si>
    <t>MECANICO AUTOMOTRIZ</t>
  </si>
  <si>
    <t>43311415</t>
  </si>
  <si>
    <t>PEREZ PAJARES ROSA DAYSI</t>
  </si>
  <si>
    <t>70411059</t>
  </si>
  <si>
    <t>PEREZ PEÑA EDWIN</t>
  </si>
  <si>
    <t>06601048</t>
  </si>
  <si>
    <t>PEREZ PONCE MARITZA ESTHER</t>
  </si>
  <si>
    <t>42117518</t>
  </si>
  <si>
    <t>PEREZ QUIÑONEZ CARLOS</t>
  </si>
  <si>
    <t>ESPECIALISTA EN INDUSTRIAS CULTURALES</t>
  </si>
  <si>
    <t>42964027</t>
  </si>
  <si>
    <t>PEREZ REATEGUI MARIA ISABEL</t>
  </si>
  <si>
    <t>80449480</t>
  </si>
  <si>
    <t>PEREZ TRUJILLO  RODRIGO</t>
  </si>
  <si>
    <t>Gestor de Articulación Loreto (EN EL MARCO DEL DECRETO DE URGENCIA N° 034-2021)</t>
  </si>
  <si>
    <t>45853885</t>
  </si>
  <si>
    <t>PESANTES HUAMAN ISENIA MERCEDES</t>
  </si>
  <si>
    <t>46359830</t>
  </si>
  <si>
    <t>PEZO CHUQUIPIONDO ZOILA LUCIANA</t>
  </si>
  <si>
    <t>Fila de Violonchelo</t>
  </si>
  <si>
    <t>002421367</t>
  </si>
  <si>
    <t>PIERANTOZZI FUCHS IVÁN JOSÉ</t>
  </si>
  <si>
    <t>ESTUDIOS EN VIOLONCELLO</t>
  </si>
  <si>
    <t>ANALISTA EN CONTRATACIONES</t>
  </si>
  <si>
    <t>46847311</t>
  </si>
  <si>
    <t>PILARES MAQUI JUAN JULIO</t>
  </si>
  <si>
    <t>Analista en Comunicaciones</t>
  </si>
  <si>
    <t>10699508</t>
  </si>
  <si>
    <t>PILLACA HUAMANI TANIA DORIS</t>
  </si>
  <si>
    <t>46547681</t>
  </si>
  <si>
    <t>PILLACA PRADO YURICO</t>
  </si>
  <si>
    <t>EDUCACIÓN INICIAL</t>
  </si>
  <si>
    <t>OPERADOR/A EN PARA LA ATENCION</t>
  </si>
  <si>
    <t>70086313</t>
  </si>
  <si>
    <t>PILLACA SULCA KARINA ROCIO</t>
  </si>
  <si>
    <t>EGRESADO GUIA OFICIAL DE TURISMO</t>
  </si>
  <si>
    <t>42129589</t>
  </si>
  <si>
    <t>PILLCO GOMEZ KATHERINE GISSELA</t>
  </si>
  <si>
    <t>10415939</t>
  </si>
  <si>
    <t>PINEDA YARANGA JULIO CESAR</t>
  </si>
  <si>
    <t>45601150</t>
  </si>
  <si>
    <t>PINEDO IPUSHIMA NEYSER ROBERT</t>
  </si>
  <si>
    <t>RESPONSABLE DE LA OFICINA DE INFORMÁTICA Y TELECOMUNICACIONES</t>
  </si>
  <si>
    <t>40602964</t>
  </si>
  <si>
    <t>PINEDO PIÑAS JAIRO II JEISNER</t>
  </si>
  <si>
    <t>40192769</t>
  </si>
  <si>
    <t>PINEDO SALAS MAGALY ISABEL</t>
  </si>
  <si>
    <t>18041156</t>
  </si>
  <si>
    <t>PINILLOS PEREZ MIGUEL ANIBAL</t>
  </si>
  <si>
    <t>ESTUDIOS TECNICOS EN CONTABILIDAD</t>
  </si>
  <si>
    <t>ESPECIALISTA DE CONSERVACIÓN</t>
  </si>
  <si>
    <t>10319967</t>
  </si>
  <si>
    <t>PINO MATOS JOSE LUIS</t>
  </si>
  <si>
    <t>40577951</t>
  </si>
  <si>
    <t>PINTO ALFARO JUAN MANUEL</t>
  </si>
  <si>
    <t>08143686</t>
  </si>
  <si>
    <t>PINTO ESCUDERO MONICA CLOTILDE</t>
  </si>
  <si>
    <t>22700727</t>
  </si>
  <si>
    <t>PIÑAN ESPINOZA FERMIN JUAN</t>
  </si>
  <si>
    <t>48136052</t>
  </si>
  <si>
    <t>PIÑO VARGAS REYNER</t>
  </si>
  <si>
    <t>OPERADOR/A DE SEGURIDAD Y VIGILANCIA</t>
  </si>
  <si>
    <t>40110432</t>
  </si>
  <si>
    <t>PISCOYA MAYRA JESUS ANTONIO</t>
  </si>
  <si>
    <t>Especialista en Presupuesto</t>
  </si>
  <si>
    <t>40541791</t>
  </si>
  <si>
    <t>PISCOYA MORALES SARITA</t>
  </si>
  <si>
    <t>APOYO EN LA ASISTENCIA ADMINISTRATIVA</t>
  </si>
  <si>
    <t>10197855</t>
  </si>
  <si>
    <t>PISFIL PUICON ROSA ELVIRA</t>
  </si>
  <si>
    <t>ENCARGADO DE TÓPICO</t>
  </si>
  <si>
    <t>09647484</t>
  </si>
  <si>
    <t>PISFIL ROJAS ADA DEL ROCIO</t>
  </si>
  <si>
    <t>42905230</t>
  </si>
  <si>
    <t>PIZARRO  RUIZ LUIS EDUARDO</t>
  </si>
  <si>
    <t>ESTUDIANTE DE TURISMO Y HOTELERIA</t>
  </si>
  <si>
    <t>29523579</t>
  </si>
  <si>
    <t>PIZARRO CARDENAS ALEXIS GONZALO</t>
  </si>
  <si>
    <t>Experto/a en Comunicaciones I</t>
  </si>
  <si>
    <t>41571043</t>
  </si>
  <si>
    <t>PLACIDO SALAS PAOLA</t>
  </si>
  <si>
    <t>43071243</t>
  </si>
  <si>
    <t>PLASENCIA VEGA LESTER OMAR</t>
  </si>
  <si>
    <t>09922335</t>
  </si>
  <si>
    <t>POMA HERMOZA CLAUDIO FELIX</t>
  </si>
  <si>
    <t>70171843</t>
  </si>
  <si>
    <t>POMA LEON MIRIAM</t>
  </si>
  <si>
    <t>Arquitecto</t>
  </si>
  <si>
    <t>45204222</t>
  </si>
  <si>
    <t>POMA ROZAS FERNANDO MIGUEL</t>
  </si>
  <si>
    <t>OPERADOR/A DE GUARDIANIA, LIMPIEZA Y MANTENIMIENTO</t>
  </si>
  <si>
    <t>28241481</t>
  </si>
  <si>
    <t>POMA SOSA MARCELINO</t>
  </si>
  <si>
    <t>IST PRIVADO CESDE</t>
  </si>
  <si>
    <t>COORDINADOR DE CONTENIDOS AUDIOVISUALES</t>
  </si>
  <si>
    <t>42977812</t>
  </si>
  <si>
    <t>POMAREDA ARMAS ALFREDO MARTIN</t>
  </si>
  <si>
    <t>Asistente en Conservación de Bienes</t>
  </si>
  <si>
    <t>71032597</t>
  </si>
  <si>
    <t>PONCE AVILEZ EDITH YOVANA</t>
  </si>
  <si>
    <t>CONSERVACIÓN Y RESTAURACIÓN</t>
  </si>
  <si>
    <t>43090914</t>
  </si>
  <si>
    <t>PONCE DE LEON MARQUINA MARIA ROSA</t>
  </si>
  <si>
    <t>70559495</t>
  </si>
  <si>
    <t>PONCE PINEDO MARISOL VERONICA</t>
  </si>
  <si>
    <t>EDUCACIÓN ARTÍSTICA</t>
  </si>
  <si>
    <t>46675177</t>
  </si>
  <si>
    <t>PONCE VALERIANO LELLIS WILSON</t>
  </si>
  <si>
    <t>FACILITADOR INDIGENA</t>
  </si>
  <si>
    <t>80148566</t>
  </si>
  <si>
    <t>PONCEANO SEBASTIAN ROMEL</t>
  </si>
  <si>
    <t>43290386</t>
  </si>
  <si>
    <t>PONCIANO BERROA RICARDO</t>
  </si>
  <si>
    <t>73953561</t>
  </si>
  <si>
    <t>PONCIANO CUSHICHINARI EUDER SAUL</t>
  </si>
  <si>
    <t xml:space="preserve">ESPECIALISTA EN PROCESOS METODOLOGICOS Y DE FORMACIÓN EN EL MARCO DEL SELLO INTERCULTURAL Y BILINGÜE. </t>
  </si>
  <si>
    <t>07442716</t>
  </si>
  <si>
    <t>PONTE MENDOZA ELVIRA ELENA</t>
  </si>
  <si>
    <t>PSICOLOGA</t>
  </si>
  <si>
    <t>PERSONA PARA EL SISTEMA DE CIRCUITO CERRADO DE TELEVISION</t>
  </si>
  <si>
    <t>46269872</t>
  </si>
  <si>
    <t>PORRAS LEYVA JUAN OTO</t>
  </si>
  <si>
    <t>APOYO EN CONSERVACION Y MANTENIMIENTO</t>
  </si>
  <si>
    <t>06566177</t>
  </si>
  <si>
    <t>PORRAS QUISPE DIONISIO</t>
  </si>
  <si>
    <t>09780617</t>
  </si>
  <si>
    <t>PORRAS RUIZ ANGEL SIMON</t>
  </si>
  <si>
    <t>ESTUDIOS EN EDUCACION ARTISTICA - FOLCLORE - MUSICA</t>
  </si>
  <si>
    <t>07522439</t>
  </si>
  <si>
    <t>PORRAS VALLADARES JANET YSABEL</t>
  </si>
  <si>
    <t>42144198</t>
  </si>
  <si>
    <t>PORTAL PEÑA ADELI STEFANIE</t>
  </si>
  <si>
    <t>40092698</t>
  </si>
  <si>
    <t>PORTILLA GIL VLADIMIR ALEXANDER</t>
  </si>
  <si>
    <t>08853381</t>
  </si>
  <si>
    <t>PORTILLA ROMAN JUAN HUMBERTO</t>
  </si>
  <si>
    <t>72882394</t>
  </si>
  <si>
    <t>PORTOCARRERO AÑASCO ALEX</t>
  </si>
  <si>
    <t>47979789</t>
  </si>
  <si>
    <t>PORTOCARRERO AÑAZCO BASTY YESEÑA</t>
  </si>
  <si>
    <t>Coordinador/a Financiero/a</t>
  </si>
  <si>
    <t>43471928</t>
  </si>
  <si>
    <t>PORTOCARRERO CONTRERAS NATALLY HILDA</t>
  </si>
  <si>
    <t>72352406</t>
  </si>
  <si>
    <t>PORTOCARRERO ROJAS ANA MARIA</t>
  </si>
  <si>
    <t>45374974</t>
  </si>
  <si>
    <t>PORTOCARRERO VALQUI SEGUNDO OBDULIO</t>
  </si>
  <si>
    <t>42377836</t>
  </si>
  <si>
    <t>PORTUGAL GALLARDO NANCY ISABEL</t>
  </si>
  <si>
    <t>LICENCIADA EN ANTROPOLOGÍA</t>
  </si>
  <si>
    <t>Analista en Contrataciones del Estado I</t>
  </si>
  <si>
    <t>73030691</t>
  </si>
  <si>
    <t>POZO ASTOCONDOR BLANCA ANGELA</t>
  </si>
  <si>
    <t>ESPECIALISTA SOCIAL EN PROYECTOS DE INVERSIÓN</t>
  </si>
  <si>
    <t>42192840</t>
  </si>
  <si>
    <t>POZO CHAMBI ANGELICA</t>
  </si>
  <si>
    <t>COORDINADOR/A DEL SANTUARIO Y MUSEO DE SITIO PACHACAMAC</t>
  </si>
  <si>
    <t>07564563</t>
  </si>
  <si>
    <t>POZZI-ESCOT BUENAÑO DENISE CRISTINA</t>
  </si>
  <si>
    <t xml:space="preserve">Auditor - Jefe de Comisión </t>
  </si>
  <si>
    <t>40116208</t>
  </si>
  <si>
    <t>PRADO COLLYNS MARILU</t>
  </si>
  <si>
    <t>DERECHO CIVIL</t>
  </si>
  <si>
    <t>08248780</t>
  </si>
  <si>
    <t>PRECIADO GOMEZ ROSA INES</t>
  </si>
  <si>
    <t>72454652</t>
  </si>
  <si>
    <t>PRINCIPE GUZMAN ROSARIO SOLEDAD</t>
  </si>
  <si>
    <t>EGRESADA EN DERECHO</t>
  </si>
  <si>
    <t xml:space="preserve">COORDINADOR/A DEL CENTRO DE DOCUMENTACIÓN E INVESTIGACIÓN </t>
  </si>
  <si>
    <t>40275390</t>
  </si>
  <si>
    <t>PRINCIPE YUPANQUI MARIA ELENA</t>
  </si>
  <si>
    <t>10714230</t>
  </si>
  <si>
    <t>PUENTE JESUS ROBERTO CHRISTIAN</t>
  </si>
  <si>
    <t>21476321</t>
  </si>
  <si>
    <t>PURILLA ESPINOZA HERMILA EDITH</t>
  </si>
  <si>
    <t>44354375</t>
  </si>
  <si>
    <t>QUEVEDO CANALES ALICIA DEL PILAR</t>
  </si>
  <si>
    <t>BACHILLER EN CIENCIAS SOCIALES CON MENCION EN POLITICA Y GOBIERNO</t>
  </si>
  <si>
    <t>ASISTENTE EN GESTIÓN</t>
  </si>
  <si>
    <t>43557698</t>
  </si>
  <si>
    <t>QUEZADA CASTELLANOS GIULIANA LISBETH</t>
  </si>
  <si>
    <t>72876447</t>
  </si>
  <si>
    <t>QUILCA CUSIHUAMAN JOSE FERNANDO</t>
  </si>
  <si>
    <t>23267252</t>
  </si>
  <si>
    <t>QUINCHO QUISPE CARLOS ALBERTO</t>
  </si>
  <si>
    <t>SISTEMATIZACION DE INFORMACION GEOGRAFICA</t>
  </si>
  <si>
    <t>10160733</t>
  </si>
  <si>
    <t>QUINO FLORES LOURDES MAVILA</t>
  </si>
  <si>
    <t>ING. GEOGRAFO</t>
  </si>
  <si>
    <t>10137142</t>
  </si>
  <si>
    <t>QUINTANA ORTIZ MARCO ANTONIO</t>
  </si>
  <si>
    <t>BACHILLER EN SOCIOLOGIA</t>
  </si>
  <si>
    <t>41427906</t>
  </si>
  <si>
    <t>QUINTANA REMUZGO RONALD DANTE</t>
  </si>
  <si>
    <t>ESTADÍSTICA</t>
  </si>
  <si>
    <t>INSTRUMENTISTA DE FAGOT I</t>
  </si>
  <si>
    <t>70389832</t>
  </si>
  <si>
    <t>QUIÑE ANGELES MAURICIO SEBASTIAN</t>
  </si>
  <si>
    <t>07457458</t>
  </si>
  <si>
    <t>QUIÑONES ARAUJO SARA SOLEDAD</t>
  </si>
  <si>
    <t>07186812</t>
  </si>
  <si>
    <t>QUIÑONES BANDA JOSE VICENTE</t>
  </si>
  <si>
    <t>BACHILLER EN ECONOMIA</t>
  </si>
  <si>
    <t>DIRECTORA GENERAL DE LA OFICINA GENERAL DE RECURSOS HUMANOS</t>
  </si>
  <si>
    <t>07721447</t>
  </si>
  <si>
    <t>QUIÑONES LI AURA ELISA</t>
  </si>
  <si>
    <t>ABOGADA - LICENCIADA EN RELACIONES INDUSTRIALES</t>
  </si>
  <si>
    <t>RESPONSABLE DE TOPOGRAFIA</t>
  </si>
  <si>
    <t>41462124</t>
  </si>
  <si>
    <t>QUIROGA DIAZ GERARDO MIGUEL</t>
  </si>
  <si>
    <t>ANALISTA DE SELECCIÓN DE PERSONAL</t>
  </si>
  <si>
    <t>10007269</t>
  </si>
  <si>
    <t>QUIROGA SALAZAR ULISES</t>
  </si>
  <si>
    <t>BACHILLER EN ADMINISTRACION DE EMPRESAS</t>
  </si>
  <si>
    <t xml:space="preserve"> ASISTENTE ADMINISTRATIVO Y LOGÍSTICO</t>
  </si>
  <si>
    <t>09851595</t>
  </si>
  <si>
    <t>QUIROZ PEREZ GIOVANNA FABIOLA</t>
  </si>
  <si>
    <t>25706708</t>
  </si>
  <si>
    <t>QUIROZ VILLAVICENCIO YADIRA MARLENE</t>
  </si>
  <si>
    <t>ANALISTA EN CONTROL PREVIO</t>
  </si>
  <si>
    <t>44036903</t>
  </si>
  <si>
    <t>QUISPE CAPCHA PABLO GERMAN</t>
  </si>
  <si>
    <t>APOYO EN MUSEOGRAFÍA</t>
  </si>
  <si>
    <t>06152590</t>
  </si>
  <si>
    <t>QUISPE CARRASCO FLORINDA</t>
  </si>
  <si>
    <t>ADMINISTRADOR/A SIAF</t>
  </si>
  <si>
    <t>10595142</t>
  </si>
  <si>
    <t>QUISPE CCAHUAY ENRIQUE</t>
  </si>
  <si>
    <t>INSTRUMENTISTA DE TROMPETA</t>
  </si>
  <si>
    <t>43528383</t>
  </si>
  <si>
    <t>QUISPE CHILLCCE JHON RONALD</t>
  </si>
  <si>
    <t>LICENCIADO EN MUSICA - INTERPRETACION EN TROMPETA</t>
  </si>
  <si>
    <t>ARQUEÓLOGO/A ASISTENTE</t>
  </si>
  <si>
    <t>09981007</t>
  </si>
  <si>
    <t>QUISPE CONTRERAS DACIO JOHNY</t>
  </si>
  <si>
    <t>APOYO EN EL MANEJO DE CONSOLA DE SONIDO</t>
  </si>
  <si>
    <t>09868971</t>
  </si>
  <si>
    <t>QUISPE CUETO RAUL MOISES</t>
  </si>
  <si>
    <t xml:space="preserve">ANALISTA EN CATALOGACIÓN </t>
  </si>
  <si>
    <t>10723670</t>
  </si>
  <si>
    <t>QUISPE CUEVA ENRIQUE ESTANISLAO</t>
  </si>
  <si>
    <t>ESTUDIOS EN HISTORIA DEL ARTE</t>
  </si>
  <si>
    <t>28447818</t>
  </si>
  <si>
    <t>QUISPE FLORES GILBERTO</t>
  </si>
  <si>
    <t>ASISTENTE DE REGISTRO DE BIENES</t>
  </si>
  <si>
    <t>46042621</t>
  </si>
  <si>
    <t>QUISPE FRACCHIA ERIKA PAOLA</t>
  </si>
  <si>
    <t>40804510</t>
  </si>
  <si>
    <t>QUISPE GAMBOA GINA PAOLA</t>
  </si>
  <si>
    <t>CONTADORA PUBLICA</t>
  </si>
  <si>
    <t>43545480</t>
  </si>
  <si>
    <t>QUISPE GARCIA NATHALIE LISBETH</t>
  </si>
  <si>
    <t>47469558</t>
  </si>
  <si>
    <t>QUISPE LOCUMBER ROSMEL PERCY</t>
  </si>
  <si>
    <t>REGISTRO DE BIENES CULTURALES MUEBLES</t>
  </si>
  <si>
    <t>43195546</t>
  </si>
  <si>
    <t>QUISPE OROSCO JOSE LUIS</t>
  </si>
  <si>
    <t>ESPECIALISTA EN TEXTILES</t>
  </si>
  <si>
    <t>40758090</t>
  </si>
  <si>
    <t>QUISPE PEREZ LIZZETH PILAR</t>
  </si>
  <si>
    <t>CONSERVADORA</t>
  </si>
  <si>
    <t>72495771</t>
  </si>
  <si>
    <t>QUISPE QUEIROLO JUAN ALDAIR</t>
  </si>
  <si>
    <t>46457769</t>
  </si>
  <si>
    <t>QUISPE RAMIREZ JOSE CARLOS</t>
  </si>
  <si>
    <t>26717156</t>
  </si>
  <si>
    <t>QUISPE RAMOS SANTIAGO</t>
  </si>
  <si>
    <t>45248608</t>
  </si>
  <si>
    <t>RABANAL JAMBO JOSE</t>
  </si>
  <si>
    <t>TECNICO EN MECANICA AUTOMOTRIZ</t>
  </si>
  <si>
    <t>17449748</t>
  </si>
  <si>
    <t>RADAHELLY ALDANA OSCAR ENRIQUE</t>
  </si>
  <si>
    <t>ANALISTA DE ADMINISTRACIÓN Y PRESUPUESTO</t>
  </si>
  <si>
    <t>10284477</t>
  </si>
  <si>
    <t>RAMIREZ AMES RENZO JESUS</t>
  </si>
  <si>
    <t>ADMINISTRACION</t>
  </si>
  <si>
    <t>45922962</t>
  </si>
  <si>
    <t>RAMIREZ ARROYO ALEXANDER MAXIMO</t>
  </si>
  <si>
    <t>10584938</t>
  </si>
  <si>
    <t>RAMIREZ ASTETE ZOILA INES</t>
  </si>
  <si>
    <t>SECRETARIADO EJECUTIVO COMPUTARIZADO</t>
  </si>
  <si>
    <t>42200294</t>
  </si>
  <si>
    <t>RAMIREZ GAMARRA JUANA NATHALY</t>
  </si>
  <si>
    <t>Analista Socio Ambiental II</t>
  </si>
  <si>
    <t>70688403</t>
  </si>
  <si>
    <t>RAMIREZ HIDALGO ALVARO MARTIN</t>
  </si>
  <si>
    <t>INGENIERÍA EN GESTIÓN AMBIENTAL</t>
  </si>
  <si>
    <t>ESPECIALISTA EN CONTABILIDAD</t>
  </si>
  <si>
    <t>08164199</t>
  </si>
  <si>
    <t>RAMIREZ JANAMPA FIORALVA MIRTA</t>
  </si>
  <si>
    <t>INVESTIGADOR DE ARTE PERUANO</t>
  </si>
  <si>
    <t>08635294</t>
  </si>
  <si>
    <t>RAMIREZ LEON LUIS CESAR</t>
  </si>
  <si>
    <t>LICENCIADO EN ARTE</t>
  </si>
  <si>
    <t>42684741</t>
  </si>
  <si>
    <t>RAMIREZ LIÑAN GIULLIANA ELIZABETH</t>
  </si>
  <si>
    <t>09952134</t>
  </si>
  <si>
    <t>RAMIREZ PAREDES CESAR AUGUSTO</t>
  </si>
  <si>
    <t>07947436</t>
  </si>
  <si>
    <t>RAMIREZ RUIZ DORA MARCELA</t>
  </si>
  <si>
    <t>47888994</t>
  </si>
  <si>
    <t>RAMIREZ TELLO ESAU</t>
  </si>
  <si>
    <t>ENCARGADO DE LA SALA DE INTERPRETACION</t>
  </si>
  <si>
    <t>41277138</t>
  </si>
  <si>
    <t>RAMOS CHAPPA IMELDA</t>
  </si>
  <si>
    <t>LICENCIADO EN TURISMO Y ADMINISTRACION</t>
  </si>
  <si>
    <t>41152371</t>
  </si>
  <si>
    <t>RAMOS ESCALANTE JOSE EDUARDO</t>
  </si>
  <si>
    <t>SUPERVISOR DE AUDITORÍA PARA EL ÓRGANO DE CONTROL INSTITUCIONAL</t>
  </si>
  <si>
    <t>21145016</t>
  </si>
  <si>
    <t>RAMOS GUILLENA LIZBETH</t>
  </si>
  <si>
    <t>40094228</t>
  </si>
  <si>
    <t>RAMOS LOZADA YESSICA MARIA</t>
  </si>
  <si>
    <t>001734195</t>
  </si>
  <si>
    <t>RAMOS MAESTRE ERICK ALEJANDRO</t>
  </si>
  <si>
    <t>ANALISTA DE FOMENTO AUDIOVISUAL Y LOS NUEVOS MEDIOS</t>
  </si>
  <si>
    <t>44361249</t>
  </si>
  <si>
    <t>RAMOS QUIROZ JACQUELINE CAROLINA</t>
  </si>
  <si>
    <t>COORDINADOR/A DE REGISTRO DE BIENES CULTURALES MUEBLES</t>
  </si>
  <si>
    <t>28812926</t>
  </si>
  <si>
    <t>RAMOS QUISPE TEOBALDA INES</t>
  </si>
  <si>
    <t>46612942</t>
  </si>
  <si>
    <t>RAMOS RIOS GELEN</t>
  </si>
  <si>
    <t>Asistente en Lenguas Indígenas I</t>
  </si>
  <si>
    <t>46631147</t>
  </si>
  <si>
    <t>RAMOS RIOS LICETT DEL CARMEN</t>
  </si>
  <si>
    <t>16027655</t>
  </si>
  <si>
    <t>RAMOS VARGAS MARIO ALEJANDRO</t>
  </si>
  <si>
    <t>COORDINADOR/A DE REDES Y COMUNICACIONES</t>
  </si>
  <si>
    <t>09888620</t>
  </si>
  <si>
    <t>RAMOS VARGAS ROBERT ENRIQUE</t>
  </si>
  <si>
    <t>BACHILLER EN INGENIERIA DE COMPUTACION Y SISTEMAS</t>
  </si>
  <si>
    <t>08523692</t>
  </si>
  <si>
    <t>RAYMUNDO HUAROCC MAXIMILIANO</t>
  </si>
  <si>
    <t>09851018</t>
  </si>
  <si>
    <t>REAL MACEDO VILMA CLOTILDE</t>
  </si>
  <si>
    <t>45425668</t>
  </si>
  <si>
    <t>REATEGUI RODRIGUEZ FREDY JOSE</t>
  </si>
  <si>
    <t>07818776</t>
  </si>
  <si>
    <t>REATEGUI SILVA JUAN</t>
  </si>
  <si>
    <t>ENFERMERA</t>
  </si>
  <si>
    <t>000090967</t>
  </si>
  <si>
    <t>REINA BAUZA MIGUEL ANGEL</t>
  </si>
  <si>
    <t>INSTRUCTOR DE CONJUNTO MUSICALES DE AFICIONADOS</t>
  </si>
  <si>
    <t>46140986</t>
  </si>
  <si>
    <t>REJAS HERNANDEZ EDGAR JAIR</t>
  </si>
  <si>
    <t>COORDINADOR EN CONTROL Y PREVENCIÓN</t>
  </si>
  <si>
    <t>42879297</t>
  </si>
  <si>
    <t>RENGIFO CHUNGA MARIA ALEJANDRA</t>
  </si>
  <si>
    <t>70037259</t>
  </si>
  <si>
    <t>RENTERIA CARRERA JOHAAN ALEJANDRO</t>
  </si>
  <si>
    <t>ESPECIALISTA SUPERVISOR EN ARQUEOLOGÍCA</t>
  </si>
  <si>
    <t>09752868</t>
  </si>
  <si>
    <t>RENTERIA CHIOK MARIO FRANCISCO</t>
  </si>
  <si>
    <t>21557752</t>
  </si>
  <si>
    <t>REQUEJO PEREZ JOSE LUIS</t>
  </si>
  <si>
    <t>47518693</t>
  </si>
  <si>
    <t>REQUENA FRIAS ALEJANDRA SOFIA</t>
  </si>
  <si>
    <t>OPERADOR/A DEL CENTRO DE CONTROL Y DE LOS SISTEMAS DE SEGURIDAD</t>
  </si>
  <si>
    <t>08885057</t>
  </si>
  <si>
    <t>RESPALDIZA CALDERON CARLOS RICARDO</t>
  </si>
  <si>
    <t>AUXILIAR DE TRANSMISIONES</t>
  </si>
  <si>
    <t>43974399</t>
  </si>
  <si>
    <t>REY DE LA ROSA ESTEFANIA</t>
  </si>
  <si>
    <t>ESTUDIOS EN BALLET CLASICO</t>
  </si>
  <si>
    <t>ASISTENTE EN LENGUAS INDÍGENAS</t>
  </si>
  <si>
    <t>72629493</t>
  </si>
  <si>
    <t>REYES ARANA FRANCIS ALEXANDRA</t>
  </si>
  <si>
    <t>43825596</t>
  </si>
  <si>
    <t>REYES CHAVEZ CAROLINA DEMETRIA</t>
  </si>
  <si>
    <t>EGRESADA EN ADMINISTRACION</t>
  </si>
  <si>
    <t>46722957</t>
  </si>
  <si>
    <t>REYES CUADROS IRMA PATRICIA</t>
  </si>
  <si>
    <t>43742842</t>
  </si>
  <si>
    <t>REYES GONZALES ANA MARIA MERCEDES</t>
  </si>
  <si>
    <t>Analista de Producción y Circulación del Libro</t>
  </si>
  <si>
    <t>45492414</t>
  </si>
  <si>
    <t>REYES LIÑAN MONICA MEDALIE</t>
  </si>
  <si>
    <t>10796062</t>
  </si>
  <si>
    <t>REYES MURILLO FLORIBEL</t>
  </si>
  <si>
    <t>21527910</t>
  </si>
  <si>
    <t>REYES OROSCO JAVIER MANUEL</t>
  </si>
  <si>
    <t>Médico Ocupacional</t>
  </si>
  <si>
    <t>41468090</t>
  </si>
  <si>
    <t>REYES TORREJON YOSHY IRINA</t>
  </si>
  <si>
    <t>Analista de Sistemas de Innovación</t>
  </si>
  <si>
    <t>42498226</t>
  </si>
  <si>
    <t>REYES VASQUEZ ERICSON GERARDO</t>
  </si>
  <si>
    <t>Especialista en Gestión de Riesgos de Desastres</t>
  </si>
  <si>
    <t>23926918</t>
  </si>
  <si>
    <t>RICALDE BELLIDO CESAR</t>
  </si>
  <si>
    <t>INGENIERÍA ELÉCTRICA</t>
  </si>
  <si>
    <t>43905841</t>
  </si>
  <si>
    <t>RICALDI PANEZ CANDIDA BEATRIZ</t>
  </si>
  <si>
    <t>10275537</t>
  </si>
  <si>
    <t>RIOS AGUILAR SUSANA LUCIA</t>
  </si>
  <si>
    <t>APOYO EN TRÁMITES DOCUMENTARIOS Y APOYO ARCHIVISTICO</t>
  </si>
  <si>
    <t>10219166</t>
  </si>
  <si>
    <t>RIOS ARCE MANUEL</t>
  </si>
  <si>
    <t>05203558</t>
  </si>
  <si>
    <t>RIOS CESPEDES JUAN PEDRO</t>
  </si>
  <si>
    <t>GUIA REGIONAL EN TURISMO ECOLOGICO</t>
  </si>
  <si>
    <t>Analista II en Música (EN EL MARCO DEL DECRETO DE URGENCIA N° 034-2021)</t>
  </si>
  <si>
    <t>47123920</t>
  </si>
  <si>
    <t>RIOS CORREA FERNANDO ARTURO</t>
  </si>
  <si>
    <t>CIENCIAS SOCIALES</t>
  </si>
  <si>
    <t>45071630</t>
  </si>
  <si>
    <t>RIOS DAVILA ANNY SABEL</t>
  </si>
  <si>
    <t>16792895</t>
  </si>
  <si>
    <t>RIOS DIAZ YURI BRANDO</t>
  </si>
  <si>
    <t>25663462</t>
  </si>
  <si>
    <t>RIOS FIGUEROA VDA DE CHAMBERS MARIA ESTHER</t>
  </si>
  <si>
    <t>Especialista en Programación y Contrataciones</t>
  </si>
  <si>
    <t>42463889</t>
  </si>
  <si>
    <t>RIOS LARA DORIS GLORIA</t>
  </si>
  <si>
    <t>ANALISTA CONTABLE I</t>
  </si>
  <si>
    <t>45147218</t>
  </si>
  <si>
    <t>RIOS NAVENTA MARCO ANTONIO</t>
  </si>
  <si>
    <t>70001214</t>
  </si>
  <si>
    <t>RIOS OCHOA LUIS MIGUEL</t>
  </si>
  <si>
    <t>25723799</t>
  </si>
  <si>
    <t>RIOS PALOMINO NILTON</t>
  </si>
  <si>
    <t>04961128</t>
  </si>
  <si>
    <t>RIOS RIVERA DAVID</t>
  </si>
  <si>
    <t>ESPECIALISTA EN SEGURIDAD Y SALUD EN EL TRABAJO</t>
  </si>
  <si>
    <t>41501383</t>
  </si>
  <si>
    <t>RIOS SILVA MARJORIE</t>
  </si>
  <si>
    <t>APOYO EN LA IDENTIFICACION Y REGISTRO DE CAMINOS Y SITIOS ASOCIADOS</t>
  </si>
  <si>
    <t>10345018</t>
  </si>
  <si>
    <t>RIOS VILLAR MARIA SONIA</t>
  </si>
  <si>
    <t>48320022</t>
  </si>
  <si>
    <t>RIQUELME TOMAYLLA KAREN VANESA</t>
  </si>
  <si>
    <t>ADMINISTRACION PUBLICA</t>
  </si>
  <si>
    <t>Analista II en Artes Visuales (EN EL MARCO DEL DECRETO DE URGENCIA N° 034-2021)</t>
  </si>
  <si>
    <t>41609334</t>
  </si>
  <si>
    <t>RISCO HUARACA CARLOS EDUARDO</t>
  </si>
  <si>
    <t>ESCULTURA</t>
  </si>
  <si>
    <t>47309616</t>
  </si>
  <si>
    <t>RISCO SEMPERTEGUI ANDRES ZARITS</t>
  </si>
  <si>
    <t>42529909</t>
  </si>
  <si>
    <t>RIVADENEYRA ORIHUELA JOSE CARLOS</t>
  </si>
  <si>
    <t xml:space="preserve">LICENCIADO EN CIENCIAS DE LA COMUNICACION </t>
  </si>
  <si>
    <t>AUDITOR ASISTENTE</t>
  </si>
  <si>
    <t>45200222</t>
  </si>
  <si>
    <t>RIVAS ACERO CINDY ELIZABETH</t>
  </si>
  <si>
    <t>Asistente en Recursos Humanos</t>
  </si>
  <si>
    <t>40318982</t>
  </si>
  <si>
    <t>RIVAS SANDOVAL YOSELIN YOLANDA</t>
  </si>
  <si>
    <t>ESPECIALISTA EN DESARROLLO CULTURAL</t>
  </si>
  <si>
    <t>42795794</t>
  </si>
  <si>
    <t>RIVAS VILLALVA ROSA ROXANA</t>
  </si>
  <si>
    <t>09749650</t>
  </si>
  <si>
    <t>RIVERA CAMACHO EDWIN HEBERST</t>
  </si>
  <si>
    <t>43590874</t>
  </si>
  <si>
    <t>RIVERA CANO NANCY MARIELA</t>
  </si>
  <si>
    <t>LICENCIADA EN CIENCIAS DE LA COMUNICACIÓN</t>
  </si>
  <si>
    <t>40798204</t>
  </si>
  <si>
    <t>RIVERA CARDENAS JUAN CARLOS</t>
  </si>
  <si>
    <t>ESTUDIOS CONTRABAJO</t>
  </si>
  <si>
    <t>ANALISTA EN CONTRATACIONES DEL ESTADO</t>
  </si>
  <si>
    <t>46031033</t>
  </si>
  <si>
    <t>RIVERA MENDOZA FIORELLA YANINA</t>
  </si>
  <si>
    <t>ADMINISTRACIÓN HOTELERA</t>
  </si>
  <si>
    <t>ESPECIALISTA EN PLANIFICACIÓN Y GESTIÓN TERRITORIAL</t>
  </si>
  <si>
    <t>07880457</t>
  </si>
  <si>
    <t>RIVERA MOLINA IVAN ROMULO</t>
  </si>
  <si>
    <t>CAPACITADOR A PROMOTORES DE LECTURA.</t>
  </si>
  <si>
    <t>09618169</t>
  </si>
  <si>
    <t>RIVERA REYES JUAN CARLOS</t>
  </si>
  <si>
    <t>DOCENTE</t>
  </si>
  <si>
    <t>46061471</t>
  </si>
  <si>
    <t>RIVERA SANCHEZ LUZ SINDY</t>
  </si>
  <si>
    <t>08776968</t>
  </si>
  <si>
    <t>RIVERA SANTANDER MEDINA LOURDES MARIA DEL CARMEN</t>
  </si>
  <si>
    <t>70141893</t>
  </si>
  <si>
    <t>RIVERO MEZA MERILINE MILAGROS</t>
  </si>
  <si>
    <t>BACHILLER EN MUSICA - VIOLIN</t>
  </si>
  <si>
    <t>40453333</t>
  </si>
  <si>
    <t>ROBALINO SANDOVAL BERENICE LILIANA</t>
  </si>
  <si>
    <t>40128007</t>
  </si>
  <si>
    <t>ROBLES CASTILLO CARLOS</t>
  </si>
  <si>
    <t>ANALISTA DE POLÍTICAS INDÍGENAS I</t>
  </si>
  <si>
    <t>70517102</t>
  </si>
  <si>
    <t>ROBLES QUISPE IVONNE DEL PILAR</t>
  </si>
  <si>
    <t>10000054</t>
  </si>
  <si>
    <t>ROBLES ROMERO GABRIEL WILFREDO</t>
  </si>
  <si>
    <t>AUXILIAR EN EDUCACIÓN</t>
  </si>
  <si>
    <t>75868949</t>
  </si>
  <si>
    <t>ROCA ESTRELLA MARJORIE EILLEN</t>
  </si>
  <si>
    <t>72956920</t>
  </si>
  <si>
    <t>ROCCA ABANTO SONNY JEAN PIERRE</t>
  </si>
  <si>
    <t>ESTUDIOS DE DANZA ESPECIALIZADA EN FOLCLORE</t>
  </si>
  <si>
    <t>07264137</t>
  </si>
  <si>
    <t>RODRIGUEZ AGÜERO ROXANA PILAR</t>
  </si>
  <si>
    <t>42885431</t>
  </si>
  <si>
    <t>RODRIGUEZ ALEY JHANS JHONATAN</t>
  </si>
  <si>
    <t>41123068</t>
  </si>
  <si>
    <t>RODRIGUEZ BARRIENTOS MARVIN OSMER</t>
  </si>
  <si>
    <t>TECNICO EN COMPUTACION Y SISTEMAS</t>
  </si>
  <si>
    <t>46112125</t>
  </si>
  <si>
    <t>RODRIGUEZ BARRIENTOS WILBER NICOLAS</t>
  </si>
  <si>
    <t>INGENIERÍA DE SISTEMAS E INFORMÁTICA</t>
  </si>
  <si>
    <t>09706773</t>
  </si>
  <si>
    <t>RODRIGUEZ CARRION JULIAN VALERIO</t>
  </si>
  <si>
    <t>ANALISTA DE CAPACITACIÓN</t>
  </si>
  <si>
    <t>25742244</t>
  </si>
  <si>
    <t>RODRIGUEZ CHIHUAN VILMA LIDIA</t>
  </si>
  <si>
    <t>EDUCACIÓN SECUNDARIA, ESPECIALIDAD: COMUNICACIÓN</t>
  </si>
  <si>
    <t>29470821</t>
  </si>
  <si>
    <t>RODRIGUEZ CHIRINOS MARIA DEL CARMEN</t>
  </si>
  <si>
    <t>PROFESORA DE EDUCACION ARTISTICA - MUSICA</t>
  </si>
  <si>
    <t>48422431</t>
  </si>
  <si>
    <t>RODRIGUEZ FUKS JOY HUGO</t>
  </si>
  <si>
    <t>76882620</t>
  </si>
  <si>
    <t>RODRIGUEZ GARCIA STACY LILIANA</t>
  </si>
  <si>
    <t>ESTUDIANTE DE MARKETING</t>
  </si>
  <si>
    <t>Asistente Administrativo II</t>
  </si>
  <si>
    <t>46226340</t>
  </si>
  <si>
    <t>RODRIGUEZ GELDRES ANA LUCIA BEATRIZ</t>
  </si>
  <si>
    <t>DIFUSOR/A CULTURAL</t>
  </si>
  <si>
    <t>40481854</t>
  </si>
  <si>
    <t>RODRIGUEZ GONZALES MADELINE TATIANA</t>
  </si>
  <si>
    <t>40686697</t>
  </si>
  <si>
    <t>RODRIGUEZ LANDAVERI MAGALY CORIN</t>
  </si>
  <si>
    <t>BACHILLER EN ARTES PLASTICAS Y VISUALES</t>
  </si>
  <si>
    <t>10217872</t>
  </si>
  <si>
    <t>RODRIGUEZ LOPEZ DORCAS NAAMA</t>
  </si>
  <si>
    <t>41044897</t>
  </si>
  <si>
    <t>RODRIGUEZ PAREDES PATRICIA JIRLEY</t>
  </si>
  <si>
    <t>71882593</t>
  </si>
  <si>
    <t>RODRIGUEZ PEREZ MARIA CELESTE</t>
  </si>
  <si>
    <t xml:space="preserve">Bailarín/a Solista Principal </t>
  </si>
  <si>
    <t>001008324</t>
  </si>
  <si>
    <t>RODRIGUEZ QUINTERO JUAN PABLO</t>
  </si>
  <si>
    <t>OPERADOR/A DE ARCHIVO</t>
  </si>
  <si>
    <t>80140837</t>
  </si>
  <si>
    <t>RODRIGUEZ ROLLER BECKY BERRY</t>
  </si>
  <si>
    <t>ESTUDIANTE DE EDUCACION ARTISTICA</t>
  </si>
  <si>
    <t>ANTROPOLOGO DE CAMPO</t>
  </si>
  <si>
    <t>44363823</t>
  </si>
  <si>
    <t>RODRIGUEZ ROMANI ROSARIO DEL PILAR</t>
  </si>
  <si>
    <t>ENCARGADO DE SERVICIOS EDUCATIVOS</t>
  </si>
  <si>
    <t>10702611</t>
  </si>
  <si>
    <t>RODRIGUEZ SORIANO MAXIMO ANIBAL</t>
  </si>
  <si>
    <t>42356972</t>
  </si>
  <si>
    <t>RODRIGUEZ SOTOMAYOR GUILLIANA ISABEL FRANCESCA</t>
  </si>
  <si>
    <t>10010765</t>
  </si>
  <si>
    <t>RODRIGUEZ TOLEDO JUAN CARLOS</t>
  </si>
  <si>
    <t>HISTORIADOR DEL ARTE</t>
  </si>
  <si>
    <t>43795170</t>
  </si>
  <si>
    <t>RODRIGUEZ VELASQUE CIRILO</t>
  </si>
  <si>
    <t>ANALISTA EN CONTENIDOS AUDIOVISUALES</t>
  </si>
  <si>
    <t>44371559</t>
  </si>
  <si>
    <t>RODRIGUEZ ZEGARRA JOSE RICARDO</t>
  </si>
  <si>
    <t>COORDINADOR/A DE INVESTIGACIONES</t>
  </si>
  <si>
    <t>07186395</t>
  </si>
  <si>
    <t>ROEL MENDIZABAL PEDRO ENRIQUE</t>
  </si>
  <si>
    <t>45634500</t>
  </si>
  <si>
    <t>ROJAS  RENGIFO AMELIA DEL PILAR</t>
  </si>
  <si>
    <t>Analista de Programas de Fomento de la Lectura</t>
  </si>
  <si>
    <t>41048738</t>
  </si>
  <si>
    <t>ROJAS CHIPANA ROSALINA</t>
  </si>
  <si>
    <t>EDUCACION</t>
  </si>
  <si>
    <t>44952430</t>
  </si>
  <si>
    <t>ROJAS CUIPAL NORI</t>
  </si>
  <si>
    <t>22493322</t>
  </si>
  <si>
    <t>ROJAS DORIA BERTHA AMPARO</t>
  </si>
  <si>
    <t>40744479</t>
  </si>
  <si>
    <t>ROJAS GUEVARA VICTOR HUGO</t>
  </si>
  <si>
    <t>42012186</t>
  </si>
  <si>
    <t>ROJAS LOPEZ ALINDOR RIVELINO</t>
  </si>
  <si>
    <t>41185447</t>
  </si>
  <si>
    <t>ROJAS MONAR DIANA YNGRID</t>
  </si>
  <si>
    <t>74278022</t>
  </si>
  <si>
    <t>ROJAS MORI KELVIN JAJAIRO</t>
  </si>
  <si>
    <t>ADMINISTRACIÓN DE RECURSOS FORESTALES</t>
  </si>
  <si>
    <t>09671696</t>
  </si>
  <si>
    <t>ROJAS PATIÑO FERNANDO VLADIMIR HO</t>
  </si>
  <si>
    <t>10428442</t>
  </si>
  <si>
    <t>ROJAS RAMOS SONIA ZELENA</t>
  </si>
  <si>
    <t>RESPONSABLE DE ELABORACION DE MATERIAL CARTOGRAFICO DIDACTICO</t>
  </si>
  <si>
    <t>10612336</t>
  </si>
  <si>
    <t>ROJAS RESPALDIZA FIORELLA</t>
  </si>
  <si>
    <t>BACHILLER EN GEOGRAFIA</t>
  </si>
  <si>
    <t>47185379</t>
  </si>
  <si>
    <t>ROJAS SOLIS NADIR</t>
  </si>
  <si>
    <t>ESTUDIOS EN DOCENCIA - DANZA</t>
  </si>
  <si>
    <t>10374641</t>
  </si>
  <si>
    <t>ROMAN GODINES OSCAR ULISES</t>
  </si>
  <si>
    <t>BACHILLER EN HUMANIDADES CON MENCIÓN EN GEOGRAFÍA</t>
  </si>
  <si>
    <t>45349553</t>
  </si>
  <si>
    <t>ROMAN YSIDRO LOIDY NOEMI</t>
  </si>
  <si>
    <t>JEFE/A DEL ÁREA DE INVESTIGACIONES</t>
  </si>
  <si>
    <t>06039210</t>
  </si>
  <si>
    <t>ROMERO CAHUANA ERNESTO</t>
  </si>
  <si>
    <t>46149746</t>
  </si>
  <si>
    <t>ROMERO CHAVEZ DARWIN DIKSON</t>
  </si>
  <si>
    <t>42249181</t>
  </si>
  <si>
    <t>ROMERO SANCHEZ JOHN PETER</t>
  </si>
  <si>
    <t>08130700</t>
  </si>
  <si>
    <t>ROMERO SEGURA ALICIA ELVA</t>
  </si>
  <si>
    <t>10031260</t>
  </si>
  <si>
    <t>ROMERO TORRES JAVIER</t>
  </si>
  <si>
    <t>06798549</t>
  </si>
  <si>
    <t>ROMERO VERA TUDELA MARJORIE CECILIA</t>
  </si>
  <si>
    <t>41545583</t>
  </si>
  <si>
    <t>RONCAGLIOLO BONICELLI LUIS JOSE</t>
  </si>
  <si>
    <t>ESTUDIOS EN CIENCIAS DE LA INFORMACION</t>
  </si>
  <si>
    <t>71210257</t>
  </si>
  <si>
    <t>RONCAGLIOLO CARRANZA DANIELLA MARIA ELENA</t>
  </si>
  <si>
    <t>72846199</t>
  </si>
  <si>
    <t>ROQUE HUAMAN JUAN JOSE</t>
  </si>
  <si>
    <t>45243094</t>
  </si>
  <si>
    <t>ROQUE MAYTA EDGAR</t>
  </si>
  <si>
    <t>PROFESOR DE SECUNDARIA</t>
  </si>
  <si>
    <t>Analista Administrativo II</t>
  </si>
  <si>
    <t>42858397</t>
  </si>
  <si>
    <t>ROQUE SOTELO RONALD AMADOR</t>
  </si>
  <si>
    <t>00191445</t>
  </si>
  <si>
    <t>ROQUE TACHIANA MATEO</t>
  </si>
  <si>
    <t>09456556</t>
  </si>
  <si>
    <t>ROSALES TOMASTO SILVIA EULALIA</t>
  </si>
  <si>
    <t>08176227</t>
  </si>
  <si>
    <t>ROSAS CHAVEZ HAYDEE VICTORIA</t>
  </si>
  <si>
    <t>70505466</t>
  </si>
  <si>
    <t>RUBIÑOS CHIAPPE RICARDO MANUEL</t>
  </si>
  <si>
    <t>ESTUDIOS EN ARTE</t>
  </si>
  <si>
    <t>09608303</t>
  </si>
  <si>
    <t>RUBIO ROJAS DORA HAYDEE</t>
  </si>
  <si>
    <t>INSTRUMENTISTA DE FLAUTA I</t>
  </si>
  <si>
    <t>45129525</t>
  </si>
  <si>
    <t>RUEDA CADILLO SINI ROMINA</t>
  </si>
  <si>
    <t>01293105</t>
  </si>
  <si>
    <t>RUELAS QUISPE GREGORIO</t>
  </si>
  <si>
    <t>APOYO CONTROL DE INGRESO</t>
  </si>
  <si>
    <t>44984703</t>
  </si>
  <si>
    <t>RUELAS TICONA ALFREDO</t>
  </si>
  <si>
    <t>06154016</t>
  </si>
  <si>
    <t>RUFINO NIMA RICARDO ALBERTO</t>
  </si>
  <si>
    <t>47334147</t>
  </si>
  <si>
    <t>RUIZ BALVIN PAMELA MISHEL</t>
  </si>
  <si>
    <t>EGRESADA COMO TECNICO PROFESIONAL EN ADMINISTRACION</t>
  </si>
  <si>
    <t>TÉCNICO ESPECIALISTA EN SISTEMAS ELECTRICOS</t>
  </si>
  <si>
    <t>43272764</t>
  </si>
  <si>
    <t>RUIZ CAVIÑO HUGO</t>
  </si>
  <si>
    <t>TECNICO ELECTRICISTA INDUSTRIAL</t>
  </si>
  <si>
    <t>EJECUTOR COACTIVO</t>
  </si>
  <si>
    <t>25532406</t>
  </si>
  <si>
    <t>RUIZ GAMBETTA LILIAN SORAYA</t>
  </si>
  <si>
    <t>10612192</t>
  </si>
  <si>
    <t>RUIZ GONZALES EDGAR BENITO</t>
  </si>
  <si>
    <t>42671603</t>
  </si>
  <si>
    <t>RUIZ HERRERA KARLA ROSSI</t>
  </si>
  <si>
    <t>LICENCIADA EN ARTES - MUSICA</t>
  </si>
  <si>
    <t>42313747</t>
  </si>
  <si>
    <t>RUIZ JURADO JOSE GABRIEL</t>
  </si>
  <si>
    <t>46924641</t>
  </si>
  <si>
    <t>RUIZ LLANOS DAVID YSIDORO</t>
  </si>
  <si>
    <t>ESTUDIOS EN MUSICA - CONTRABAJO</t>
  </si>
  <si>
    <t>00165912</t>
  </si>
  <si>
    <t>RUIZ RIOS RUBEN</t>
  </si>
  <si>
    <t>42820731</t>
  </si>
  <si>
    <t>RUIZ RODRIGUEZ MARTHA LUZ</t>
  </si>
  <si>
    <t>COORDINADOR/A DE PARTICIPACION COMUNITARIA</t>
  </si>
  <si>
    <t>07500085</t>
  </si>
  <si>
    <t>RUIZ RUBIO RODRIGO</t>
  </si>
  <si>
    <t>77415813</t>
  </si>
  <si>
    <t>RUIZ RUIZ CRISTHIAN</t>
  </si>
  <si>
    <t>47429921</t>
  </si>
  <si>
    <t>RUIZ SANTOS ENOC</t>
  </si>
  <si>
    <t>MANTENIMIENTO DE INSTALACIONES</t>
  </si>
  <si>
    <t>06736573</t>
  </si>
  <si>
    <t>SAAVEDRA LADERO MARIA HAYDEE</t>
  </si>
  <si>
    <t>32987408</t>
  </si>
  <si>
    <t>SABANA MENDOZA MARIBEL ELIZABETH</t>
  </si>
  <si>
    <t>06324622</t>
  </si>
  <si>
    <t>SABAT MINDREAU PABLO ANDRES</t>
  </si>
  <si>
    <t>Gestor Regional San Martín (EN EL MARCO DEL DECRETO DE URGENCIA N° 034-2021)</t>
  </si>
  <si>
    <t>00860443</t>
  </si>
  <si>
    <t>SABOYA BORBOR IVONNE ARLETT</t>
  </si>
  <si>
    <t>46698292</t>
  </si>
  <si>
    <t>SACHAHUAMAN MENA JANETH KAREN</t>
  </si>
  <si>
    <t>TECNICO EN SECRETARIADO EJECUTIVO</t>
  </si>
  <si>
    <t>09588744</t>
  </si>
  <si>
    <t>SACRAMENTO DEL VALLE VICENTA JACQUELINE</t>
  </si>
  <si>
    <t>ASISTENTE EN CONTROL DE ASISTENCIA</t>
  </si>
  <si>
    <t>46671204</t>
  </si>
  <si>
    <t>SAENZ ESCRIBA CRISTIAN OMAR</t>
  </si>
  <si>
    <t>43571128</t>
  </si>
  <si>
    <t>SAENZ SANTOS DANIEL ALCIDES</t>
  </si>
  <si>
    <t>EGRESADO EN MUSICA - VIOLA</t>
  </si>
  <si>
    <t>42280868</t>
  </si>
  <si>
    <t>SAEZ MOLLEHUARA ROSANA</t>
  </si>
  <si>
    <t>INGENIERA INDUSTRIAL</t>
  </si>
  <si>
    <t>42724536</t>
  </si>
  <si>
    <t>SAGUA TITO CALEB ERNESTO</t>
  </si>
  <si>
    <t>40457051</t>
  </si>
  <si>
    <t>SALAMANCA MAMANI DAVID YVAN</t>
  </si>
  <si>
    <t>ESTUDIOS EN PRODUCCION Y REALIZACION TV.</t>
  </si>
  <si>
    <t>ASISTENTE EN INFORMES AL CIUDADANO</t>
  </si>
  <si>
    <t>42260467</t>
  </si>
  <si>
    <t>SALAS BAZALAR OSCAR ALFONSO</t>
  </si>
  <si>
    <t>ESPECIALISTA EN TEMA SOCIALES</t>
  </si>
  <si>
    <t>40420409</t>
  </si>
  <si>
    <t>SALAS MURRUGARRA MARITA DE LAS NIEVES</t>
  </si>
  <si>
    <t>06798907</t>
  </si>
  <si>
    <t>SALAS SALAS FLOR DE MARIA</t>
  </si>
  <si>
    <t>FORMACIÓN UNIVERSITARIA EN ADMINISTRACIÓN DE EMPRESAS</t>
  </si>
  <si>
    <t>72215466</t>
  </si>
  <si>
    <t>SALAS SANCHEZ JORGE HUMBERTO</t>
  </si>
  <si>
    <t>ESTUDIANTE DE VIOLIN</t>
  </si>
  <si>
    <t>TECNICO ESPECIALISTA</t>
  </si>
  <si>
    <t>09351520</t>
  </si>
  <si>
    <t>SALAZAR AVELLANEDA SANDRA BEATRIZ</t>
  </si>
  <si>
    <t>Analista III de Gestión de Estímulos para el libro y fomento de la Lectura (EN EL MARCO DEL DECRETO DE URGENCIA N° 034-2021)</t>
  </si>
  <si>
    <t>44405752</t>
  </si>
  <si>
    <t>SALAZAR LEU NOELIA</t>
  </si>
  <si>
    <t>PUBLICIDAD Y MULTIMEDIA</t>
  </si>
  <si>
    <t>44453197</t>
  </si>
  <si>
    <t>SALAZAR PEREZ EDER LEONARDO</t>
  </si>
  <si>
    <t>47129662</t>
  </si>
  <si>
    <t>SALAZAR TARAZONA CHRISTIAN MICHEL</t>
  </si>
  <si>
    <t>OBRERO EN LIMPIEZA ARQUEOLÓGICA</t>
  </si>
  <si>
    <t>09522490</t>
  </si>
  <si>
    <t>SALAZAR VICENTE ALEJANDRO ANSELMO</t>
  </si>
  <si>
    <t>44175073</t>
  </si>
  <si>
    <t>SALCEDO QUISPE JOSE LUIS</t>
  </si>
  <si>
    <t>07460588</t>
  </si>
  <si>
    <t>SALDAÑA CAMPOS NESTOR</t>
  </si>
  <si>
    <t>03837317</t>
  </si>
  <si>
    <t>SALDARRIAGA PEÑA FRANCISCO</t>
  </si>
  <si>
    <t>TECNICO EN MECANICA</t>
  </si>
  <si>
    <t>08149132</t>
  </si>
  <si>
    <t>SALGADO SAYAN ROSA MARINA</t>
  </si>
  <si>
    <t>45847283</t>
  </si>
  <si>
    <t>SALINAS SALVADOR LEISY DIANDRA</t>
  </si>
  <si>
    <t>47951950</t>
  </si>
  <si>
    <t>SALINAS ZAVALETA CESAR ANTONIO</t>
  </si>
  <si>
    <t>BACHILLER EN INGENIERIA INFORMÁTICA Y SISTEMAS</t>
  </si>
  <si>
    <t>46449016</t>
  </si>
  <si>
    <t>SALINAS ZEVALLOS LUCY</t>
  </si>
  <si>
    <t>RESPONSABLE DE INVESTIGACIÓN</t>
  </si>
  <si>
    <t>46698955</t>
  </si>
  <si>
    <t>SALOMON VARGAS VANESSA EDITH</t>
  </si>
  <si>
    <t>23266563</t>
  </si>
  <si>
    <t>SALVATIERRA LAIME JUAN</t>
  </si>
  <si>
    <t>INGENIERÍA DE COMPUTACIÓN Y SISTEMAS</t>
  </si>
  <si>
    <t>42101548</t>
  </si>
  <si>
    <t>SAN MIGUEL FERNANDEZ RONALD ANTHONY</t>
  </si>
  <si>
    <t>40048657</t>
  </si>
  <si>
    <t>SANCA VEGA INGRID NERINA</t>
  </si>
  <si>
    <t>DIRECTORA DE SISTEMA ADMINISTRATIVO III-DIRECTORA DE LA OFICINA DE ABASTECIMIENTO DE LA OFICINA GENERAL DE ADMINISTRACION DEL MINISTERIO DE CULTURA</t>
  </si>
  <si>
    <t>07942249</t>
  </si>
  <si>
    <t>SANCHEZ ALVA AMALIA ESTELA</t>
  </si>
  <si>
    <t>COORDINADOR/A ADMINISTRATIVO</t>
  </si>
  <si>
    <t>06674296</t>
  </si>
  <si>
    <t>SANCHEZ APONTE MANUEL MARTIN</t>
  </si>
  <si>
    <t>72778950</t>
  </si>
  <si>
    <t>SANCHEZ CAMUS NEIL</t>
  </si>
  <si>
    <t>ESTUDIOS EN DANZA FOLCLORICA</t>
  </si>
  <si>
    <t>ENCARGADO DE LA CENTRAL TELEFONICA</t>
  </si>
  <si>
    <t>08668626</t>
  </si>
  <si>
    <t>SANCHEZ CANDELA SABINA NELDA</t>
  </si>
  <si>
    <t>Analista II en Elaboración de Proyectos (EN EL MARCO DEL DECRETO DE URGENCIA N° 034-2021)</t>
  </si>
  <si>
    <t>10049407</t>
  </si>
  <si>
    <t>SANCHEZ CELIS RICHARD CESAR</t>
  </si>
  <si>
    <t>41690492</t>
  </si>
  <si>
    <t>SANCHEZ CERVANTES LUZMILA</t>
  </si>
  <si>
    <t>PROFESIONAL TECNICO EN SECRETARIADO EJECUTIVO</t>
  </si>
  <si>
    <t>ASISTENTE EBANISTA-RESTAURADOR</t>
  </si>
  <si>
    <t>10880103</t>
  </si>
  <si>
    <t>SANCHEZ FABIAN YUBEL ELEMO</t>
  </si>
  <si>
    <t>Analista Audiovisual</t>
  </si>
  <si>
    <t>08275943</t>
  </si>
  <si>
    <t>SANCHEZ FRANCO LUISA FLOR BEATRIZ</t>
  </si>
  <si>
    <t>06731208</t>
  </si>
  <si>
    <t>SANCHEZ GAMARRA SERGIO RICARDO</t>
  </si>
  <si>
    <t>42862681</t>
  </si>
  <si>
    <t>SANCHEZ GUILLEN JHOSSELINE ROMMY</t>
  </si>
  <si>
    <t>ESTUDIOS DE SECRETARIADO EJECUTIVO</t>
  </si>
  <si>
    <t>28300931</t>
  </si>
  <si>
    <t>SANCHEZ GUTIERREZ FELICITAS</t>
  </si>
  <si>
    <t>APOYO CONTABLE</t>
  </si>
  <si>
    <t>41860787</t>
  </si>
  <si>
    <t>SANCHEZ HERRERA EVELY</t>
  </si>
  <si>
    <t>42821990</t>
  </si>
  <si>
    <t>SANCHEZ HURTADO ANGEL LUIS ALBERTO</t>
  </si>
  <si>
    <t>06978556</t>
  </si>
  <si>
    <t>SANCHEZ REYNOSO CARLOS ALBERTO</t>
  </si>
  <si>
    <t>18206489</t>
  </si>
  <si>
    <t>SANCHEZ RODRIGUEZ EDWIN JAVIER</t>
  </si>
  <si>
    <t>ASISTENTE EN AUDIOVISUAL</t>
  </si>
  <si>
    <t>48000558</t>
  </si>
  <si>
    <t>SANCHEZ SOLIS RITA STEFANNY</t>
  </si>
  <si>
    <t>DIRECTOR/A MUSICAL</t>
  </si>
  <si>
    <t>40169496</t>
  </si>
  <si>
    <t>SANCHEZ SOTELO EDDY ALBERTO</t>
  </si>
  <si>
    <t>41648451</t>
  </si>
  <si>
    <t>SANCHEZ TALLEDO ANGELICA EDELINDA</t>
  </si>
  <si>
    <t xml:space="preserve">Asistente en Soporte Técnico </t>
  </si>
  <si>
    <t>80146420</t>
  </si>
  <si>
    <t>SANCHEZ VASQUEZ SADITH BRUSELAS</t>
  </si>
  <si>
    <t>Analista Legal III</t>
  </si>
  <si>
    <t>44669200</t>
  </si>
  <si>
    <t>SANCHEZ VERA LUZ MERY</t>
  </si>
  <si>
    <t>43373579</t>
  </si>
  <si>
    <t>SANDOVAL LOPEZ LUCY MARGOT</t>
  </si>
  <si>
    <t>70814200</t>
  </si>
  <si>
    <t>SANDOVAL PRADA LUDWIN</t>
  </si>
  <si>
    <t>INGENIERÍA DEL MEDIO AMBIENTE</t>
  </si>
  <si>
    <t>Supervisor/a en Servicios Generales y Mantenimiento</t>
  </si>
  <si>
    <t>40302381</t>
  </si>
  <si>
    <t>SANGAMA FASABI KONEC</t>
  </si>
  <si>
    <t>TECNICO ELECTRONICO</t>
  </si>
  <si>
    <t xml:space="preserve">Analista Estadístico III </t>
  </si>
  <si>
    <t>47838632</t>
  </si>
  <si>
    <t>SANTA CRUZ GUEVARA BRENILDA PAOLA</t>
  </si>
  <si>
    <t>ANALISTA DE EGRESOS</t>
  </si>
  <si>
    <t>47315278</t>
  </si>
  <si>
    <t>SANTAMARIA VALDERA JUAN JOSE MODESTO</t>
  </si>
  <si>
    <t>43050318</t>
  </si>
  <si>
    <t>SANTANDER MALAGA NANCY</t>
  </si>
  <si>
    <t xml:space="preserve">DIRECTOR DE PROGRAMA SECTORIAL III DE LA SUB DIRECCION DESCONCENTRADA DE PATRIMONIO CULTURAL INDUSTRIAS CULTURALES E I NTERCULTURALIDAD DE LA DD </t>
  </si>
  <si>
    <t>43483728</t>
  </si>
  <si>
    <t>SANTE VELASQUEZ EDUARDO RONALD</t>
  </si>
  <si>
    <t>80166266</t>
  </si>
  <si>
    <t>SANTISTEBAN CORDOVA LUIS ENRIQUE</t>
  </si>
  <si>
    <t>10817469</t>
  </si>
  <si>
    <t>SANTOS VALENCIA MANUEL ARTURO</t>
  </si>
  <si>
    <t>04961115</t>
  </si>
  <si>
    <t>SAPUNA ZARAZARA ANDRES</t>
  </si>
  <si>
    <t>41567562</t>
  </si>
  <si>
    <t>SARA REPETTO CESAR LUIS</t>
  </si>
  <si>
    <t>40104944</t>
  </si>
  <si>
    <t>SARAVIA ALBURQUEQUE ELOY GIOVANNY</t>
  </si>
  <si>
    <t>10136326</t>
  </si>
  <si>
    <t>SARAZU BRONCANO EFRAIN ALEXANDER</t>
  </si>
  <si>
    <t>41184324</t>
  </si>
  <si>
    <t>SARMIENTO PARI RAUL</t>
  </si>
  <si>
    <t>70601734</t>
  </si>
  <si>
    <t>SARMIENTO TAPIA JORDY PAUL</t>
  </si>
  <si>
    <t>46894558</t>
  </si>
  <si>
    <t>SAUCEDO QUISPE RAUL FERNANDO</t>
  </si>
  <si>
    <t>40001708</t>
  </si>
  <si>
    <t>SCHULTE CHAUCA HILDE AURORA</t>
  </si>
  <si>
    <t>Analista en Cooperación Técnica Internacional</t>
  </si>
  <si>
    <t>42498573</t>
  </si>
  <si>
    <t>SEBASTIAN REYES ROSA KAROL</t>
  </si>
  <si>
    <t>48613998</t>
  </si>
  <si>
    <t>SEBASTIAN VARGAS KARLA AYMAR</t>
  </si>
  <si>
    <t>70760736</t>
  </si>
  <si>
    <t>SEBASTIAN VARGAS WILSON</t>
  </si>
  <si>
    <t>Analista en Proyectos de Gestión Cultural</t>
  </si>
  <si>
    <t>41508357</t>
  </si>
  <si>
    <t>SEGOVIA MEDINA DANIEL PAOLO</t>
  </si>
  <si>
    <t>ADMINISTRACIÓN EN TURISMO</t>
  </si>
  <si>
    <t>Director/a de la Oficina de Operaciones y Mantenimiento</t>
  </si>
  <si>
    <t>10277660</t>
  </si>
  <si>
    <t>SEGURA ARRIVABENE JOSE ANTONIO</t>
  </si>
  <si>
    <t>ESPECIALISTA EN MEDIO AMBIENTE Y RECURSOS NATURALES</t>
  </si>
  <si>
    <t>43551224</t>
  </si>
  <si>
    <t>SEGURA URRUNAGA FRIDA ISABEL</t>
  </si>
  <si>
    <t>72656251</t>
  </si>
  <si>
    <t>SEMINARIO ALVARADO MELINA GISSELL</t>
  </si>
  <si>
    <t>OPERADOR/A LIMPIEZA, MANTENIMIENTO Y CUIDADO DE PIEZAS</t>
  </si>
  <si>
    <t>02680533</t>
  </si>
  <si>
    <t>SEMINARIO COVEÑAS RAFAEL</t>
  </si>
  <si>
    <t>TECNICO EN MECANICA DE PRODUCCION</t>
  </si>
  <si>
    <t>43098364</t>
  </si>
  <si>
    <t>SERNAQUE CHAVEZ ANDERSSON DANIEL</t>
  </si>
  <si>
    <t>74304785</t>
  </si>
  <si>
    <t>SERRANO ROJAS LUCY MELANY</t>
  </si>
  <si>
    <t>41539400</t>
  </si>
  <si>
    <t>SEVILLA TORELLO CATHERINE OLGA RINA</t>
  </si>
  <si>
    <t>70600467</t>
  </si>
  <si>
    <t>SHAHUANO SOPLIN LESLY LORENA</t>
  </si>
  <si>
    <t>40996172</t>
  </si>
  <si>
    <t>SIERRA CHAVEZ GINA GLADYS</t>
  </si>
  <si>
    <t>46549492</t>
  </si>
  <si>
    <t>SIERRALTA PORRAS MERCEDES STEPHANNY</t>
  </si>
  <si>
    <t>40914285</t>
  </si>
  <si>
    <t>SILVA BARRIENTOS KATERINA VERONICA</t>
  </si>
  <si>
    <t>01332621</t>
  </si>
  <si>
    <t>SILVA CAHUANA LIDIA SONIA</t>
  </si>
  <si>
    <t>OPERADOR DE LIMPIEZA Y MANTENIMIENTO</t>
  </si>
  <si>
    <t>44887704</t>
  </si>
  <si>
    <t>SILVA ESPINOZA OBERT</t>
  </si>
  <si>
    <t xml:space="preserve">Secretario/a I </t>
  </si>
  <si>
    <t>44346562</t>
  </si>
  <si>
    <t>SILVA MENDOZA ELIDA DEL ROSARIO</t>
  </si>
  <si>
    <t>08119197</t>
  </si>
  <si>
    <t>SILVA MONGE NORMA PETRONILA</t>
  </si>
  <si>
    <t>07971882</t>
  </si>
  <si>
    <t>SILVA SOLOGUREN JUAN ANTONIO</t>
  </si>
  <si>
    <t>20038193</t>
  </si>
  <si>
    <t>SIUCE BONIFACIO RUBEN</t>
  </si>
  <si>
    <t>ESPECIALISTA EN RESERVA TERRITORIAL</t>
  </si>
  <si>
    <t>40587852</t>
  </si>
  <si>
    <t>SOLDEVILLA RUIZ LOURDES LIZ</t>
  </si>
  <si>
    <t>44503348</t>
  </si>
  <si>
    <t>SOLIS CHAVEZ PAUL ALEXANDER</t>
  </si>
  <si>
    <t>45423397</t>
  </si>
  <si>
    <t>SOLIS GONZALES EDUARDO ANTONIO</t>
  </si>
  <si>
    <t>47566062</t>
  </si>
  <si>
    <t>SOLIS GONZALES GERARDO XAVIER</t>
  </si>
  <si>
    <t>74500100</t>
  </si>
  <si>
    <t>SOLIS GONZALES HELEN ANGELINE</t>
  </si>
  <si>
    <t>ESTUDIOS EN MUSICA - VIOLONCELLO</t>
  </si>
  <si>
    <t>INSTRUMENTISTA DE OBOE</t>
  </si>
  <si>
    <t>000758740</t>
  </si>
  <si>
    <t>SOLORZANO MEJIAS NESTOR JOSE</t>
  </si>
  <si>
    <t>ESTUDIANTE</t>
  </si>
  <si>
    <t>10687442</t>
  </si>
  <si>
    <t>SOLORZANO PALACIN EDGARDO</t>
  </si>
  <si>
    <t>ESTUDIOS EN GESTION ESTRATEGICA DE POLITICAS PUBLICAS Y CONFLICTOS SOCIALES</t>
  </si>
  <si>
    <t>01289499</t>
  </si>
  <si>
    <t>SOSA ALCON FERNANDO JOHN</t>
  </si>
  <si>
    <t>28297445</t>
  </si>
  <si>
    <t>SOSA GUILLEN ALBERTO</t>
  </si>
  <si>
    <t>RESPONSABLE DE LA DIRECCIÓN DE EVALUACIÓN Y SERVICIOS TÉCNICOS</t>
  </si>
  <si>
    <t>10317344</t>
  </si>
  <si>
    <t>SOSA VALLE LUIS MARTIN</t>
  </si>
  <si>
    <t xml:space="preserve">ENCARGADO DE LA CONSIGNA Y TAQUILLA </t>
  </si>
  <si>
    <t>10565441</t>
  </si>
  <si>
    <t>SOTELO LOPEZ VICTOR ENRIQUE</t>
  </si>
  <si>
    <t>INGENIERO GEÓGRAFO ESPECIALISTA</t>
  </si>
  <si>
    <t>10272990</t>
  </si>
  <si>
    <t>SOTELO MANRIQUE LEYLA MABEL</t>
  </si>
  <si>
    <t>28308828</t>
  </si>
  <si>
    <t>SOTO MAGUINO JORGE LUIS</t>
  </si>
  <si>
    <t>41481256</t>
  </si>
  <si>
    <t>SOTO MAURTUA JESSICA DEL CARMEN</t>
  </si>
  <si>
    <t>OPERADOR/A LIMPIEZA Y MANTENIMIENTO</t>
  </si>
  <si>
    <t>23206551</t>
  </si>
  <si>
    <t>SOTO OTAÑE TEOFILO</t>
  </si>
  <si>
    <t>45082113</t>
  </si>
  <si>
    <t>SOTO PELAYO JUDITH ERIKA</t>
  </si>
  <si>
    <t>ESPECIALISTA EN CAS</t>
  </si>
  <si>
    <t>08167788</t>
  </si>
  <si>
    <t>SOTO PERALTA CARLOS OMAR</t>
  </si>
  <si>
    <t>CHOFER/MENSAJERO</t>
  </si>
  <si>
    <t>08186944</t>
  </si>
  <si>
    <t>SOTO TENORIO RIMANET GODOFREDO</t>
  </si>
  <si>
    <t>BACHILLER EN CIENCIAS DE LA INGENIERÍA DE MINAS</t>
  </si>
  <si>
    <t>09536996</t>
  </si>
  <si>
    <t>SOTOMAYOR RAMIREZ LUZMILA VERONIKHA</t>
  </si>
  <si>
    <t>07760583</t>
  </si>
  <si>
    <t>STIGLER ARCIA ERIKA JOSSELYN</t>
  </si>
  <si>
    <t>EGRESADO EN ADMINISTRACION DE NEGOCIOS INTERNACIONALES</t>
  </si>
  <si>
    <t>47296834</t>
  </si>
  <si>
    <t>SUAREZ ALVAREZ EVA NATALIE</t>
  </si>
  <si>
    <t>ANALISIS DE CUENTAS E INTEGRACION CONTABLE</t>
  </si>
  <si>
    <t>09775216</t>
  </si>
  <si>
    <t>SUAREZ CARBAJAL CIRO</t>
  </si>
  <si>
    <t>Operador/a de Notificaciones Motorizado</t>
  </si>
  <si>
    <t>45139056</t>
  </si>
  <si>
    <t>SUAREZ ÑAUPARI JUAN VICTOR</t>
  </si>
  <si>
    <t>43426781</t>
  </si>
  <si>
    <t>SUAREZ ÑAUPARI MARTIN FERNANDO</t>
  </si>
  <si>
    <t>ESPECIALISTA EN SALUD Y EDUCACIÓN</t>
  </si>
  <si>
    <t>46106519</t>
  </si>
  <si>
    <t>SUBELETE AUCCACUSI EDITH</t>
  </si>
  <si>
    <t>ENFERMERÍA</t>
  </si>
  <si>
    <t>44281792</t>
  </si>
  <si>
    <t>SULCA FLORES JORGE RONALD</t>
  </si>
  <si>
    <t>41346846</t>
  </si>
  <si>
    <t>SULLA CRUZ ROBERT RUBEN</t>
  </si>
  <si>
    <t>10653463</t>
  </si>
  <si>
    <t>SULLCA VILLEGAS ALCIDES</t>
  </si>
  <si>
    <t>ESPECIALISTA EN CONTROL FISICO DE ALMACEN</t>
  </si>
  <si>
    <t>25744857</t>
  </si>
  <si>
    <t>SUNCION ESPINOZA EDWIN PERCY</t>
  </si>
  <si>
    <t>07976537</t>
  </si>
  <si>
    <t>SUNICO RABORG JAVIER ERNESTO</t>
  </si>
  <si>
    <t>EGRESADO EN MUSICA</t>
  </si>
  <si>
    <t>ASISTENTE DE DISEÑO GRAFICO E ILUSTRACION</t>
  </si>
  <si>
    <t>72552836</t>
  </si>
  <si>
    <t>TABOADA SANCHEZ JUAN CARLOS</t>
  </si>
  <si>
    <t>02855032</t>
  </si>
  <si>
    <t>TABOADA VILCHEZ GREGORIO</t>
  </si>
  <si>
    <t>AGENTE DE PROTECCIÓN DEL PUESTO DE CONTROL Y VIGILANCIA CETICO</t>
  </si>
  <si>
    <t>80445538</t>
  </si>
  <si>
    <t>TACHIANA ROQUE FELIPE</t>
  </si>
  <si>
    <t>ESPECIALISTA EN GESTIÓN E IMPLEMENTACIÓN DE POLITICAS</t>
  </si>
  <si>
    <t>70463514</t>
  </si>
  <si>
    <t>TACUCHE MORENO LUIS ENRIQUE</t>
  </si>
  <si>
    <t>63594786</t>
  </si>
  <si>
    <t>TACURI CUBA ANALUISA YADIRA</t>
  </si>
  <si>
    <t>ESTUDIOS EN DANZA - MARINERA</t>
  </si>
  <si>
    <t>33807358</t>
  </si>
  <si>
    <t>TAFUR BARDALES VICTOR HOMERO</t>
  </si>
  <si>
    <t>44474685</t>
  </si>
  <si>
    <t>TAFUR CALLE ROXANA JACKELINE</t>
  </si>
  <si>
    <t>72861565</t>
  </si>
  <si>
    <t>TAFUR GALLARDO DANIEL</t>
  </si>
  <si>
    <t>45351971</t>
  </si>
  <si>
    <t>TAFUR ZAGACETA ISAC</t>
  </si>
  <si>
    <t>40093756</t>
  </si>
  <si>
    <t>TALAVERA FUENTES PATRICIA ANTONIA</t>
  </si>
  <si>
    <t>COORDINADOR/A DE CONTROL PATRIMONIAL</t>
  </si>
  <si>
    <t>25732814</t>
  </si>
  <si>
    <t>TALLEDO AGUAYO TEODORA</t>
  </si>
  <si>
    <t>80397779</t>
  </si>
  <si>
    <t>TAM MALDONADO MARY YSABEL</t>
  </si>
  <si>
    <t>BACHILLER EN CIENCIAS ECONOMICAS</t>
  </si>
  <si>
    <t>40337897</t>
  </si>
  <si>
    <t>TAM MENDIOLAZA MARCIA MARIBEL</t>
  </si>
  <si>
    <t>Asistente de Capacitación</t>
  </si>
  <si>
    <t>74872896</t>
  </si>
  <si>
    <t>TAMARIZ SALAZAR SHEYLA</t>
  </si>
  <si>
    <t>05631234</t>
  </si>
  <si>
    <t>TANGOA LANCHA ELY</t>
  </si>
  <si>
    <t>GEOGRAFO ESPECIALISTA</t>
  </si>
  <si>
    <t>41595546</t>
  </si>
  <si>
    <t>TANTALEAN VALIENTE LILA MAGALY</t>
  </si>
  <si>
    <t>LICENCIADA EN GEOGRAFIA</t>
  </si>
  <si>
    <t>ENCARGADO DE MUSEO DE SITIO</t>
  </si>
  <si>
    <t>22269045</t>
  </si>
  <si>
    <t>TAPAHUASCO CARRASCO ELISEO MARIO</t>
  </si>
  <si>
    <t>Gestor de Articulación Lima (EN EL MARCO DEL DECRETO DE URGENCIA N° 034-2021)</t>
  </si>
  <si>
    <t>75098205</t>
  </si>
  <si>
    <t>TAPIA CONDORI MICHAEL ARTURO</t>
  </si>
  <si>
    <t>40073946</t>
  </si>
  <si>
    <t>TAPIA PAREDES CONSUELO</t>
  </si>
  <si>
    <t>76067083</t>
  </si>
  <si>
    <t>TAPULLIMA CAYNAMARI ROY HARRINSON</t>
  </si>
  <si>
    <t>Gestor de  Alertas Apurímac (EN EL MARCO DEL DECRETO DE URGENCIA N° 034-2021)</t>
  </si>
  <si>
    <t>40465769</t>
  </si>
  <si>
    <t>TAQUIRI CONDORI MARIA REYNA</t>
  </si>
  <si>
    <t>COORDINADORA DE RECURSOS HUMANOS</t>
  </si>
  <si>
    <t>09874621</t>
  </si>
  <si>
    <t>TARQUINO TORRES DORA CRISTINA</t>
  </si>
  <si>
    <t>PROGRAMADOR DE LA MECÁNICA TEATRAL</t>
  </si>
  <si>
    <t>43173737</t>
  </si>
  <si>
    <t>TASAYCO TASAYCO CARLOS ALBERTO</t>
  </si>
  <si>
    <t>ELECTRICISTA</t>
  </si>
  <si>
    <t>ESPECIALISTA EN MEDIACIÓN CULTURAL</t>
  </si>
  <si>
    <t>46448471</t>
  </si>
  <si>
    <t>TASSARA SUAREZ VERONICA JULIANI</t>
  </si>
  <si>
    <t>COORDINADOR/A DE CAPACITACION EN CONSULTA PREVIA</t>
  </si>
  <si>
    <t>06819001</t>
  </si>
  <si>
    <t>TAVARA CASTILLO JOSE IGNACIO</t>
  </si>
  <si>
    <t>ESTUDIOS GENERALES Y FILOSOFIA</t>
  </si>
  <si>
    <t>26703482</t>
  </si>
  <si>
    <t>TAVERA VARGAS KARIN JANNET</t>
  </si>
  <si>
    <t>PROFESIONAL TECNICA EN COMPUTACION</t>
  </si>
  <si>
    <t>22066859</t>
  </si>
  <si>
    <t>TAYPE CHIPANA JUAN FERMIN</t>
  </si>
  <si>
    <t>45291844</t>
  </si>
  <si>
    <t>TEJADA VILLAR ROSA ERIKA MILAGROS</t>
  </si>
  <si>
    <t>COORDINADOR/A DE PUESTA EN VALOR</t>
  </si>
  <si>
    <t>09536459</t>
  </si>
  <si>
    <t>TELLEZ CABREJOS SANDRA KARINA</t>
  </si>
  <si>
    <t>09829070</t>
  </si>
  <si>
    <t>TELLO GUERRA VILMA CECILIA</t>
  </si>
  <si>
    <t>ADMINISTRACIÓN Y GERENCIA</t>
  </si>
  <si>
    <t>ESPECIALISTA EN PRENSA</t>
  </si>
  <si>
    <t>42093992</t>
  </si>
  <si>
    <t>TELLO RODRIGUEZ CAROL MARIELA</t>
  </si>
  <si>
    <t>28291111</t>
  </si>
  <si>
    <t>TELLO TORRE CAROLINA</t>
  </si>
  <si>
    <t>Analista de Seguimiento III</t>
  </si>
  <si>
    <t>72813392</t>
  </si>
  <si>
    <t>TEMPLE ATACHAGUA INGRID NICOLE</t>
  </si>
  <si>
    <t>40893497</t>
  </si>
  <si>
    <t>TEPO BRICEÑO LIZBEHT DEL ROSARIO</t>
  </si>
  <si>
    <t>70237396</t>
  </si>
  <si>
    <t>TERRAZAS COSIO BRESIA ROSALID</t>
  </si>
  <si>
    <t>OPERADOR/A DE VIGILANCIA Y LIMPIEZA</t>
  </si>
  <si>
    <t>26708856</t>
  </si>
  <si>
    <t>TERRONES CASTREJON ENCARNACION</t>
  </si>
  <si>
    <t xml:space="preserve">ENCARGADO DE LA COLECCION DE TEXTILES </t>
  </si>
  <si>
    <t>06168789</t>
  </si>
  <si>
    <t>THAYS DELGADO CARMEN AIDA</t>
  </si>
  <si>
    <t>43360344</t>
  </si>
  <si>
    <t>TIBURCIO ESPINOZA ROMEL</t>
  </si>
  <si>
    <t>2DO DE SECUNDARIA</t>
  </si>
  <si>
    <t>22700086</t>
  </si>
  <si>
    <t>TIBURCIO JUYPA RODOLFO</t>
  </si>
  <si>
    <t>43511866</t>
  </si>
  <si>
    <t>TICONA CHAMBI MARIELA LOURDES</t>
  </si>
  <si>
    <t>29294914</t>
  </si>
  <si>
    <t>TICONA TURPO JAVIER GABRIEL</t>
  </si>
  <si>
    <t>04821119</t>
  </si>
  <si>
    <t>TIJE CAPI MARCIA EDITH</t>
  </si>
  <si>
    <t>TECNICO EN EDUCACION</t>
  </si>
  <si>
    <t>76949131</t>
  </si>
  <si>
    <t>TIMANA POZO CARLOS HUMBERTO</t>
  </si>
  <si>
    <t>ESTUDIOS EN BALLET</t>
  </si>
  <si>
    <t>AGENTE DE PROTECCION DEL PUESTO CONTROL Y VIGILANCIA INAROATO</t>
  </si>
  <si>
    <t>80834569</t>
  </si>
  <si>
    <t>TIMPIA PANKARI ELIAS</t>
  </si>
  <si>
    <t>ANALISTA EN ARQUITECTURA III</t>
  </si>
  <si>
    <t>72773392</t>
  </si>
  <si>
    <t>TINEO ARANDA JENNYFER RUTH</t>
  </si>
  <si>
    <t>09389234</t>
  </si>
  <si>
    <t>TIRADO CEDANO HERBERT CARLOS</t>
  </si>
  <si>
    <t>EGRESADO DE INGENIERIA INDUSTRIAL</t>
  </si>
  <si>
    <t>AUXILIAR CONTABLE</t>
  </si>
  <si>
    <t>46640274</t>
  </si>
  <si>
    <t>TOCAS MARIANO MICAELA</t>
  </si>
  <si>
    <t>30962965</t>
  </si>
  <si>
    <t>TOLEDO APAZA ERNESTO ALBERTO</t>
  </si>
  <si>
    <t>09525466</t>
  </si>
  <si>
    <t>TOLEDO GUTIERREZ ALFREDO ANIBAL</t>
  </si>
  <si>
    <t>Analista en Gestión de la Compensación</t>
  </si>
  <si>
    <t>41590886</t>
  </si>
  <si>
    <t>TORALVA LAZARO JOEL</t>
  </si>
  <si>
    <t>ESPECIALISTA EN COMUNICACIONES PARA ASUNTOS ARQUEOLOGICOS</t>
  </si>
  <si>
    <t>40795969</t>
  </si>
  <si>
    <t>TORD VELASCO MARIA HELENA</t>
  </si>
  <si>
    <t>AUDITOR SENIOR</t>
  </si>
  <si>
    <t>23812047</t>
  </si>
  <si>
    <t>TORRE RUEDA WILBERT ALFREDO</t>
  </si>
  <si>
    <t>44228504</t>
  </si>
  <si>
    <t>TORREL LINARES RUBEN JUNIOR</t>
  </si>
  <si>
    <t>ELECTRICISTA INDUSTRIAL</t>
  </si>
  <si>
    <t>41677967</t>
  </si>
  <si>
    <t>TORRES ALEJOS CESAR AUGUSTO</t>
  </si>
  <si>
    <t>06636474</t>
  </si>
  <si>
    <t>TORRES ARANIBAR DANIEL GANDOLFO</t>
  </si>
  <si>
    <t>46983690</t>
  </si>
  <si>
    <t>TORRES CAMPANA RICHARD ANTHONY</t>
  </si>
  <si>
    <t>41234357</t>
  </si>
  <si>
    <t>TORRES CHAVEZ ROBERTSON MIGUEL</t>
  </si>
  <si>
    <t>72213909</t>
  </si>
  <si>
    <t>TORRES GUARDALES MAURO JUNIOR</t>
  </si>
  <si>
    <t>ARTISTA PROFESIONAL - DANZA</t>
  </si>
  <si>
    <t>APOYO ADMINISTRATIVO Y LIMPIEZA</t>
  </si>
  <si>
    <t>80329570</t>
  </si>
  <si>
    <t>TORRES MANUYAMA EMMA GLORIA</t>
  </si>
  <si>
    <t>Especialista Socio Ambiental II</t>
  </si>
  <si>
    <t>43598141</t>
  </si>
  <si>
    <t>TORRES OLIVAS MONICA NATALI</t>
  </si>
  <si>
    <t>08888552</t>
  </si>
  <si>
    <t>TORRES PALOMINO JORGE RONALD</t>
  </si>
  <si>
    <t>TECNICO EN ING. DE SONIDO</t>
  </si>
  <si>
    <t>ESPECIALISTA DE PROTECCIÓN DE PATRIMONIO CULTURAL</t>
  </si>
  <si>
    <t>29319430</t>
  </si>
  <si>
    <t>TORRES PEREZ MARIO JOSE</t>
  </si>
  <si>
    <t>71542438</t>
  </si>
  <si>
    <t>TORRES PETTERMAN DARIO</t>
  </si>
  <si>
    <t>LIC. EN ADMINISTRACION</t>
  </si>
  <si>
    <t>00191511</t>
  </si>
  <si>
    <t>TORRES PRADO NOLASCO</t>
  </si>
  <si>
    <t>OPERARIO PARA MUSEOGRAFÍA</t>
  </si>
  <si>
    <t>06816337</t>
  </si>
  <si>
    <t>TORRES SALAZAR FRANCISCO</t>
  </si>
  <si>
    <t>41589416</t>
  </si>
  <si>
    <t>TORRES TASAYCO LUIS ANTONIO JOSE</t>
  </si>
  <si>
    <t>02444893</t>
  </si>
  <si>
    <t>TORRES VALDIVIA CESAR EDWING</t>
  </si>
  <si>
    <t>44528913</t>
  </si>
  <si>
    <t>TRAUCO FERNANDEZ MIGUEL ANGEL</t>
  </si>
  <si>
    <t>Asistente en Participación Comunitaria</t>
  </si>
  <si>
    <t>47984317</t>
  </si>
  <si>
    <t>TRAVEZAN  MALDONADO LIZETH</t>
  </si>
  <si>
    <t>04961254</t>
  </si>
  <si>
    <t>TRIGOSO IDALGO CARLOS</t>
  </si>
  <si>
    <t>04961337</t>
  </si>
  <si>
    <t>TRIGOSO VARGAS ANGEL</t>
  </si>
  <si>
    <t>04960730</t>
  </si>
  <si>
    <t>TRIGOSO YDALGO ANTONIO</t>
  </si>
  <si>
    <t>Especialista en Reconocimiento y Dignificación</t>
  </si>
  <si>
    <t>10634537</t>
  </si>
  <si>
    <t>TRIGUEROS CISNEROS DIANA LIZ</t>
  </si>
  <si>
    <t>ARTES PLÁSTICAS Y VISUALES</t>
  </si>
  <si>
    <t>25829401</t>
  </si>
  <si>
    <t>TUDELA LA TORRE CARLOS ENRIQUE</t>
  </si>
  <si>
    <t>43581017</t>
  </si>
  <si>
    <t>TUESTA OCLOCHO GUILER</t>
  </si>
  <si>
    <t>Especialista Contable en Seguimiento y Control</t>
  </si>
  <si>
    <t>22487700</t>
  </si>
  <si>
    <t>TUESTA PEDRAZA WILSON ALEXANDER</t>
  </si>
  <si>
    <t>43504813</t>
  </si>
  <si>
    <t>TUESTA REYNA LUIS MIGUEL</t>
  </si>
  <si>
    <t>46448349</t>
  </si>
  <si>
    <t>TUFINIO MIRANDA KORIN LORENA</t>
  </si>
  <si>
    <t>70012614</t>
  </si>
  <si>
    <t>TURRIATE MONTALDO KATHERINE CORINA</t>
  </si>
  <si>
    <t>16692651</t>
  </si>
  <si>
    <t>UBILLUS ARBULU LUIS ALBERTO</t>
  </si>
  <si>
    <t>09538671</t>
  </si>
  <si>
    <t>UCEDA ATOCHE MARTHA AUGUSTA</t>
  </si>
  <si>
    <t>EGRESADA DE CARRERA TÉCNICA EN SECRETARIADO EJECUTIVO</t>
  </si>
  <si>
    <t>07039060</t>
  </si>
  <si>
    <t>UCEDA BRIGNOLE DE DAWSON CARMEN ROSA</t>
  </si>
  <si>
    <t>09829037</t>
  </si>
  <si>
    <t>UGAZ ARANZANA FLORA LUZGARDA</t>
  </si>
  <si>
    <t>ASISTENTE/A DE PRODUCCIÓN</t>
  </si>
  <si>
    <t>44549214</t>
  </si>
  <si>
    <t>UGAZ CORTEZ SANTIAGO RAFAEL</t>
  </si>
  <si>
    <t>ANALISTA DE INCENTIVOS ECONÓMICOS</t>
  </si>
  <si>
    <t>44520886</t>
  </si>
  <si>
    <t>ULLOA MARTINEZ EDDY RICARDO</t>
  </si>
  <si>
    <t>MARKETING (MERCADOTECNIA)</t>
  </si>
  <si>
    <t>43775491</t>
  </si>
  <si>
    <t>URBANO AGÜERO STEVEN</t>
  </si>
  <si>
    <t>71574680</t>
  </si>
  <si>
    <t>URETA LUCIANO DEIVES CELESTINO</t>
  </si>
  <si>
    <t xml:space="preserve">COORDINADORA DE LOGISTICA </t>
  </si>
  <si>
    <t>43564325</t>
  </si>
  <si>
    <t>URETA PAUCAR ROSARIO</t>
  </si>
  <si>
    <t>OPERADOR/A DE VIGILANCIA Y GUIADO</t>
  </si>
  <si>
    <t>22486345</t>
  </si>
  <si>
    <t>URSULA HUAMAN SILVERIO</t>
  </si>
  <si>
    <t>BACHILLER EN CIENCIAS DE LA EDUCACION</t>
  </si>
  <si>
    <t>48344735</t>
  </si>
  <si>
    <t>URTECHO ALCAZAR BRENDA CAROLINA</t>
  </si>
  <si>
    <t>10242970</t>
  </si>
  <si>
    <t>USAQUI TAYPE HIPOLITO HERNAN</t>
  </si>
  <si>
    <t>RECAUDADOR Y CONTROLADOR DE INGRESOS</t>
  </si>
  <si>
    <t>70081577</t>
  </si>
  <si>
    <t>USCAMAYTA YANA CESAR AUGUSTO</t>
  </si>
  <si>
    <t>INGENIERA ECONOMICA</t>
  </si>
  <si>
    <t>40840356</t>
  </si>
  <si>
    <t>USECA AGUILAR DULIO JUVER</t>
  </si>
  <si>
    <t>APOYO ADMINISTRATIVO EN GESTIÓN CULTURAL</t>
  </si>
  <si>
    <t>00822590</t>
  </si>
  <si>
    <t>USHIÑAHUA VILLACORTA ROY</t>
  </si>
  <si>
    <t>ASISTENTE SOCIOCULTURAL</t>
  </si>
  <si>
    <t>42013695</t>
  </si>
  <si>
    <t>VADILLO MERCADO IVAN LEONARDO</t>
  </si>
  <si>
    <t>07878509</t>
  </si>
  <si>
    <t>VALCARCEL POLLARD LUIS FERNANDO</t>
  </si>
  <si>
    <t>BACHILLER EN COMPOSICION DE MUSICA</t>
  </si>
  <si>
    <t>18880812</t>
  </si>
  <si>
    <t>VALDERRAMA FERNANDEZ FLOR EDELMIRA</t>
  </si>
  <si>
    <t>45442294</t>
  </si>
  <si>
    <t>VALDERRAMA HEREDIA LUIS DAVID</t>
  </si>
  <si>
    <t>41483956</t>
  </si>
  <si>
    <t>VALDERRAMA MURILLO PATRICIO ALONSO</t>
  </si>
  <si>
    <t>INGENIERÍA GEOLÓGICA</t>
  </si>
  <si>
    <t>40142089</t>
  </si>
  <si>
    <t>VALDEZ CHOMBA GONZALO IGNACIO</t>
  </si>
  <si>
    <t>41366638</t>
  </si>
  <si>
    <t>VALDEZ QUILLE NELLY ISABEL</t>
  </si>
  <si>
    <t>44079370</t>
  </si>
  <si>
    <t>VALDEZ REYES LAURA ROSA</t>
  </si>
  <si>
    <t>COORDINADOR/A DE MONUMENTO ARQUEOLÓGICO</t>
  </si>
  <si>
    <t>80239823</t>
  </si>
  <si>
    <t>VALDEZ RODRIGUEZ EDWARD FRANCO</t>
  </si>
  <si>
    <t>INSTRUMENTISTA DE VIOLIN II</t>
  </si>
  <si>
    <t>70840314</t>
  </si>
  <si>
    <t>VALDIVIA BOLAÑOS FATIMA DEL MILAGRO</t>
  </si>
  <si>
    <t>72920514</t>
  </si>
  <si>
    <t>VALDIVIA CASTELLANOS MAYRAH</t>
  </si>
  <si>
    <t>INSTRUMENTISTA DE VIOLONCHELLO</t>
  </si>
  <si>
    <t>73623720</t>
  </si>
  <si>
    <t>VALDIVIA CHIHUAN GHISLAINE JACQUELINE VANIA</t>
  </si>
  <si>
    <t>BACHILLER EN MUSICA - VIOLONCHELO</t>
  </si>
  <si>
    <t>VIGILANTE Y ATENCION AL PUBLICO</t>
  </si>
  <si>
    <t>41837987</t>
  </si>
  <si>
    <t>VALDIVIA EVARISTO NEMECIO</t>
  </si>
  <si>
    <t>Especialista de Giros-Planillas III</t>
  </si>
  <si>
    <t>10426549</t>
  </si>
  <si>
    <t>VALDIVIA MANDUJANO ROXANA KATY</t>
  </si>
  <si>
    <t>10063218</t>
  </si>
  <si>
    <t>VALDIVIA ORCHESSI MARIA LUISA</t>
  </si>
  <si>
    <t>42845386</t>
  </si>
  <si>
    <t>VALDIVIESO CAMPOS DIANA LILIANA</t>
  </si>
  <si>
    <t>BACHILLER EN ADMINISTRACION DE NEGOCIOS INTERNACIONALES</t>
  </si>
  <si>
    <t>ASESOR I DEL DESPACHO VICEMINISTERIAL DE PATRIMONIO CULTURAL E INDUSTRIAS CULTURALES DEL MINISTERIO DE CULTURA</t>
  </si>
  <si>
    <t>08166989</t>
  </si>
  <si>
    <t>VALDIVIESO FIGUEROA JORGE MANUEL</t>
  </si>
  <si>
    <t>41246945</t>
  </si>
  <si>
    <t>VALDIZAN GUERRERO GUILLERMO MAXIMILIANO</t>
  </si>
  <si>
    <t>10667028</t>
  </si>
  <si>
    <t>VALDIZAN HARO JOSE LUIS</t>
  </si>
  <si>
    <t>BACHILLER EN INGENIERA DE SISTEMAS</t>
  </si>
  <si>
    <t>Especialista en Arqueología</t>
  </si>
  <si>
    <t>42810614</t>
  </si>
  <si>
    <t>VALENCIA ARDILES SARA RUTH</t>
  </si>
  <si>
    <t>40395493</t>
  </si>
  <si>
    <t>VALENCIA ARROYO LENIN ARTURO</t>
  </si>
  <si>
    <t>23839273</t>
  </si>
  <si>
    <t>VALENCIA BECERRA TATIANA ADELA</t>
  </si>
  <si>
    <t>22314016</t>
  </si>
  <si>
    <t>VALENTIN ESPINOZA VICTOR MIGUEL</t>
  </si>
  <si>
    <t>EGRESADO DE PROFESIONAL TECNICO EN CONTABILIDAD</t>
  </si>
  <si>
    <t>45578555</t>
  </si>
  <si>
    <t>VALENZUELA PAUCAR ANDRES DANIEL</t>
  </si>
  <si>
    <t>74091678</t>
  </si>
  <si>
    <t>VALENZUELA PEREZ JOSE EDUARDO</t>
  </si>
  <si>
    <t>45901884</t>
  </si>
  <si>
    <t>VALENZUELA SALAZAR LUCIA KATHERINE</t>
  </si>
  <si>
    <t>HISTORIADOR PARA LA COORDINACION DE REGISTRO E INVESTIGACION HISTORICA</t>
  </si>
  <si>
    <t>40947310</t>
  </si>
  <si>
    <t>VALENZUELA SALDAÑA ELVIRA MILAGROS</t>
  </si>
  <si>
    <t>ESPECIALISTA SOCIAL III</t>
  </si>
  <si>
    <t>33767865</t>
  </si>
  <si>
    <t>VALERA WAJUYAT SEGUNDO SANTOS</t>
  </si>
  <si>
    <t>GERENCIA SOCIAL</t>
  </si>
  <si>
    <t>17561754</t>
  </si>
  <si>
    <t>VALIENTE ACOSTA MACARIO</t>
  </si>
  <si>
    <t>OPERADOR/A DE CÁMARAS DE VIGILANCIA</t>
  </si>
  <si>
    <t>25561492</t>
  </si>
  <si>
    <t>VALIENTE VILLAVICENCIO VICTOR FRANCISCO</t>
  </si>
  <si>
    <t>ASISTENTE EN GESTIÓN ADMINISTRATIVA</t>
  </si>
  <si>
    <t>07752532</t>
  </si>
  <si>
    <t>VALLE SILVA MARIA ELENA</t>
  </si>
  <si>
    <t>OPERADOR/A DE JARDINERO</t>
  </si>
  <si>
    <t>44382580</t>
  </si>
  <si>
    <t>VALLEJOS CALLE JUAN JOSE</t>
  </si>
  <si>
    <t>47091171</t>
  </si>
  <si>
    <t>VALQUI CORDOVA CARMEN ROSA</t>
  </si>
  <si>
    <t>AUDITORÍA EMPRESARIAL Y DEL SECTOR PÚBLICO</t>
  </si>
  <si>
    <t>09697093</t>
  </si>
  <si>
    <t>VALVERDE PACSI JAVIER MANUEL</t>
  </si>
  <si>
    <t>31656856</t>
  </si>
  <si>
    <t>VALVERDE VALVERDE ROSA MARIA</t>
  </si>
  <si>
    <t>10568644</t>
  </si>
  <si>
    <t>VANDOORNE ROMERO PIERRE EMILE ILLA</t>
  </si>
  <si>
    <t>LICENCIADO EN ARTES APLICADAS</t>
  </si>
  <si>
    <t>09866314</t>
  </si>
  <si>
    <t>VARELA TRAVESI FABRICIO ENRIQUE</t>
  </si>
  <si>
    <t>ESTUDIOS DE DANZA FOLKLORICA</t>
  </si>
  <si>
    <t>10308453</t>
  </si>
  <si>
    <t>VARGAS AQUINO YANINA</t>
  </si>
  <si>
    <t>73030623</t>
  </si>
  <si>
    <t>VARGAS CANDELA MARTIN MARINO</t>
  </si>
  <si>
    <t>ESTUDIOS EN DOCENCIA  - FOLCLORE</t>
  </si>
  <si>
    <t>ASISTENTE EN GESTION ADMINISTRATIVA Y GESTION DOCUMENTAL</t>
  </si>
  <si>
    <t>43205237</t>
  </si>
  <si>
    <t>VARGAS CASTILLO JOHN ALAN</t>
  </si>
  <si>
    <t>COORDINADOR/A DE OPERATIVIDAD DE EQUIPAMIENTO</t>
  </si>
  <si>
    <t>09961244</t>
  </si>
  <si>
    <t>VARGAS CCAPCHA TITO BELARDO</t>
  </si>
  <si>
    <t>INSTRUMENTISTA DE CLARINETE II</t>
  </si>
  <si>
    <t>43751470</t>
  </si>
  <si>
    <t>VARGAS EGOCHEAGA DENILS EDGAR</t>
  </si>
  <si>
    <t>BACHILLER EN MUSICA - CLARINETE</t>
  </si>
  <si>
    <t>42183750</t>
  </si>
  <si>
    <t>VARGAS ESTRADA OSBIN RICHARD</t>
  </si>
  <si>
    <t>BACHILLER EN INGENIERIA INDUSTRIAL</t>
  </si>
  <si>
    <t>42467072</t>
  </si>
  <si>
    <t>VARGAS GONZALES HECTOR RAUL</t>
  </si>
  <si>
    <t>EGRESADO DE EDUCACION ARTISTICA - MUSICA - CONTRABAJO</t>
  </si>
  <si>
    <t>COORDINADOR DEL PROYECTO COLECCION BICENTENARIO</t>
  </si>
  <si>
    <t>40631464</t>
  </si>
  <si>
    <t>VARGAS LUNA JAIME ARTURO</t>
  </si>
  <si>
    <t>70090911</t>
  </si>
  <si>
    <t>VARGAS RODRIGUEZ JOHAN KENNETH</t>
  </si>
  <si>
    <t>ESTUDIOS DE FORMACION ARTISTICA - MARINERA</t>
  </si>
  <si>
    <t>MANEJO DE COLECCIONES INORGANICAS</t>
  </si>
  <si>
    <t>42401413</t>
  </si>
  <si>
    <t>VARGAS SAYRITUPAC MEDALITH ROSA</t>
  </si>
  <si>
    <t>Asistente en Diseño gráfico (EN EL MARCO DEL DECRETO DE URGENCIA N° 034-2021)</t>
  </si>
  <si>
    <t>72252776</t>
  </si>
  <si>
    <t>VARGAS VELARDE AYDEE GRISEL</t>
  </si>
  <si>
    <t>GESTOR DE SALAS</t>
  </si>
  <si>
    <t>07526829</t>
  </si>
  <si>
    <t>VARHEN BAZAN KATHERINE</t>
  </si>
  <si>
    <t>LICENCIADA EN TURISMO Y HOTELERIA</t>
  </si>
  <si>
    <t>DIRECTOR DEL MUSEO NACIONAL DE ARQUEOLOGIA, ANTROPOLOGIA E HISTORIA DEL PERU</t>
  </si>
  <si>
    <t>07761774</t>
  </si>
  <si>
    <t>VARON GABAI RAFAEL</t>
  </si>
  <si>
    <t>18134766</t>
  </si>
  <si>
    <t>VASCONES PORTILLA ROY ALDO</t>
  </si>
  <si>
    <t>44488373</t>
  </si>
  <si>
    <t>VASQUEZ AGÜERO EDWIN DANIEL</t>
  </si>
  <si>
    <t>ESTUDIOS DE FORMACION ARTISTICA - DANZA</t>
  </si>
  <si>
    <t>ASESOR I DEL DESPACHO VICEMINISTERIAL DE PATRIMONIO CULTURAL E INDUSTRIAS CULTURALES</t>
  </si>
  <si>
    <t>10798146</t>
  </si>
  <si>
    <t>VASQUEZ CHUMBIAUCA ENRIQUE MARTIN</t>
  </si>
  <si>
    <t>ESPECIALISTA EN ILUMINACIÓN Y MECANICA TEATRAL</t>
  </si>
  <si>
    <t>08224933</t>
  </si>
  <si>
    <t>VASQUEZ FLORES GUILLERMO GONZALO</t>
  </si>
  <si>
    <t>ESTUDIOS EN ADMINISTRACION DE LA PRODUCCION</t>
  </si>
  <si>
    <t>09990448</t>
  </si>
  <si>
    <t>VASQUEZ FLORES ROSALIZ AMELIA</t>
  </si>
  <si>
    <t>ANALISTA DE RECUPERACIÓN DE BIENES</t>
  </si>
  <si>
    <t>43797284</t>
  </si>
  <si>
    <t>VASQUEZ GUTIERREZ MARTHA ELENA</t>
  </si>
  <si>
    <t>Oboísta</t>
  </si>
  <si>
    <t>001421354</t>
  </si>
  <si>
    <t>VASQUEZ PEREZ PEDRO JOSE</t>
  </si>
  <si>
    <t>OBOISTA</t>
  </si>
  <si>
    <t>Especialista en Inversión Pública (Suplencia - Ley N°31131)</t>
  </si>
  <si>
    <t>42682922</t>
  </si>
  <si>
    <t>VASQUEZ PONCE JAVIER MANUEL</t>
  </si>
  <si>
    <t>26700986</t>
  </si>
  <si>
    <t>VASQUEZ QUIROZ FIDEL</t>
  </si>
  <si>
    <t>70306757</t>
  </si>
  <si>
    <t>VASQUEZ RAMOS MYLENI</t>
  </si>
  <si>
    <t>COORDINADOR/A DE COMUNICACIONES</t>
  </si>
  <si>
    <t>10489986</t>
  </si>
  <si>
    <t>VASQUEZ ROJAS LIDER</t>
  </si>
  <si>
    <t>Gestor de Articulación Madre de Dios (EN EL MARCO DEL DECRETO DE URGENCIA N° 034-2021)</t>
  </si>
  <si>
    <t>45024667</t>
  </si>
  <si>
    <t>VASQUEZ SINTI MARIA VALERIA</t>
  </si>
  <si>
    <t>00832447</t>
  </si>
  <si>
    <t>VASQUEZ VASQUEZ LUIS ALBERTO</t>
  </si>
  <si>
    <t>PERIODISTA</t>
  </si>
  <si>
    <t>43492667</t>
  </si>
  <si>
    <t>VEGA AUQUI YOHANNALIZ YAZMIN</t>
  </si>
  <si>
    <t>40587812</t>
  </si>
  <si>
    <t>VEGA CASTILLO RUBEN AVAT</t>
  </si>
  <si>
    <t>41464321</t>
  </si>
  <si>
    <t>VEGA ESTRADA JAIME JESUS</t>
  </si>
  <si>
    <t>06109373</t>
  </si>
  <si>
    <t>VEGA RONDON CESAR AUGUSTO</t>
  </si>
  <si>
    <t>COORDINADOR/A DE DENUNCIAS RECIBIDAS</t>
  </si>
  <si>
    <t>40765221</t>
  </si>
  <si>
    <t>VELA CARDENAS LUIS IGOR</t>
  </si>
  <si>
    <t>Operador/a de Mesa de Partes</t>
  </si>
  <si>
    <t>44583146</t>
  </si>
  <si>
    <t>VELA PALZA TANYA TALIA</t>
  </si>
  <si>
    <t>22092284</t>
  </si>
  <si>
    <t>VELA STARKE JORGE DIEGO SALOMON</t>
  </si>
  <si>
    <t>MOTORISTA COMUNIDAD NATIVA SEPAHUA</t>
  </si>
  <si>
    <t>43356826</t>
  </si>
  <si>
    <t>VELA ZUMAETA DEYVI HANS</t>
  </si>
  <si>
    <t>25790221</t>
  </si>
  <si>
    <t>VELARDE PALOMINO ERIKA VALERIA</t>
  </si>
  <si>
    <t>ASISTENTE DE SEGURIDAD Y VIGILANCIA</t>
  </si>
  <si>
    <t>41413787</t>
  </si>
  <si>
    <t>VELARDE VELARDE CARLOS VALENTIN</t>
  </si>
  <si>
    <t>40458666</t>
  </si>
  <si>
    <t>VELASCO GUZMAN ALEJANDRO</t>
  </si>
  <si>
    <t>72844315</t>
  </si>
  <si>
    <t>VELASQUE QUISPE MARISOL MIRIAM</t>
  </si>
  <si>
    <t>01325694</t>
  </si>
  <si>
    <t>VELASQUEZ LLANO DILMA</t>
  </si>
  <si>
    <t>10862939</t>
  </si>
  <si>
    <t>VELASQUEZ MENDOZA SANDRA ANGELICA</t>
  </si>
  <si>
    <t>ESTUDIOS EN ASISTENCIA DE GERENCIA</t>
  </si>
  <si>
    <t>44963488</t>
  </si>
  <si>
    <t>VELASQUEZ QUISPE GIOMAR ALEXIS</t>
  </si>
  <si>
    <t>Operador en Servicios Generales</t>
  </si>
  <si>
    <t>46043763</t>
  </si>
  <si>
    <t>VELASQUEZ VILCA JASER YUL</t>
  </si>
  <si>
    <t>TÉCNICAS DE INGENIERÍA ELÉCTRICA</t>
  </si>
  <si>
    <t>ESPECIALISTA EN MONITOREO DE PROYECTOS</t>
  </si>
  <si>
    <t>09687961</t>
  </si>
  <si>
    <t>VELAZCO ALBERCO EDDIE RONALD</t>
  </si>
  <si>
    <t>41325017</t>
  </si>
  <si>
    <t>VELIZ GARCIA FERNANDO PABLO</t>
  </si>
  <si>
    <t xml:space="preserve">Analista de Verificación de Bienes </t>
  </si>
  <si>
    <t>10666721</t>
  </si>
  <si>
    <t>VELIZ ROMANI TOM JUSTO</t>
  </si>
  <si>
    <t>72841294</t>
  </si>
  <si>
    <t>VENTOCILLA SALAZAR GABRIELA CLAUDIA</t>
  </si>
  <si>
    <t>ESTUDIANTE DE DERECHO Y CIENCIAS POLITICAS</t>
  </si>
  <si>
    <t>APOYO EN LA ELABORACION DE MATERIALES Y TALLERES EDUCATIVOS</t>
  </si>
  <si>
    <t>40919531</t>
  </si>
  <si>
    <t>VENTURO HUARES ROCIO VERNA</t>
  </si>
  <si>
    <t>LICENCIADA EN EDUCACION - CIENCIAS SOCIALES</t>
  </si>
  <si>
    <t>70006659</t>
  </si>
  <si>
    <t>VERA ACOSTA LUIS YVAN</t>
  </si>
  <si>
    <t>41574165</t>
  </si>
  <si>
    <t>VERA ACOSTA RONALD LUIS</t>
  </si>
  <si>
    <t>ESTUDIOS EN VIOLIN</t>
  </si>
  <si>
    <t>BAILARIN/A SOLISTA PRINCIPAL</t>
  </si>
  <si>
    <t>001802423</t>
  </si>
  <si>
    <t>VERA GANGAS LUIS GONZALO</t>
  </si>
  <si>
    <t>ATENCION A VISITANTES</t>
  </si>
  <si>
    <t>44709398</t>
  </si>
  <si>
    <t>VERA GONZALES MARTHA LUZ</t>
  </si>
  <si>
    <t>40215140</t>
  </si>
  <si>
    <t>VERA MAMANI JANO LUIS ANTONIO</t>
  </si>
  <si>
    <t>09728631</t>
  </si>
  <si>
    <t>VERA MONTALVO SANDRA MILAGROS</t>
  </si>
  <si>
    <t xml:space="preserve">Especialista III de Comunicaciones </t>
  </si>
  <si>
    <t>40936616</t>
  </si>
  <si>
    <t>VERA PALOMINO ANA YSABEL</t>
  </si>
  <si>
    <t>ANALISTA DE GIROS</t>
  </si>
  <si>
    <t>06271368</t>
  </si>
  <si>
    <t>VERA SILVA JULIO FERNANDO</t>
  </si>
  <si>
    <t>46199545</t>
  </si>
  <si>
    <t>VERAN CASANOVA  ADRIANA</t>
  </si>
  <si>
    <t>10003823</t>
  </si>
  <si>
    <t>VERDEGUER ROBLES MARINA ELSA</t>
  </si>
  <si>
    <t>ARTISTA EN DANZA CLASICA</t>
  </si>
  <si>
    <t>40613892</t>
  </si>
  <si>
    <t>VEREAU IBAÑEZ CLAUDIA DEL CARMEN</t>
  </si>
  <si>
    <t>80209963</t>
  </si>
  <si>
    <t>VEREAU MONTALVO JEAN PAUL</t>
  </si>
  <si>
    <t>72033030</t>
  </si>
  <si>
    <t>VEREAU MONTALVO YERSON BENJAMIN</t>
  </si>
  <si>
    <t>42948668</t>
  </si>
  <si>
    <t>VERGARA MAURICIO ROLY JUNIOR</t>
  </si>
  <si>
    <t>Gestor de  Alertas Huánuco (EN EL MARCO DEL DECRETO DE URGENCIA N° 034-2021)</t>
  </si>
  <si>
    <t>41607186</t>
  </si>
  <si>
    <t>VERGARA PLACIDO CAROLINA</t>
  </si>
  <si>
    <t>25728647</t>
  </si>
  <si>
    <t>VICENTE HUAMANI RULFER</t>
  </si>
  <si>
    <t>DIRECTOR/A ADJUNTO</t>
  </si>
  <si>
    <t>70006464</t>
  </si>
  <si>
    <t>VICTORIA OBANDO ENRIQUE FELIPE</t>
  </si>
  <si>
    <t>40859452</t>
  </si>
  <si>
    <t>VICUÑA BENDEZU DANITZA ROSA</t>
  </si>
  <si>
    <t>Asistente en Control de Tiempos</t>
  </si>
  <si>
    <t>40816533</t>
  </si>
  <si>
    <t>VIDAL MIRELES MILAGROS GIOVANA</t>
  </si>
  <si>
    <t>47235660</t>
  </si>
  <si>
    <t>VIDAL URQUIAGA ANDRE KINSIÑO</t>
  </si>
  <si>
    <t>44284702</t>
  </si>
  <si>
    <t>VIDAURRE AREVALO JOSE ALBERTO</t>
  </si>
  <si>
    <t>PUBLICIDAD</t>
  </si>
  <si>
    <t>ESPECIALISTA EN GESTIÓN DEL RIESGO DE DESASTRE</t>
  </si>
  <si>
    <t>43342354</t>
  </si>
  <si>
    <t>VIGO MUÑOZ CARLOS MARTIN</t>
  </si>
  <si>
    <t xml:space="preserve">CIENCIAS MILITARES MENCIÓN INGENIERIA </t>
  </si>
  <si>
    <t>43559246</t>
  </si>
  <si>
    <t>VILA PEREA MAURICIO RODRIGO</t>
  </si>
  <si>
    <t>40248792</t>
  </si>
  <si>
    <t>VILA PIHUE RUBEN DAVID</t>
  </si>
  <si>
    <t>21881508</t>
  </si>
  <si>
    <t>VILCA DEL CASTILLO ROGER</t>
  </si>
  <si>
    <t>07697231</t>
  </si>
  <si>
    <t>VILCALURI VILLALOBOS HERMINIO</t>
  </si>
  <si>
    <t>07690129</t>
  </si>
  <si>
    <t>VILCAYAURI MENDOZA ESTEBAN MARINO</t>
  </si>
  <si>
    <t>Operador/a de Sonido</t>
  </si>
  <si>
    <t>40828845</t>
  </si>
  <si>
    <t>VILCHEZ CAPILLO JUAN LEONCIO</t>
  </si>
  <si>
    <t>TECNICO EN SONIDO Y ACUSTICO</t>
  </si>
  <si>
    <t>03888776</t>
  </si>
  <si>
    <t>VILCHEZ CARRASCO CAROLINA MARIA</t>
  </si>
  <si>
    <t>ANALISTA EN PATRIMONIO INMATERIAL</t>
  </si>
  <si>
    <t>43024097</t>
  </si>
  <si>
    <t>VILCHEZ SALGADO PATRICIA ISABEL</t>
  </si>
  <si>
    <t>Analista II de Gestión de Programa Cultural de la Feria Internacional del Libro Guadalajara 2021 (EN EL MARCO DEL DECRETO DE URGENCIA N° 034-2021)</t>
  </si>
  <si>
    <t>40647458</t>
  </si>
  <si>
    <t>VILCHEZ ZAVALA ANA MONICA</t>
  </si>
  <si>
    <t>07793575</t>
  </si>
  <si>
    <t>VILLA ESTEVES DEOLINDA MERCEDES</t>
  </si>
  <si>
    <t>INVENTARIO Y REGISTRO DE BIENES CULTURALES MUEBLES</t>
  </si>
  <si>
    <t>41163793</t>
  </si>
  <si>
    <t>VILLA ROBLES CLAUDIA ANDREA</t>
  </si>
  <si>
    <t>70400046</t>
  </si>
  <si>
    <t>VILLACORTA DAVILA LILIAN MARGOTH</t>
  </si>
  <si>
    <t>42561990</t>
  </si>
  <si>
    <t>VILLACORTA MONZON EDWIN JESUS</t>
  </si>
  <si>
    <t>LICENCIADO EN NEGOCIOS INTERNACIONALES Y TURISMO</t>
  </si>
  <si>
    <t>25429349</t>
  </si>
  <si>
    <t>VILLACORTA SEGURA LUCIA CARMEN</t>
  </si>
  <si>
    <t>70006442</t>
  </si>
  <si>
    <t>VILLACORTA TELLO ALEJANDRA</t>
  </si>
  <si>
    <t>COORDINADOR/A DE OPERACIONES Y SERVICIOS GENERALES</t>
  </si>
  <si>
    <t>43157145</t>
  </si>
  <si>
    <t>VILLAFUERTE INOCENTE CARLOS ALBERTO PEDRO</t>
  </si>
  <si>
    <t>ESPECIALISTA EN ARTICULACIÓN TERRITORIAL</t>
  </si>
  <si>
    <t>000023402</t>
  </si>
  <si>
    <t>VILLALBA ROLON RUT MARIA ANGELICA</t>
  </si>
  <si>
    <t>10809208</t>
  </si>
  <si>
    <t>VILLALOBOS CORRALES YANNY BETSY</t>
  </si>
  <si>
    <t>INGENIERO ADMINISTRATIVO</t>
  </si>
  <si>
    <t>ANALISTA EN ADMINISTRACIÓN DE PERSONAS</t>
  </si>
  <si>
    <t>45834002</t>
  </si>
  <si>
    <t>VILLALOBOS FLORES SYLVESTER ARTURO</t>
  </si>
  <si>
    <t>Analista en Interculturalidad I</t>
  </si>
  <si>
    <t>40288241</t>
  </si>
  <si>
    <t>VILLALOBOS GALBANI VICTORIA MERCEDES</t>
  </si>
  <si>
    <t>43295109</t>
  </si>
  <si>
    <t>VILLANO LEYVA SANDRA MERCEDES</t>
  </si>
  <si>
    <t>ADMINISTRACION DE TURISMO</t>
  </si>
  <si>
    <t>26698088</t>
  </si>
  <si>
    <t>VILLANUEVA BACON MARCELINO</t>
  </si>
  <si>
    <t xml:space="preserve">DIBUJANTE TÉCNICO ARQUITECTÓNICO </t>
  </si>
  <si>
    <t>32950558</t>
  </si>
  <si>
    <t>VILLANUEVA RODRIGUEZ HERNAN ALBERTO</t>
  </si>
  <si>
    <t>DISEÑO TECNICO COMPUTARIZADO</t>
  </si>
  <si>
    <t>77384924</t>
  </si>
  <si>
    <t>VILLANUEVA SILVA JOSE GILMER</t>
  </si>
  <si>
    <t>ESTUDIOS DE SECUNDARIA</t>
  </si>
  <si>
    <t>Gestor de Articulación Amazonas (EN EL MARCO DEL DECRETO DE URGENCIA N° 034-2021)</t>
  </si>
  <si>
    <t>43405338</t>
  </si>
  <si>
    <t>VILLANUEVA URCIA RENZO RAFAEL</t>
  </si>
  <si>
    <t>42144344</t>
  </si>
  <si>
    <t>VILLAR ASTIGUETA ROCIO ELIZABETH</t>
  </si>
  <si>
    <t>ESPECIALISTA DE SISTEMAS DE INFORMACION</t>
  </si>
  <si>
    <t>09866993</t>
  </si>
  <si>
    <t>VILLAR URDANIVIA BRISEIDA BARBARITA</t>
  </si>
  <si>
    <t>INGENIERA</t>
  </si>
  <si>
    <t>43639968</t>
  </si>
  <si>
    <t>VILLARREAL ALDABES JOSE LUIS</t>
  </si>
  <si>
    <t>ADMINISTRACIÓN HOTELERA Y ECOTURISMO</t>
  </si>
  <si>
    <t>COORDINADOR/A CON ENTIDADES ESTATALES, REGIONALES, LOCALES Y DE LA SOCIEDAD CIVIL</t>
  </si>
  <si>
    <t>23845929</t>
  </si>
  <si>
    <t>VILLASANTE SULLCA FRITZ NIMIO</t>
  </si>
  <si>
    <t>COORDINADOR/A EN POLÍTICAS PÚBLICAS</t>
  </si>
  <si>
    <t>40358259</t>
  </si>
  <si>
    <t>VILLEGAS CASANOVA ANDRES LUIS</t>
  </si>
  <si>
    <t>ADMINISTRADOR/A DE CIRCUITO CERRADO DE TELEVISION</t>
  </si>
  <si>
    <t>41754143</t>
  </si>
  <si>
    <t>VILLEGAS VILLARREAL HENRRY</t>
  </si>
  <si>
    <t>70282431</t>
  </si>
  <si>
    <t>VILLENA RIVERA CLAUDIA TERESA</t>
  </si>
  <si>
    <t>BACHILLER DERECHO</t>
  </si>
  <si>
    <t>41632626</t>
  </si>
  <si>
    <t>VILLILLI VARGAS DARWIN EDUARDO</t>
  </si>
  <si>
    <t>ESPECIALISTA EN CONTRATACIONES DEL ESTADO</t>
  </si>
  <si>
    <t>15761519</t>
  </si>
  <si>
    <t>VITOR MOLINA MILAGROS YOLANDA</t>
  </si>
  <si>
    <t>46367616</t>
  </si>
  <si>
    <t>VIVANCO HUAYTA LAURA VERONIKA</t>
  </si>
  <si>
    <t>SOPORTE TÉCNICO OFIMATICO</t>
  </si>
  <si>
    <t>70348043</t>
  </si>
  <si>
    <t>VIVANCO MARCA KEVIN YASIR</t>
  </si>
  <si>
    <t>INGENIERIA DE SISTEMAS</t>
  </si>
  <si>
    <t>71950376</t>
  </si>
  <si>
    <t>VIZCARRA PINTO JAVIER</t>
  </si>
  <si>
    <t>ESTUDIOS EN ARTE - MUSICA</t>
  </si>
  <si>
    <t>Gestor de Articulación San Martín (EN EL MARCO DEL DECRETO DE URGENCIA N° 034-2021)</t>
  </si>
  <si>
    <t>47679900</t>
  </si>
  <si>
    <t>WAJAJAY  TENTETS CRISTIAN</t>
  </si>
  <si>
    <t xml:space="preserve">Asistente III en Arquitectura </t>
  </si>
  <si>
    <t>46258862</t>
  </si>
  <si>
    <t>WESTON ARENAS ANTONIO MANUEL</t>
  </si>
  <si>
    <t>48582581</t>
  </si>
  <si>
    <t>WIDIVA TSAHUI IGNACIO</t>
  </si>
  <si>
    <t>Productor de Eventos Culturales</t>
  </si>
  <si>
    <t>08890150</t>
  </si>
  <si>
    <t>WILSON MAZURE PAULA MARIA</t>
  </si>
  <si>
    <t>44238890</t>
  </si>
  <si>
    <t>YALLI ALARCON ABDUL</t>
  </si>
  <si>
    <t>10618657</t>
  </si>
  <si>
    <t>YALLICUNA JORDAN ANGELITA CHAPI JUVIDSA</t>
  </si>
  <si>
    <t>45238598</t>
  </si>
  <si>
    <t>YANAYACO GIRON ZAIRA DEL PILAR</t>
  </si>
  <si>
    <t>10210574</t>
  </si>
  <si>
    <t>YANCE ANDIA CRISOLOGO</t>
  </si>
  <si>
    <t>44493051</t>
  </si>
  <si>
    <t>YARANGA LOAYZA FREDY</t>
  </si>
  <si>
    <t>43786301</t>
  </si>
  <si>
    <t>YATACO SANCHEZ KENYI GIRO</t>
  </si>
  <si>
    <t>SEGURIDAD Y VIGILANCIA</t>
  </si>
  <si>
    <t>43378655</t>
  </si>
  <si>
    <t>YAURI COCHACHIN NELSON JOVANO</t>
  </si>
  <si>
    <t>Analista para la articulación y coordinación con los sectores del ejecutivo (EN EL MARCO DEL DECRETO DE URGENCIA N° 034-2021)</t>
  </si>
  <si>
    <t>43093263</t>
  </si>
  <si>
    <t>YAURIS RODRIGUEZ JAVIER FREDY</t>
  </si>
  <si>
    <t>Asistente de Bienestar Social (EN EL MARCO DEL DECRETO DE URGENCIA N° 034-2021)</t>
  </si>
  <si>
    <t>44673636</t>
  </si>
  <si>
    <t>YECKLE ARNAO JULISSA MAGALY</t>
  </si>
  <si>
    <t>Especialista Social III</t>
  </si>
  <si>
    <t>40885538</t>
  </si>
  <si>
    <t>YEREN LARREA LAZARO OMAR</t>
  </si>
  <si>
    <t>10178647</t>
  </si>
  <si>
    <t>YMAN SERNAQUE TEODORO</t>
  </si>
  <si>
    <t>07181633</t>
  </si>
  <si>
    <t>YPARRAGUIRRE BARRUETO SANTOS CORPUS</t>
  </si>
  <si>
    <t>46684821</t>
  </si>
  <si>
    <t>YTOZU TAIRA GUILLERMO</t>
  </si>
  <si>
    <t>TECNICO EN INGENIERA DE SONIDO</t>
  </si>
  <si>
    <t>72655102</t>
  </si>
  <si>
    <t>YUCRA CAYAMPI EVA MARÍA ANDREA</t>
  </si>
  <si>
    <t>44645815</t>
  </si>
  <si>
    <t>YUCRA LIMAHUAY WILLY DAVID</t>
  </si>
  <si>
    <t xml:space="preserve">ESPECIALISTA INDÍGENA – UCAYALI </t>
  </si>
  <si>
    <t>46491799</t>
  </si>
  <si>
    <t>YUI RAMIREZ VICTOR MOISES</t>
  </si>
  <si>
    <t>BACHILLER EN EDUCACIÓN PRIMARIA BILINGÜE</t>
  </si>
  <si>
    <t>28310792</t>
  </si>
  <si>
    <t>YUPANQUI MORALES FROYLAN</t>
  </si>
  <si>
    <t>Gestor de  Alertas Amazonas (EN EL MARCO DEL DECRETO DE URGENCIA N° 034-2021)</t>
  </si>
  <si>
    <t>46505413</t>
  </si>
  <si>
    <t>YZQUIERDO SARANGO LORENZO II</t>
  </si>
  <si>
    <t>00126681</t>
  </si>
  <si>
    <t>ZAHUARO MIGUEL TEDY</t>
  </si>
  <si>
    <t>ARQUEÓLOGO/A INVESTIGADOR(A)</t>
  </si>
  <si>
    <t>43082983</t>
  </si>
  <si>
    <t>ZAMBRANO ANAYA RAUL EDER</t>
  </si>
  <si>
    <t>43757098</t>
  </si>
  <si>
    <t>ZAMORA BARBOZA ROSARIO DE MARIA</t>
  </si>
  <si>
    <t>07898087</t>
  </si>
  <si>
    <t>ZAMUDIO COSME RAFAEL ALBERTO</t>
  </si>
  <si>
    <t>DIRECTORA DE LA DIRECCION DESCONCETRADA DE CULTURA PUNO DEL MINISTERIO DE CULTURA</t>
  </si>
  <si>
    <t>42562452</t>
  </si>
  <si>
    <t>ZAPANA MANRIQUE YENNY ZENAIDA</t>
  </si>
  <si>
    <t>41428547</t>
  </si>
  <si>
    <t>ZAPATA PINO CRISTIAN</t>
  </si>
  <si>
    <t>46255538</t>
  </si>
  <si>
    <t>ZAPATA POSADAS CARLA JESUS</t>
  </si>
  <si>
    <t>ARTE Y DISEÑO GRÁFICO</t>
  </si>
  <si>
    <t>23981202</t>
  </si>
  <si>
    <t>ZARATE DIAZ MANUEL CARIN</t>
  </si>
  <si>
    <t>00369315</t>
  </si>
  <si>
    <t>ZARATE SANDOVAL HUGO WALTER</t>
  </si>
  <si>
    <t>40705332</t>
  </si>
  <si>
    <t>ZARATE SENCIA ORLANDO</t>
  </si>
  <si>
    <t>ESPECIALISTA EN GESTIÓN CULTURAL</t>
  </si>
  <si>
    <t>25743803</t>
  </si>
  <si>
    <t>ZAVALA ROJAS AUGUSTO FELIPE</t>
  </si>
  <si>
    <t>ARQUEÓLOGO/A JEFE/A DE CAMPO</t>
  </si>
  <si>
    <t>25744968</t>
  </si>
  <si>
    <t>ZAVALA VARGAS JULIO CESAR</t>
  </si>
  <si>
    <t>Gestor Regional Pasco (EN EL MARCO DEL DECRETO DE URGENCIA N° 034-2021)</t>
  </si>
  <si>
    <t>44939008</t>
  </si>
  <si>
    <t>ZAVALLA LIMAYMANTA ANA BEATRIZ</t>
  </si>
  <si>
    <t>AUXILIAR DE CORO</t>
  </si>
  <si>
    <t>09256567</t>
  </si>
  <si>
    <t>ZEGARRA CRUZ MARCELA HAYDEE</t>
  </si>
  <si>
    <t>40357521</t>
  </si>
  <si>
    <t>ZEGARRA MONTES ROGER CRISTIAM</t>
  </si>
  <si>
    <t>BACHILLER EN RELACIONES INDUSTRIALES</t>
  </si>
  <si>
    <t>43190665</t>
  </si>
  <si>
    <t>ZEGARRA RIVERA DANIEL ARNALDO</t>
  </si>
  <si>
    <t>44143131</t>
  </si>
  <si>
    <t>ZEGARRA VILCA ALDO BRAYAN</t>
  </si>
  <si>
    <t>10693839</t>
  </si>
  <si>
    <t>ZENTENO USCAMAYTA EDWIN</t>
  </si>
  <si>
    <t>ESTUDIOS DE COMPUTACION E INFORMATICA</t>
  </si>
  <si>
    <t>08251863</t>
  </si>
  <si>
    <t>ZEVALLOS ASENCIOS GLADYS ENRIQUETA</t>
  </si>
  <si>
    <t>Analista en Educación del Patrimonio Cultural</t>
  </si>
  <si>
    <t>41335357</t>
  </si>
  <si>
    <t>ZEVALLOS GUILLEN LUZ MARIA</t>
  </si>
  <si>
    <t>RESPONSABLE SOCIOCULTURAL</t>
  </si>
  <si>
    <t>17894150</t>
  </si>
  <si>
    <t>ZEVALLOS ORTIZ JULIA ROSA</t>
  </si>
  <si>
    <t>OPERADOR CENTRAL TELEFÓNICA</t>
  </si>
  <si>
    <t>43320171</t>
  </si>
  <si>
    <t>ZEVALLOS PACORA ROSA MARIA</t>
  </si>
  <si>
    <t>POLICIA</t>
  </si>
  <si>
    <t>47389727</t>
  </si>
  <si>
    <t>ZUMAETA AÑAZCO JOEL</t>
  </si>
  <si>
    <t>72861581</t>
  </si>
  <si>
    <t>ZUMAETA AÑAZCO JUDIT FIDELIA</t>
  </si>
  <si>
    <t>Gestor de  Alertas Pasco (EN EL MARCO DEL DECRETO DE URGENCIA N° 034-2021)</t>
  </si>
  <si>
    <t>42162298</t>
  </si>
  <si>
    <t>ZUMARAN MAMANI PAOLA OCTAVIA</t>
  </si>
  <si>
    <t>24996063</t>
  </si>
  <si>
    <t>ZUNIGA MANTARO ELVA</t>
  </si>
  <si>
    <t>06665592</t>
  </si>
  <si>
    <t>ZUÑIGA CHARAÑA SANDRA</t>
  </si>
  <si>
    <t>Especialista II de Gestión de la Información y Conocimiento (EN EL MARCO DEL DECRETO DE URGENCIA N° 034-2021)</t>
  </si>
  <si>
    <t>70981373</t>
  </si>
  <si>
    <t>ZUÑIGA MENESES CLAUDIA ALEJANDRA</t>
  </si>
  <si>
    <t>02887597</t>
  </si>
  <si>
    <t>ZUÑIGA SAAVEDRA DE PASTORI NELLY LORENA</t>
  </si>
  <si>
    <t>Coordinador/a en Gestión del Empleo</t>
  </si>
  <si>
    <t>40633585</t>
  </si>
  <si>
    <t>ZUÑIGA TEJADA IRIS LIZETH</t>
  </si>
  <si>
    <t>47660572</t>
  </si>
  <si>
    <t>ZURITA GARCIA MAYTE JULLISA</t>
  </si>
  <si>
    <t>29651653</t>
  </si>
  <si>
    <t>ZUTA ALIAGA VIDAL ARISTOTELES</t>
  </si>
  <si>
    <t>42340594</t>
  </si>
  <si>
    <t>ZUTA GASTELO FRANKLIN</t>
  </si>
  <si>
    <t>TURISMO Y ADMINISTRACIÓN</t>
  </si>
  <si>
    <t xml:space="preserve">	005-1369: MC- NAYLAMP - LAMBAYEQUE</t>
  </si>
  <si>
    <t xml:space="preserve">SEGURIDAD Y VIGILANCIA </t>
  </si>
  <si>
    <t>08189293</t>
  </si>
  <si>
    <t>MONTEZA ARRASCO SEGUNDO HERMOGENES</t>
  </si>
  <si>
    <t>DIRECTOR DEL MUSEO NACIONAL SICAN</t>
  </si>
  <si>
    <t>08225455</t>
  </si>
  <si>
    <t>ELERA AREVALO CARLOS GUSTAVO</t>
  </si>
  <si>
    <t>ARQUEOLOGP</t>
  </si>
  <si>
    <t>DOCTOR</t>
  </si>
  <si>
    <t>LIC EN ARQUEOLOGIA</t>
  </si>
  <si>
    <t xml:space="preserve">APOYO ADMINISTRATIVO </t>
  </si>
  <si>
    <t>08864823</t>
  </si>
  <si>
    <t>BALLENA BALLENA RICARDO ALBERTO</t>
  </si>
  <si>
    <t>ESTUDIOS TEC. EN CONTAB. Y FINANZAS</t>
  </si>
  <si>
    <t>ESPECIALISTA EN SISTEMAS DE SEGURIDAD</t>
  </si>
  <si>
    <t>CARRASCO BENITES CESAR ALFREDO</t>
  </si>
  <si>
    <t>BACHILLER</t>
  </si>
  <si>
    <t>SERVICIO DE UN CHOFER PARA EL MUSEO NACIONAL DE SICAN</t>
  </si>
  <si>
    <t>CHUMPITAZ MIO JOSE LUIS</t>
  </si>
  <si>
    <t>DIRECTOR DEL MUSEO DE SITIO CHOTUNA CHORNANCAP</t>
  </si>
  <si>
    <t>FERNANDEZ MANAYALLE MARCO ANTONIO</t>
  </si>
  <si>
    <t>LICENCIADO EN ARQUEOLOGIA </t>
  </si>
  <si>
    <t>TITULADO</t>
  </si>
  <si>
    <t>ASISTENTE EN CONSERVACIÓN ARQUEOLÓGICA PARA EL ÁREA DE CONSERVACIÓN Y RESTAURACIÓN</t>
  </si>
  <si>
    <t>ALDANA GONZALES JOHNNY ERASMO</t>
  </si>
  <si>
    <t>DOMINGUEZ RUIZ ROSENDO</t>
  </si>
  <si>
    <t>EXP.EN DISEÑO GRAFICO Y PUBLICITARIO</t>
  </si>
  <si>
    <t xml:space="preserve">MANTENIMIENTO Y LIMPIEZA </t>
  </si>
  <si>
    <t>SALAZAR GARCIA SEGUNDO</t>
  </si>
  <si>
    <t>DIRECTOR DEL MUSEO DE SITIO HUACA RAJADA SIPAN</t>
  </si>
  <si>
    <t>CHERO ZURITA LUIS ENRIQUE</t>
  </si>
  <si>
    <t>LIC.EN ARQUEOLOGIA</t>
  </si>
  <si>
    <t>DIRECTOR DEL MUSEO ARQUEOLOGICO NACIONAL BRIUNING</t>
  </si>
  <si>
    <t>WESTER LA TORRE CARLOS EDUARDO</t>
  </si>
  <si>
    <t xml:space="preserve">MAESTRO EN CIENCIAS SOCIALES 
MENCION-ARQUEOLOGIA ANDINA 
LICENCIADO EN ARQUEOLOGIA </t>
  </si>
  <si>
    <t>MAGISTER</t>
  </si>
  <si>
    <t xml:space="preserve">VIGILANTE Y SEGURIDAD </t>
  </si>
  <si>
    <t>CACHAY CORREA PEDRO ANTONIO</t>
  </si>
  <si>
    <t xml:space="preserve">SERVICIO DE CONSERJERÍA ADSCRITA A LA DIRECCIÓN EJECUTIVA </t>
  </si>
  <si>
    <t>MORE MACO JOSE MANUEL</t>
  </si>
  <si>
    <t>ASISTENTE DE CONSERVACION PARA EL MUSEO ARQUEOLOGICO NACIONAL BRUNING</t>
  </si>
  <si>
    <t>GONZALEZ RUMICHE SEGUNDO</t>
  </si>
  <si>
    <t>RESPONSABLE DE RELACIONES PÚBLICAS</t>
  </si>
  <si>
    <t>HUAMAN YOVERA EDITH ROSARIO</t>
  </si>
  <si>
    <t>LIC. CIENCIAS COMUNICACIÓN</t>
  </si>
  <si>
    <t>LIC. EN CIENCIAS DE LA INFORMACION</t>
  </si>
  <si>
    <t>TEQUEN GONZALEZ CARLOS ENRIQUE</t>
  </si>
  <si>
    <t>ASISTENTE PARA EL ÁREA DE REGISTRO Y CATALOGACIÓN</t>
  </si>
  <si>
    <t>LEON ANGELES JUSTA DE LOURDES</t>
  </si>
  <si>
    <t xml:space="preserve">LICENCIADA EN EDUCACION, NIVEL PRIMARIO </t>
  </si>
  <si>
    <t>VIGILANTE PARA UCUPE</t>
  </si>
  <si>
    <t>FLORES HUANCAS ABELARDO</t>
  </si>
  <si>
    <t>GIL CASTILLO JOSE ARMANDO</t>
  </si>
  <si>
    <t>VIGILANTE Y SEGURIDAD EN ZONAS ARQUEOLÓGICAS DEL VALLE DE ZAÑA</t>
  </si>
  <si>
    <t>NUNJAR MACO CIPRIANO</t>
  </si>
  <si>
    <t>AUXILIAR DE CONSERVACIÓN</t>
  </si>
  <si>
    <t>CAMACHO JARA MAXIMO JAVIER</t>
  </si>
  <si>
    <t xml:space="preserve">APOYO EN MANTENIMIENTO </t>
  </si>
  <si>
    <t>BAUTISTA BRAVO JACKELINE</t>
  </si>
  <si>
    <t xml:space="preserve">AUXILIAR DE MANTENIMIENTO </t>
  </si>
  <si>
    <t>SIRLOPU SANTA MARIA SILVIA ROSA</t>
  </si>
  <si>
    <t>ARQUEÓLOGO PARA EL ÁREA DE ARQUEOLOGÍA</t>
  </si>
  <si>
    <t>CURO CHAMBERGO JAMES MAX MANUEL</t>
  </si>
  <si>
    <t xml:space="preserve">LICENCIADO EN ARQUEOLOGIA </t>
  </si>
  <si>
    <t>ORELLANA GONZALEZ CARLOS MIGUEL</t>
  </si>
  <si>
    <t>DAVILA ZAPATA JUAN RICARDO</t>
  </si>
  <si>
    <t>TEC. EN COMPUTACION E INFORMATICA</t>
  </si>
  <si>
    <t>ARQUEÓLOGO PARA EL ÁREA DE INVENTARIO Y REGISTRO DE OBJETOS ARQUEOLÓGICOS</t>
  </si>
  <si>
    <t>ESPINOZA CORDOVA MARIA DEL CARMEN</t>
  </si>
  <si>
    <t xml:space="preserve">APOYO DE SEGURIDAD </t>
  </si>
  <si>
    <t>VALLEJOS SOSA MIGUEL ANGEL</t>
  </si>
  <si>
    <t>DIBUJANTE TEC.MECANICO</t>
  </si>
  <si>
    <t>ELECTRICIDAD</t>
  </si>
  <si>
    <t>CANGO SANCHEZ JUAN FRANCISCO</t>
  </si>
  <si>
    <t>TEC.ELECTRONICO</t>
  </si>
  <si>
    <t>SANCHEZ GAMARRA OCTAVIO</t>
  </si>
  <si>
    <t>LLONTOP SANDOVAL CECILIA MAGALI</t>
  </si>
  <si>
    <t>SECRETARIA EJECUTIVA COMPUTARIZADA</t>
  </si>
  <si>
    <t>GUTIERREZ CHAPOÑAN JULIO ALFREDO</t>
  </si>
  <si>
    <t>EGRESADO TEC.EN ADMINISTRACION</t>
  </si>
  <si>
    <t>APOYO EN MANTENIMIENTO</t>
  </si>
  <si>
    <t>TORRES CHUDAN LUIS ENRIQUE</t>
  </si>
  <si>
    <t>TEC.EN ELECTRICIDAD</t>
  </si>
  <si>
    <t>CORDOVA PEÑA CARLOS ALBERTO</t>
  </si>
  <si>
    <t xml:space="preserve">SERVICIO DE UN ASISTENTE DE ARQUEOLOGÍA PARA EL MUSEO CHOTUNA-CHORNANCAP </t>
  </si>
  <si>
    <t>CORDOVA PEÑA LEONARDO MIGUEL</t>
  </si>
  <si>
    <t>CIENCIAS ECONOCMICAS Y CONTABLES</t>
  </si>
  <si>
    <t xml:space="preserve">LICENCIADO EN ADMINISTRACIÓN DE EMPRESAS </t>
  </si>
  <si>
    <t xml:space="preserve">SERVICIO DE UN CHOFER PARA EL MUSEO ARQUEOLÓGICO NACIONAL BRUNING </t>
  </si>
  <si>
    <t>CARUAHULCA QUIJANO CESAR EDILBERTO</t>
  </si>
  <si>
    <t>SERVICIO DE UNA LICENCIADA EN EDUCACIÓN PARA EL MUSEO SE SITIO DE TÚCUME</t>
  </si>
  <si>
    <t>MIRANDO RUIDIAZ SARA YSABEL</t>
  </si>
  <si>
    <t>TECNICA (PROFESORA DE EDUCACION PRIMARIA)</t>
  </si>
  <si>
    <t>PROFESIONAL DE ARQUITECTURA</t>
  </si>
  <si>
    <t>PISCOYA ANGELES CESAR AUGUSTO</t>
  </si>
  <si>
    <t>ARQUITECTO </t>
  </si>
  <si>
    <t>ARQUEÓLOGO PARA EL ÁREA DE CONSERVACIÓN Y RESTAURACIÓN</t>
  </si>
  <si>
    <t>BRACAMONTE VARGAS JUAN GILBERTO</t>
  </si>
  <si>
    <t>RESPONSABLE DE LA OFICINA DE CONTROL PATRIMONIAL</t>
  </si>
  <si>
    <t>FERNANDEZ SOTO JIMMY</t>
  </si>
  <si>
    <t xml:space="preserve">CONTADOR PUBLICO </t>
  </si>
  <si>
    <t xml:space="preserve">APOYO ADMINISTRATIVO DE ALMACÉN </t>
  </si>
  <si>
    <t>SALCEDO MURO GERMAN ALEJANDRO</t>
  </si>
  <si>
    <t>SERVICIO DE UN ASISTENTE ADMINISTRATIVO PARA EL CONTROL PATRIMONIAL Y ALMACÉN DEL MUSEO NACIONAL DE SICÁN</t>
  </si>
  <si>
    <t>DIAZ MANAYAY JOSE DE LA ROSA</t>
  </si>
  <si>
    <t>EGRESADO TECNICO EN CONTABILIDAD</t>
  </si>
  <si>
    <t>SEGURIDAD Y VIGILANCIA, MANTENIMIENTO Y LIMPIEZA</t>
  </si>
  <si>
    <t>BAUTISTA VERA JUAN ANTONIO</t>
  </si>
  <si>
    <t>ADMINISTRADOR DE ABASTECIMIENTO</t>
  </si>
  <si>
    <t>AUXILIAR EN VIGILANCIA Y SEGURIDAD</t>
  </si>
  <si>
    <t>NOLE SANCHEZ JOSE MIGUEL</t>
  </si>
  <si>
    <t>AUXILIAR VIGILANTE Y SEGURIDAD DEL SANTUARIO HISTÓRICO BOSQUE DE PÓMAC</t>
  </si>
  <si>
    <t>BENITES ROQUE MODESTO</t>
  </si>
  <si>
    <t>VIGILANTE PARA GUARDIANÍA DE LOS SITIOS A. DE LA ZONA DE LA ZARANDA Y TAMBO REAL, HUACA MARRO, HUACA EL MUERTO, HUACA LOS OVEJOS, CAMINO INCA</t>
  </si>
  <si>
    <t>BANCES BRAVO SEGUNDO ANGEL</t>
  </si>
  <si>
    <t>SERVICIO DE UN APOYO EN EL MANTENIMIENTO Y LIMPIEZA DEL ÁREA DE REGISTRO Y CATALOGACIÓN DE LOS BIENES CULTURALES MUEBLES DEL MUSEO NACIONAL DE SICAN</t>
  </si>
  <si>
    <t>YAUCE SANCHEZ ISMAEL</t>
  </si>
  <si>
    <t>JARDINERÍA, MANTENIMIENTO EN LAS ÁREAS VERDES Y LIMPIEZA</t>
  </si>
  <si>
    <t>CARBONEL BANCES CARLOS ALBERTO</t>
  </si>
  <si>
    <t xml:space="preserve">PROFESOR </t>
  </si>
  <si>
    <t>SERVICIO DE UNA SECRETARIA PARA LA DIRECCIÓN DEL MUSEO NACIONAL DE SICAN</t>
  </si>
  <si>
    <t>CAMPOS AURICH GUSNARA DEL PILKAR</t>
  </si>
  <si>
    <t xml:space="preserve">VIGILANTE PARA GUARDIANÍA DE LOS SITIOS A. DE LA ZONA DE MOCHUMÍ VIEJO, SECTOR I DEL PARQUE ARQUEOLÓGICO DE BATANGRANDE </t>
  </si>
  <si>
    <t>SALAZAR FERNANDEZ CIRO</t>
  </si>
  <si>
    <t>VIGILANTE PARA GUARDIANÍA DE LOS SITIOS A. DEL S.H.B.P. SECTOR: HUACA LERCANLECH, HUACA SONTILLO</t>
  </si>
  <si>
    <t>TAPIA LEON MARCOS</t>
  </si>
  <si>
    <t>TEC. EN CONTABILIDAD</t>
  </si>
  <si>
    <t>VIGILANTE PARA GUARDIANÍA DE LOS SITIOS A.  DEL S.H.B.P. SECTOR: HUACA LAS ABEJAS, CASA KARL WEISS Y LAS SALINAS</t>
  </si>
  <si>
    <t>VELASQUEZ ACOSTA JUAN FERNANDO</t>
  </si>
  <si>
    <t xml:space="preserve">AUXILIAR EN MANTENIMIENTO Y LIMPIEZA </t>
  </si>
  <si>
    <t>SENCIO NIÑO SANTIAGO</t>
  </si>
  <si>
    <t>CONSERVADOR DE MUSEO II</t>
  </si>
  <si>
    <t>CORDOVA PEÑA LEONARDO</t>
  </si>
  <si>
    <t>LLONTOP SANTAMARIA FRANCISCO</t>
  </si>
  <si>
    <t>CONSERVADOR - RESTAURADOR</t>
  </si>
  <si>
    <t>DELGADO CASTRO JOSE</t>
  </si>
  <si>
    <t xml:space="preserve">AUXILIAR DE MANTENIMIENTO Y TRABAJOS EN ÁREAS VERDES </t>
  </si>
  <si>
    <t>ACOSTA AYALA MANUEL</t>
  </si>
  <si>
    <t>PRIMARIA INCOMPLETA</t>
  </si>
  <si>
    <t>VIGILANCIA, SEGURIDAD Y ALBAÑILERÍA</t>
  </si>
  <si>
    <t>GARCIA SUCLUPE GERMAN</t>
  </si>
  <si>
    <t>AUXILIAR EN SEGURIDAD Y VIGILANCIA</t>
  </si>
  <si>
    <t>MESONES RECOBA NESTOR ALBERTO</t>
  </si>
  <si>
    <t>RESTAURADOR</t>
  </si>
  <si>
    <t>GUTIERREZ VASQUEZ FELIX ANGEL</t>
  </si>
  <si>
    <t>TEC.COMPUTACION E INFORMATICA</t>
  </si>
  <si>
    <t>AUXILIAR EN MANTENIMIENTO Y LIMPIEZA</t>
  </si>
  <si>
    <t>RODRIGUEZ PLASENCIA BENEDICTO</t>
  </si>
  <si>
    <t>COLMENARES FAÑAÑAN WALTER DESIDERIO</t>
  </si>
  <si>
    <t>TEC.ELECTRICISTA INDUSTRIAL</t>
  </si>
  <si>
    <t>CARPINTERÍA</t>
  </si>
  <si>
    <t>PEÑA PEÑA JOSE GUILLERMO</t>
  </si>
  <si>
    <t xml:space="preserve">ARQUEÓLOGO I </t>
  </si>
  <si>
    <t>BONILLA SANCHEZ JOSE IGNACIO</t>
  </si>
  <si>
    <t xml:space="preserve">CONSERVADOR RESPONSABLE PARA EL ÁREA DE CONSERVACIÓN </t>
  </si>
  <si>
    <t>SECLEN FERNANDEZ MARCO ANTONIO</t>
  </si>
  <si>
    <t>EGRESADO TECNIC.ADMINISTRACION</t>
  </si>
  <si>
    <t>MONTAÑO BARRIOS JORGE LUIS</t>
  </si>
  <si>
    <t>VERA MAURO BERTHA LORENA</t>
  </si>
  <si>
    <t>PROF.TECNICO EN GUIA OFICIAL DE TURISMO</t>
  </si>
  <si>
    <t>SECRETARIA 1</t>
  </si>
  <si>
    <t>WONG FALLA FLOR DE MARIA</t>
  </si>
  <si>
    <t xml:space="preserve">VIGILANTE PARA GUARDIANÍA DE LOS SITIOS A.  DEL S.H. B. P.   SECTOR: HUACA LAS VENTANAS </t>
  </si>
  <si>
    <t>MONTALVAN CARMONA EDILBERTO</t>
  </si>
  <si>
    <t>ARQUEÓLOGO II (*)</t>
  </si>
  <si>
    <t>MARTINEZ FIESTAS JUAN JOSE</t>
  </si>
  <si>
    <t>AUXILIAR DE SEGURIDAD PARA EL CHORRO</t>
  </si>
  <si>
    <t>PACHERREZ BANCES JULIO</t>
  </si>
  <si>
    <t>PRIMARIOS</t>
  </si>
  <si>
    <t xml:space="preserve">VIGILANCIA, SEGURIDAD Y ALBAÑILERÍA </t>
  </si>
  <si>
    <t>LLONTOP LLAUCE NATIVO</t>
  </si>
  <si>
    <t>APOYO EN SEGURIDAD</t>
  </si>
  <si>
    <t>CUMPA LOPEZ JULIO VICENTE DE LOS</t>
  </si>
  <si>
    <t xml:space="preserve">SECUNDARIA </t>
  </si>
  <si>
    <t>RIBAGLIATTI INOÑAN CARLOS ALBERTO</t>
  </si>
  <si>
    <t>APOYO EN MANTENIMIENTO Y LIMPIEZA</t>
  </si>
  <si>
    <t>PIZARRO LLONTOP JOSE MIGUEL</t>
  </si>
  <si>
    <t>AUXILIAR PARA EL MANTENIMIENTO Y LIMPIEZA</t>
  </si>
  <si>
    <t>PIZARRO LLONTOP JUAN MANUEL</t>
  </si>
  <si>
    <t>CALDERON ORREAGA LUZ ANABELA</t>
  </si>
  <si>
    <t>TEC.SECRETARIADO EJECUTIVO</t>
  </si>
  <si>
    <t>CASTRO RIVERA JOSE LUIS</t>
  </si>
  <si>
    <t>AUXILIAR PARA SEGURIDAD NOCTURNA DE HUACA LAS BALSAS</t>
  </si>
  <si>
    <t>BANCES ACOSTA MANUEL</t>
  </si>
  <si>
    <t>DIBUJANTE TÉCNICO II</t>
  </si>
  <si>
    <t>FIESTAS GRANADOS MARGEL PERCY</t>
  </si>
  <si>
    <t>TEC.DIBUJO  Y PINTURA</t>
  </si>
  <si>
    <t>SANDOVAL SANCHEZ NATIVIDAD</t>
  </si>
  <si>
    <t>AUXILIAR DE MANTENIMIENTO Y LIMPIEZA</t>
  </si>
  <si>
    <t>BENITES ACOSTA VEALBERTO</t>
  </si>
  <si>
    <t>ASISTENTE DE GABINETE</t>
  </si>
  <si>
    <t>CHOZO CAPUÑAY OSWALDO</t>
  </si>
  <si>
    <t>DAMIAN YNOÑAN MANUEL</t>
  </si>
  <si>
    <t>APOYO DE AULA DE EDUCACION PARA LA CONSERVACION DEL PATRIMONIO PARA EL MUSEO DE SITIO TUCUME</t>
  </si>
  <si>
    <t>ARBAÑILPAZ VIRGINIA JHANET</t>
  </si>
  <si>
    <t>TECNICA EN SECRETARIADO</t>
  </si>
  <si>
    <t>YNOÑAN GARCIA MARCO ANTONIO</t>
  </si>
  <si>
    <t>RECEPCIONISTA</t>
  </si>
  <si>
    <t>CASTRO YAJAHUANCA ANA CECILIA</t>
  </si>
  <si>
    <t>VIGILANCIA Y SEGURIDAD</t>
  </si>
  <si>
    <t>AGUINAGA GRAUS TERESA DEL CARMEN</t>
  </si>
  <si>
    <t>SECRETARIADO EJECUTIVO E INFORMATICO</t>
  </si>
  <si>
    <t>APOYO EN EL ÁREA ADMINISTRATIVA</t>
  </si>
  <si>
    <t>INGA SIALER LUIS</t>
  </si>
  <si>
    <t>GUEVARA RIVAS JOSE WILFREDO</t>
  </si>
  <si>
    <t>CHAVEZ DAMIAN JESUS FIDEL</t>
  </si>
  <si>
    <t>AUXILIAR PARA EL DESARROLLO DE LAS LABORES EN EL VIVERO BIOHUERTO</t>
  </si>
  <si>
    <t>CHOZO DAMIAN WALTER JESUS</t>
  </si>
  <si>
    <t>MANTENIMIENTO Y LIMPIEZA</t>
  </si>
  <si>
    <t>AYALA ESPINOZA LUIS ALBERTO</t>
  </si>
  <si>
    <t>VIGILANTE Y SEGURIDAD</t>
  </si>
  <si>
    <t>GUANILO SENCIO ISIDRO ALEJANDRO</t>
  </si>
  <si>
    <t>BANCES ASALDE JOSE IGNACIO</t>
  </si>
  <si>
    <t>SUCLUPE CHICOMA MIGUEL ANGEL</t>
  </si>
  <si>
    <t>LICENCIADO EN EDUCACIÓN, ESPECIALIDAD
 MATEMÁTICA Y COMPUTACIÓN</t>
  </si>
  <si>
    <t xml:space="preserve">ORDENAMIENTO Y SEPARACIÓN DE MATERIALES ORGÁNICOS </t>
  </si>
  <si>
    <t>SAAVEDRA PAZ LUIS ANTONIO MARTIN</t>
  </si>
  <si>
    <t>LICENCIADO EN BIOLOGIA-MICROBIOLOGIA-PARASITOLOGIA </t>
  </si>
  <si>
    <t>LIC. EN BIOLOGIA-MICROBIOLOGIA-PARASITOLOGIA</t>
  </si>
  <si>
    <t>ARQUEÓLOGO ASISTENTE</t>
  </si>
  <si>
    <t>CASTILLO REYES SAMUEL ARISTOTELES</t>
  </si>
  <si>
    <t>DIRECTORA DEL MUSEO DE SITIO TUCUME</t>
  </si>
  <si>
    <t>DELGADO ELIAS DULCE MARIA BERNARDA</t>
  </si>
  <si>
    <t>LICENCIADA EN ARQUEOLOGIA </t>
  </si>
  <si>
    <t>ASISTENTE DE LA OFICINA DE RECURSOS HUMANOS</t>
  </si>
  <si>
    <t>MURGA INGOL JENNY PATRICIA</t>
  </si>
  <si>
    <t>MAGISTER EN DIRECCION Y GESTION DEL TALENTO HUMANO 
BACHILLER EN INGENIERIA DE COMPUTACION Y SISTEMAS </t>
  </si>
  <si>
    <t>SERVICIOS DE UN COORDINADOR DE ARQUEOLOGÍA Y CONSERVACIÓN DE LA UNIDAD DE INFRAESTRUCTURA Y PROYECTOS.</t>
  </si>
  <si>
    <t>UGAZ MORO JUAN CARLOS</t>
  </si>
  <si>
    <t xml:space="preserve">ARQUEOLOGO ASISTENTE PARA EL REGISTRO DE CATALOGACION </t>
  </si>
  <si>
    <t>ALVAREZ TORREALVA JORGE LUIS</t>
  </si>
  <si>
    <t>ESCUDERO VILLALTA JOSE MANUEL</t>
  </si>
  <si>
    <t xml:space="preserve"> CIENCIAS SOCIALES </t>
  </si>
  <si>
    <t>LICENCIADO</t>
  </si>
  <si>
    <t>LAVADO CHAMBERGO OSCAR FRANCISCO</t>
  </si>
  <si>
    <t xml:space="preserve">ARQUEÓLOGO ASISTENTE </t>
  </si>
  <si>
    <t>NUÑEZ MEJIA ANAXIMANDRO</t>
  </si>
  <si>
    <t>CASTILLO CHUMACERO ROMULO</t>
  </si>
  <si>
    <t>INGENIERO AGRONOMO </t>
  </si>
  <si>
    <t>VIGILANTE PARA GUARDIANÍA DE LOS SECTORES II Y III DEL PARQUE A.  DE BATAN GRANDE: EL CERRO Y LA PAMPA DE CHAPARRÍ, EL COMPLEJO ARQUEOMETALÚRGICO Y MINERO SICÁN</t>
  </si>
  <si>
    <t>DIAZ MANAYAY HENRY</t>
  </si>
  <si>
    <t>GASFITERO, MANTENIMIENTO Y LIMPIEZA</t>
  </si>
  <si>
    <t>GUEVARA FLORES JULIO CESAR</t>
  </si>
  <si>
    <t>GASFITERO CARPINTERO,SOLDADOR</t>
  </si>
  <si>
    <t>VARELA VENTURA OSCAR WILLIAN</t>
  </si>
  <si>
    <t>CANCINO SANCHEZ NELIDA LUZMILA</t>
  </si>
  <si>
    <t xml:space="preserve">SEGURIDAD Y VIGILANCIA, MANTENIMIENTO Y LIMPIEZA </t>
  </si>
  <si>
    <t>TASILLA AGUIRRE EDWIN HENRY</t>
  </si>
  <si>
    <t>LICENCIADO EN TECNOLOGIA MEDICA </t>
  </si>
  <si>
    <t>LIC.TECNOLOGIA MED.: ESP.FISIC.Y REHABILIT.</t>
  </si>
  <si>
    <t xml:space="preserve">APOYO EN SEGURIDAD </t>
  </si>
  <si>
    <t>BARDALES MENA LILY ETELVINA</t>
  </si>
  <si>
    <t>TEC.EN COPUTACION E INFORMATICA</t>
  </si>
  <si>
    <t xml:space="preserve">CHOFER DE LA UNIDAD EJECUTORA </t>
  </si>
  <si>
    <t>ROJAS ALDANA CARLOS DAVID</t>
  </si>
  <si>
    <t>ACOSTA CHAPOÑAN JUANA ROSA</t>
  </si>
  <si>
    <t xml:space="preserve">MANTENIMIENTO, JARDINERÍA, MENSAJERÍA Y OTROS </t>
  </si>
  <si>
    <t>RIBAGLIATTI INOÑAN PEDRO MIGUEL</t>
  </si>
  <si>
    <t xml:space="preserve">AUXILIAR DE SEGURIDAD </t>
  </si>
  <si>
    <t>ORDINOLA QUINDE JOAQUIN ALONSO</t>
  </si>
  <si>
    <t>RUIZ MORETO MANUEL EDILBERTO</t>
  </si>
  <si>
    <t xml:space="preserve">TÉCNICO MECÁNICO Y/O ELÉCTRICO </t>
  </si>
  <si>
    <t>GIL SAAVEDRA LUIS EDGARDO</t>
  </si>
  <si>
    <t>MECANICO DE CONSTRUCCIONES METALICAS</t>
  </si>
  <si>
    <t>VARGAS MONTOYA HECTOR DANIEL</t>
  </si>
  <si>
    <t>EGRESADO TEC.EN COMPUTACION E INFORMATICA</t>
  </si>
  <si>
    <t xml:space="preserve">ARQUEÓLOGO PARA EL ÁREA DE REGISTRO Y CATALOGACIÓN </t>
  </si>
  <si>
    <t>MORALES GALINDO ANA SHEYLLA</t>
  </si>
  <si>
    <t>INGENIERO DE SISTEMAS COMO SOPORTE TÉCNICO</t>
  </si>
  <si>
    <t>GUTIERREZ CACHAY ROBERT FRANCIS</t>
  </si>
  <si>
    <t>INGENIERO DE SISTEMAS </t>
  </si>
  <si>
    <t>PERSONAL DE MANTENIMIENTO Y LIMPIEZA - VIGILANCIA Y SEGURIDAD PARA EL MUSEO DE SITIO HUACA RAJADA SIPAN</t>
  </si>
  <si>
    <t>PAICO ALEMAY LUIS ALBERTO</t>
  </si>
  <si>
    <t>ASISTENTE DE ADMINISTRACION PARA EL MUSEO  CHOTUNA CHORNANCAP</t>
  </si>
  <si>
    <t>TUÑOCHE CHERO REYNALDIÑO</t>
  </si>
  <si>
    <t>TEC. EN COMPUTACIÓN</t>
  </si>
  <si>
    <t>SERVICIO DE UN CONSERJE PARA EL MUSEO DE SITIO DETÚCUME</t>
  </si>
  <si>
    <t>PAZ YÑOÑAN RAFHAEL PEDR O</t>
  </si>
  <si>
    <t>REYES CIGÜEÑAS GUSTAVO ENRIQUE</t>
  </si>
  <si>
    <t>ASISTENTE ADMINISTRATIVA DE ASESORIA JURIDICA</t>
  </si>
  <si>
    <t>HIDALGO MENDOZA GABY MARIZA</t>
  </si>
  <si>
    <t>ABOGADA </t>
  </si>
  <si>
    <t xml:space="preserve">AUXILIAR PARA MANTENIMIENTO, LIMPIEZA Y JARDINERÍA </t>
  </si>
  <si>
    <t>SANTAMARIA LLONTO OSCAR JOEL</t>
  </si>
  <si>
    <t>SERVICIO DE MUSEOGRAFO PARA EL MUSEO DE SITIO HUACA RAJADA SIPAN</t>
  </si>
  <si>
    <t xml:space="preserve">PASAPERA ROJAS CEYRA ALICETH </t>
  </si>
  <si>
    <t>MANTENIMIENTO Y LIMPIEZA SEGURIDAD Y VIGILANCIA</t>
  </si>
  <si>
    <t>YGNACIO VERA JOSE DEL CARMEN</t>
  </si>
  <si>
    <t>ASISTENTE ADMINISTRATIVO  DE LA OFICINA DE TESORERIA</t>
  </si>
  <si>
    <t>SALINAS VASQUEZ KELLY WENDY</t>
  </si>
  <si>
    <t>ASISTENTE DE ARQUEOLOGÍA PARA REGISTRO Y CATALOGACIÓN DE BIENES CULTURALES MUEBLES</t>
  </si>
  <si>
    <t>CABRERA CORCUERA JULLY CHRISTINA</t>
  </si>
  <si>
    <t>NOLE CASTILLO JIMMY ROMMY</t>
  </si>
  <si>
    <t>COORDINADOR TECNICO CALIFICADO DE ARQUEOLOGIA PARA EL MTRS</t>
  </si>
  <si>
    <t>BRACAMONTE LEVANO EDGAR</t>
  </si>
  <si>
    <t>ASISTENTE DE ARQUEOLOGIA</t>
  </si>
  <si>
    <t>ZAVALETA VASQUEZ ERNESTO VIDAL</t>
  </si>
  <si>
    <t>BACHILLER EN CIENCIAS SOCIALES </t>
  </si>
  <si>
    <t>SECRETARIA DE DIRECCIÓN EJECUTIVA</t>
  </si>
  <si>
    <t>LLANOS ALTAMIRANO RAQUEL</t>
  </si>
  <si>
    <t>ASISTENTE EN CONSERVACIÓN ARQUEOLÓGICA PARA EL ÁREA DE REGISTRO Y CATALOGACIÓN</t>
  </si>
  <si>
    <t>MARCHAN BEDRIÑANA JAIME ANDERSON</t>
  </si>
  <si>
    <t>APOYO ADMINISTRATIVO DE UIP</t>
  </si>
  <si>
    <t>MOSCOL BAUTISTA BRUNO ANTONIO</t>
  </si>
  <si>
    <t>BACH. ING. SISTEMAS</t>
  </si>
  <si>
    <t>BACH. EN COMPUTACION E INFORMATICA</t>
  </si>
  <si>
    <t>ACOSTA VALDERA GRABIEL</t>
  </si>
  <si>
    <t xml:space="preserve">SERVICIO DE UN ASISTENTE DE CONSERVACIÓN PARA EL MUSEO CHOTUNA-CHORNANCAP </t>
  </si>
  <si>
    <t>YLMA SORALUZ JUAN DAGOBERTO</t>
  </si>
  <si>
    <t>AUXILIAR PARA MANTENIMIENTO Y LIMPIEZA DE HUACA LAS BALSAS</t>
  </si>
  <si>
    <t>MERINO CORONADO ERICK CARLOS</t>
  </si>
  <si>
    <t>SERVICIO DE UN ASISTENTE EN MUSEOGRAFÍA PARA EL MUSEO ARQUEOLÓGICO NACIONAL BRUNING</t>
  </si>
  <si>
    <t>ATOCHE ROQUE ALBERTO ALEJANDRO</t>
  </si>
  <si>
    <t>BACHILLER DE ARTES Y DISEÑO GRAFICO EMPREARIAL</t>
  </si>
  <si>
    <t>TOPROGRAFO PARA EL AREA DE GEOMATICA</t>
  </si>
  <si>
    <t>SANCHEZ RAMOS SANDRO MICHAEL</t>
  </si>
  <si>
    <t>VERA GUEVARA LUIS MIGUEL</t>
  </si>
  <si>
    <t>APOYO DE INFRAESTRUCTURA Y PROYECTOS</t>
  </si>
  <si>
    <t>MARTINEZ FIESTAS JOSE FROILAN</t>
  </si>
  <si>
    <t>BACHILLER EN INGENIERIA CIVIL </t>
  </si>
  <si>
    <t xml:space="preserve">ARQUEOLOGO PARA EL REGISTRO Y CATALOGACION DE LOS BIENES MUEBLES ARQUEOLOGICOS DEL MUSEO NACIONAL DE SICAN </t>
  </si>
  <si>
    <t>PEREZ BUSTAMANTE DANIEL HERNAN</t>
  </si>
  <si>
    <t>CIENCIAS SOCILES</t>
  </si>
  <si>
    <t>ASISTENTE DE LA OFICINA DE RELACIONES PÚBLICAS</t>
  </si>
  <si>
    <t>FERNANDEZ MENDOZA JUAN PABLO</t>
  </si>
  <si>
    <t>BACHILLER EN CIENCIAS DE LA COMUNICACION </t>
  </si>
  <si>
    <t>CAPUÑAY PERLECHE WILLIAM ALFREDO</t>
  </si>
  <si>
    <t>ESPECIALISTA II DE LA UNIDAD FORMULADORA</t>
  </si>
  <si>
    <t>02672891</t>
  </si>
  <si>
    <t>RUIZ ARRIOLA CARLOS ROED</t>
  </si>
  <si>
    <t>ECONOCMISTA</t>
  </si>
  <si>
    <t xml:space="preserve">EJECUTIVO DE LA UNIDAD DE INFRAESTRUCTURA </t>
  </si>
  <si>
    <t>SALAZAR LLONTOS FELIPE SANTIAGO</t>
  </si>
  <si>
    <t>INGEN IERO CIVIL</t>
  </si>
  <si>
    <t>EJECUTIVO DE LA OFICINA DE PLANEAMIENTO Y PRESUPUESTO</t>
  </si>
  <si>
    <t>PACHERREZ RAUL GARY</t>
  </si>
  <si>
    <t>EJECUTIVO DE LA OFICINA DE ADMINISTRACIÓN</t>
  </si>
  <si>
    <t>VILCHEZ RIOS RUTH HERMELINDA</t>
  </si>
  <si>
    <t>EJECUTIVO DE LA OFICINA DE ASESORIA JURIDICA</t>
  </si>
  <si>
    <t>BARRANTES RAVINES ORLANDO</t>
  </si>
  <si>
    <t>ESPECIALISTA II DE CONTABILIDAD</t>
  </si>
  <si>
    <t>VASQUEZ CUBAS ROBERTO</t>
  </si>
  <si>
    <t>ESPECIALISTA II DE LOGISTICA</t>
  </si>
  <si>
    <t>VALDEZ GUEVARA OMAR ALI</t>
  </si>
  <si>
    <t>APOYO ADMINISTRATIVO PARA ATENCIÓN AL PÚBLICO Y TRÁMITE DOCUMENTARIO</t>
  </si>
  <si>
    <t>TENORIO MURO LESLIE AMALIA</t>
  </si>
  <si>
    <t>BACHILLER EN COMPUTACION E INFORMATICA </t>
  </si>
  <si>
    <t>TITULO PROFESIONAL</t>
  </si>
  <si>
    <t>ASISTENTE DE LA OFICINA DE LOGÍSTICA</t>
  </si>
  <si>
    <t>VALDERA CABANILLAS CINTHYA ISABEL</t>
  </si>
  <si>
    <t>OPERADOR(A) DE BOLETERÍA</t>
  </si>
  <si>
    <t>ARRIAGA RUIZ KAREN</t>
  </si>
  <si>
    <t>ECONOMISTA </t>
  </si>
  <si>
    <t>SOCILOGO</t>
  </si>
  <si>
    <t>SANDOVAL DE LA CRUZ ANGEL MANUEL</t>
  </si>
  <si>
    <t>ESPECIALISTA EN PLAN DE MANEJO ADSCRITO A LA DIRECCIÓN DEL MUSEO DE SITIO TUCUME</t>
  </si>
  <si>
    <t>OPERADOR(A) DE BOLETERIA</t>
  </si>
  <si>
    <t>MIO SANDOVAL CINDY STHEFANY</t>
  </si>
  <si>
    <t>ESPECIALISTA DE ESTUDIOS Y PROYECTOS</t>
  </si>
  <si>
    <t>PECHE CISNEROS LUIS VICTOR</t>
  </si>
  <si>
    <t>APOYO ADMINISTRATIVO Y DE ARQUEOLOGIA</t>
  </si>
  <si>
    <t>CHAVEZ CHICOMA JUAN LIZAN DRO</t>
  </si>
  <si>
    <t>APOYO EN VIGILANCA</t>
  </si>
  <si>
    <t>16549200</t>
  </si>
  <si>
    <t>ROMERO JAIME WILBERTO GENOVE</t>
  </si>
  <si>
    <t>APOYO EN RRPP-MTRS</t>
  </si>
  <si>
    <t>RAMIREZ OLANO HENRY EDINSON</t>
  </si>
  <si>
    <t xml:space="preserve">RESPONSABLE DE ESTUDIOS Y PROYECTOS DE LA UNIDAD DE INFRAESTRUCTURA Y PROYECTOS </t>
  </si>
  <si>
    <t>COAHILA OSORIO HELFER ALBERTO</t>
  </si>
  <si>
    <t>AUXILIAR VIGILANTE Y SEGURIDAD DEL SANTUARIO HISTÓRICO DE BOSQUE DE POMAC</t>
  </si>
  <si>
    <t>GUTIERREZ SOPLAPUCO DIONICIO</t>
  </si>
  <si>
    <t>009-1628: MC - LA LIBERTAD</t>
  </si>
  <si>
    <t>43650892</t>
  </si>
  <si>
    <t>ABANTO CORREA JESSICA CECILIA</t>
  </si>
  <si>
    <t>LICENCIADA</t>
  </si>
  <si>
    <t>INSTRUMENTISTA- ORQUESTA SINFÓNICA</t>
  </si>
  <si>
    <t>AGREDA TIRADO GEMIE LYNNETTE</t>
  </si>
  <si>
    <t>AGUILAR PRETEL LUIS ALFONSO</t>
  </si>
  <si>
    <t>ALBAN ZAPATA LILIANA AKIRA</t>
  </si>
  <si>
    <t xml:space="preserve">BAILARIN (A) PARA LA DDC-LA LIBERTAD_x000D_
</t>
  </si>
  <si>
    <t>ALDAMA USQUIANO BETSY</t>
  </si>
  <si>
    <t>BAILARIN</t>
  </si>
  <si>
    <t>INGENIERA CIVIL</t>
  </si>
  <si>
    <t>ALEGRE MENDOZA HILDA SILVIA</t>
  </si>
  <si>
    <t>ATENCIÓN DE BIBLIOTECA</t>
  </si>
  <si>
    <t>17863943</t>
  </si>
  <si>
    <t>ALOSILLA SALAS MALENA SEGUNDA</t>
  </si>
  <si>
    <t>SERVICIOS DE MANTENIMIENTO Y LIMPIEZA</t>
  </si>
  <si>
    <t>17880033</t>
  </si>
  <si>
    <t>ALVAREZ MARIN JESUS MARIA</t>
  </si>
  <si>
    <t>ANGULO CHAVEZ GONZALO</t>
  </si>
  <si>
    <t>BAILARÍN</t>
  </si>
  <si>
    <t>TÉCNICO</t>
  </si>
  <si>
    <t>AQUINO RODRIGUEZ DEYSI MARGARITA</t>
  </si>
  <si>
    <t>MANTENIMIENTO Y LIMPIEZA EN EL MUSEO  DE SITIO CHAN CHAN</t>
  </si>
  <si>
    <t>44484109</t>
  </si>
  <si>
    <t>ARMAS RAMOS ARNOLD ERIK</t>
  </si>
  <si>
    <t>42757182</t>
  </si>
  <si>
    <t>ARMAS RAMOS JUAN AGUSTO</t>
  </si>
  <si>
    <t>AVILA SUYON DANIEL AVELINO</t>
  </si>
  <si>
    <t>AYQUI COAQUIRA HERMENEGILDO</t>
  </si>
  <si>
    <t>26705027</t>
  </si>
  <si>
    <t>BARRANTES CORCUERA SANDRA YVETTE</t>
  </si>
  <si>
    <t>BAZALAR MONCADA PAUL JOSEPH</t>
  </si>
  <si>
    <t>BOLETERA</t>
  </si>
  <si>
    <t>43022424</t>
  </si>
  <si>
    <t>BUSTAMANTE MONTALVO CELINA CRUZ</t>
  </si>
  <si>
    <t>RESPONSABLE DE INFORMÁTICA</t>
  </si>
  <si>
    <t>CAMPOS RUIZ CÉSAR RAUL</t>
  </si>
  <si>
    <t>ESPECIALISTA EN ALMACEN</t>
  </si>
  <si>
    <t>17852934</t>
  </si>
  <si>
    <t>CARRANZA MOSCOSO JULIO ERNESTO</t>
  </si>
  <si>
    <t>CASTILLO BURGOS MONICA MAYRA</t>
  </si>
  <si>
    <t>SERVICIOS DE SEGURIDAD Y VIGILANCIA</t>
  </si>
  <si>
    <t>17806029</t>
  </si>
  <si>
    <t>CASTRO CALDERON YERALDO ELEUTERIO</t>
  </si>
  <si>
    <t>CAVA PAREDES JUAN NICOLAS</t>
  </si>
  <si>
    <t>SERVICIOS DE SEGURIDAD Y VIGILANCIA DEL COMPLEJO ARQUEOLOGICO DE CHAN CHAN</t>
  </si>
  <si>
    <t>17977901</t>
  </si>
  <si>
    <t>CEPEDA RODRIGUEZ SEGUNDO TEODORO</t>
  </si>
  <si>
    <t>CERNA RODRIGUEZ LOURDES MARIELA</t>
  </si>
  <si>
    <t>ANTROPÓLOGO</t>
  </si>
  <si>
    <t>02783426</t>
  </si>
  <si>
    <t>CHAPARRO FRIAS, LUIS ALBERTO</t>
  </si>
  <si>
    <t>BAILARINA DE DANZA CLASICA</t>
  </si>
  <si>
    <t>CHAVEZ ALVAREZ ANGELLY NAHOMY</t>
  </si>
  <si>
    <t>16447705</t>
  </si>
  <si>
    <t>CHAVEZ LOZANO VICTOR RAUL</t>
  </si>
  <si>
    <t>SERVICIO DE APOYO EN LABORES ADMINISTRATIVAS EN LA DIRECCIÃ“N REGIONAL DE CULTURA DE LA LIBERTAD</t>
  </si>
  <si>
    <t>18025220</t>
  </si>
  <si>
    <t>CHUNGA MEDINA MARILU</t>
  </si>
  <si>
    <t>CHUQUIMIA MUÑIZ CARMEN DE TRIANA</t>
  </si>
  <si>
    <t>CHURA ESQUINARILA, JORGE LUCIANO</t>
  </si>
  <si>
    <t>CONTRERAS ABANTO MONICA DEL ROCIO</t>
  </si>
  <si>
    <t>CUEVA GARCIA SINTHYA EVELING</t>
  </si>
  <si>
    <t>106564932</t>
  </si>
  <si>
    <t>DAVILA VALERO JOSE ALEJANDRO</t>
  </si>
  <si>
    <t>ASISTENTE DE IMAGEN INSTITUCIONAL</t>
  </si>
  <si>
    <t>18177047</t>
  </si>
  <si>
    <t>DE LA ROSA CELESTINO ALVARO JAVIER</t>
  </si>
  <si>
    <t>SERVICIOS DE VIGILANTE</t>
  </si>
  <si>
    <t>18008271</t>
  </si>
  <si>
    <t>DIAZ CARRANZA JOSE ANTONIO</t>
  </si>
  <si>
    <t>17993797</t>
  </si>
  <si>
    <t>DIAZ DEZA FLOR DE MARIA</t>
  </si>
  <si>
    <t>DIOSES ESPINOZA LUIS DAVID</t>
  </si>
  <si>
    <t>DONGO LUZQUIÑOS MARIA YSABEL CRISTINA</t>
  </si>
  <si>
    <t>073688040</t>
  </si>
  <si>
    <t>DUQUE GASCON ESTEBAN MARINO</t>
  </si>
  <si>
    <t>PROMOTOR SOCIAL</t>
  </si>
  <si>
    <t>ESPEJO LAZO RENATO</t>
  </si>
  <si>
    <t>PROMOTOR DE TURISMO</t>
  </si>
  <si>
    <t>LICENCIADO EN TURISMO</t>
  </si>
  <si>
    <t>ESPINOZA ROSAS PAOLA TATIANA</t>
  </si>
  <si>
    <t>GALLARDO ASCOY CINTHYA MARIA LUISA</t>
  </si>
  <si>
    <t>19254396</t>
  </si>
  <si>
    <t>GALVEZ CASTRO VERONICA SARITA</t>
  </si>
  <si>
    <t>ARQUEÓLOGA I</t>
  </si>
  <si>
    <t>GAMARRA CARRANZA NADIA VANESSA 8 VACACIONES TRUNCAS)</t>
  </si>
  <si>
    <t xml:space="preserve">SERVICIO DE  APOYO EN MANTENIMIENTO Y GUARDIANIA DEL COMPLEJO ARQUEOLOGICO DE CHAN CHAN  DE LA DIRECCION REGIONAL DE CULTURA LA LIBERTAD_x000D_
</t>
  </si>
  <si>
    <t>18021578</t>
  </si>
  <si>
    <t>GARCIA CHILON PEDRO JOSE</t>
  </si>
  <si>
    <t>AUXILIAR DE LIMPIEZA PARA EL C.A. EL BRUJO</t>
  </si>
  <si>
    <t>GARCIA ZURITA CESAR JULIO</t>
  </si>
  <si>
    <t>GARGATE OSTOS JOB SIMEON</t>
  </si>
  <si>
    <t>ESPECIALISTA EN PROYECTOS I</t>
  </si>
  <si>
    <t>GARRIDO CABANILLAS CRISTIAN RICARDO</t>
  </si>
  <si>
    <t>GLENER ARMAS DANAE SOFÍA</t>
  </si>
  <si>
    <t>TITULADA</t>
  </si>
  <si>
    <t>001894287</t>
  </si>
  <si>
    <t>GONCALVES DOS SANTOS FABIO</t>
  </si>
  <si>
    <t>RELACIONISTA PUBLICO I</t>
  </si>
  <si>
    <t>GUERRERO BAZALAR ROGER VICTOR</t>
  </si>
  <si>
    <t>SERVICIO DE APOYO EN LA SUPERVISION Y COORDINACION EN EL MONUMENTO ARQUEOLOGICO DE CHAN CHAN DE LA DIRECCION REGIONAL DE CULTURA LA LIBERTAD</t>
  </si>
  <si>
    <t>43053159</t>
  </si>
  <si>
    <t>GUEVARA SALIRROSAS ROSA GIANINA</t>
  </si>
  <si>
    <t>ARQUEÓLOGO</t>
  </si>
  <si>
    <t>GUTIERREZ TRUJILLO ERICK JAIR</t>
  </si>
  <si>
    <t>SERVICIO DE APOYO EN GUARDIANÃA DEL COMPLEJO ARQUEOLÃ“GICO DE CHAN CHAN - CABALLO MUERTO PARA LA DIRECCIÃ“N REGIONAL DE CULTURA DE LA LIBERTAD</t>
  </si>
  <si>
    <t>17999242</t>
  </si>
  <si>
    <t>HARO SALDAÑA SANTOS MANUEL</t>
  </si>
  <si>
    <t>086598343</t>
  </si>
  <si>
    <t>HIDALGO GARCIA CARLOS HUMBERTO</t>
  </si>
  <si>
    <t>HILARIO SALAZAR REYNOULD JESUS</t>
  </si>
  <si>
    <t>HORNA CORREA CARMEN INÉS</t>
  </si>
  <si>
    <t>BIÓLOGO</t>
  </si>
  <si>
    <t>HUALLPARIMACHI QUISPE GLADYS (VACACIONES TRUNCAS)</t>
  </si>
  <si>
    <t>BIÓLOGA</t>
  </si>
  <si>
    <t>IBARROLA QUIEROZ JULIO CESAR</t>
  </si>
  <si>
    <t>VIGILANTES</t>
  </si>
  <si>
    <t>IPARRAGUIRRE MATUTE MIGUEL ANGEL</t>
  </si>
  <si>
    <t>27928115</t>
  </si>
  <si>
    <t>IZQUIERDO VELEZMORO CARLOS JAIME</t>
  </si>
  <si>
    <t>DIRECTOR</t>
  </si>
  <si>
    <t>JUAREZ URBINA JHON CHARLES</t>
  </si>
  <si>
    <t>TITUOLO PROFESIONAL</t>
  </si>
  <si>
    <t>LADERO MELGAREJO PEDRO ELMO</t>
  </si>
  <si>
    <t>LEON CASAS CLAUDIA FIORELLA</t>
  </si>
  <si>
    <t>SERVICIO DE APOYO EN LA SEGURIDAD Y VIGILANCIA DEL COMPLEJO ARQUEOLOGICO DE CHAN CHAN</t>
  </si>
  <si>
    <t>40183484</t>
  </si>
  <si>
    <t>LEON PLACENCIA CARLOS ROBERTO</t>
  </si>
  <si>
    <t>LEZAMA VARGAS JORGE RAFAEL</t>
  </si>
  <si>
    <t>LINARES ALVARADO ANA SOFIA</t>
  </si>
  <si>
    <t>OPERADOR GIS</t>
  </si>
  <si>
    <t>LLANCARI OLIDEN DAVID ENMANUEL</t>
  </si>
  <si>
    <t>GEOLOGO</t>
  </si>
  <si>
    <t>ASISTENTE DE DIRECCIÓN</t>
  </si>
  <si>
    <t>LIZARZABURU PLASENCIA ZULY SHANTALL</t>
  </si>
  <si>
    <t>LOPEZ CERVANTES MARCO ANTONIO</t>
  </si>
  <si>
    <t>LOAYZA MANRIQUE ROXANA</t>
  </si>
  <si>
    <t>LUNA MEDINA JOSE CARLOS</t>
  </si>
  <si>
    <t>19221570</t>
  </si>
  <si>
    <t>MEDINA SALDAÑA PEDRO</t>
  </si>
  <si>
    <t>41608886</t>
  </si>
  <si>
    <t>MONCADA APONTE GUILLERMO CHRISTIAN</t>
  </si>
  <si>
    <t>RELACIONISTA PUBLICO II</t>
  </si>
  <si>
    <t>00374135</t>
  </si>
  <si>
    <t>MONTEALEGRE BARRIENTOS ROGER</t>
  </si>
  <si>
    <t>TECNICO EN LOGISTICA</t>
  </si>
  <si>
    <t>19259387</t>
  </si>
  <si>
    <t>MORA TORRES JOSEFA PAOLA PAGO DE MES MAS VAC TRUNCAS</t>
  </si>
  <si>
    <t>AUXILIAR DE LIMPIEZA</t>
  </si>
  <si>
    <t>44039210</t>
  </si>
  <si>
    <t>MORALES DEL AGUILA MELINA LISSETE</t>
  </si>
  <si>
    <t>SECUNDARIACOMPLETA</t>
  </si>
  <si>
    <t>MORENO TERRONES JORGE GERARDO</t>
  </si>
  <si>
    <t>MOROCHO MENDOZA RUTH CRISTINA</t>
  </si>
  <si>
    <t>142988637</t>
  </si>
  <si>
    <t>MOYA MARCANO DARIO ANTONIO</t>
  </si>
  <si>
    <t>SERVICIOS DE APOYO EN LA BOLETERIA DEL COMPLEJO ARQUEOLOGICO "EL BRUJO"</t>
  </si>
  <si>
    <t>18861624</t>
  </si>
  <si>
    <t>MOYA MUÑOZ ANA CECILIA</t>
  </si>
  <si>
    <t>SERVICIOS DE APOYO EN LA SEGURIDAD Y VIGILANCIA DEL COMPLEJO ARQUEOLOGICO DE CHAN CHAN</t>
  </si>
  <si>
    <t>17961362</t>
  </si>
  <si>
    <t>MURGA CRUZ CRISTOBAL ANIANO</t>
  </si>
  <si>
    <t>NAVARRO BOBADILLA MILUSKA DELUS</t>
  </si>
  <si>
    <t>ESPECIALISTA EN LOGISTICA</t>
  </si>
  <si>
    <t>NIEVES RUIZ PAMELA DEL PILAR</t>
  </si>
  <si>
    <t xml:space="preserve">SERVICIO DE APOYO EN MANTENIMIENTO Y GUARDIANIA PARA LA DIRECCION REGIONAL DE CULTURA LA LIBERTAD_x000D_
</t>
  </si>
  <si>
    <t>18153788</t>
  </si>
  <si>
    <t>NORIEGA MURRIETA RAUL</t>
  </si>
  <si>
    <t>OBESO  CASTAÑEDA ODAR RUBEN</t>
  </si>
  <si>
    <t>JEFE PLANEAMIENTO Y PRESUPUESTO</t>
  </si>
  <si>
    <t>41371997</t>
  </si>
  <si>
    <t>OBLITAS MORI TAYANA YANET</t>
  </si>
  <si>
    <t>ORTEGA FEIJOO JUAN JOSE</t>
  </si>
  <si>
    <t>APOYO EN MANTENIMIENTO Y GUARDIANIA DEL COMPLEJO ARQUEOLOGICO DE CHAN CHAN</t>
  </si>
  <si>
    <t>18112128</t>
  </si>
  <si>
    <t>OTINIANO RUIZ LUIS ERNESTO</t>
  </si>
  <si>
    <t>082227207</t>
  </si>
  <si>
    <t>PACHECO CONTRERAS JULIA GABRIELA</t>
  </si>
  <si>
    <t>80639516</t>
  </si>
  <si>
    <t>PAREDES GRADOS ROLANDO</t>
  </si>
  <si>
    <t>JEFE DE LA UICPV</t>
  </si>
  <si>
    <t>PAREDES NUÑEZ ARTURO MARCOS</t>
  </si>
  <si>
    <t>COORDINADORA DE ASESORÍA JURIDICA</t>
  </si>
  <si>
    <t>PEREZ MUÑOZ DORIS VIOLETA</t>
  </si>
  <si>
    <t xml:space="preserve">ABOGADA </t>
  </si>
  <si>
    <t>PEREZ MUÑOZ DORIS VIOLETA ( VACACIONES TRUNCAS)</t>
  </si>
  <si>
    <t>PILLCO QUISPE MARLENI</t>
  </si>
  <si>
    <t>PROFESORA</t>
  </si>
  <si>
    <t>LIC EN EDUCACIÓN</t>
  </si>
  <si>
    <t>SERVICIO DE APOYO EN DEFENSA Y SALVAGUARDIA DEL COMPLEJO ARQUEOLOGICO DE CHAN CHAN</t>
  </si>
  <si>
    <t>18170853</t>
  </si>
  <si>
    <t>PINILLOS VASQUEZ JOSE MIGUEL</t>
  </si>
  <si>
    <t>17994596</t>
  </si>
  <si>
    <t>PLASENCIA DIAZ DORALIZA LEOFINIA_VACACIONES TRUNCAS</t>
  </si>
  <si>
    <t xml:space="preserve">SERVICIO DE UN ASISTENTE ADMINISTRATIVO PARA LA OFICINA DE ADMINISTRACIÃ“N DE LA DDC-LIBERTAD_x000D_
</t>
  </si>
  <si>
    <t>08564741</t>
  </si>
  <si>
    <t>PLASENCIA DIAZ LUZ ALEJANDRINA</t>
  </si>
  <si>
    <t>PRETELL CESPEDES HERLIN ANDRE</t>
  </si>
  <si>
    <t>142851731</t>
  </si>
  <si>
    <t>QUERALES ROJAS EDGAR EDUARDO</t>
  </si>
  <si>
    <t>43404340</t>
  </si>
  <si>
    <t>QUINTANA VILLARREAL FRANCIS NOELIA</t>
  </si>
  <si>
    <t>QUIROZ GALVEZ EDINSON ARNALDO</t>
  </si>
  <si>
    <t>REATAEGUI CARDENAS KARLA NICOLE KIMBERLY</t>
  </si>
  <si>
    <t>147328195</t>
  </si>
  <si>
    <t>RENGIFO ROSS ELIEZER SAMUEL</t>
  </si>
  <si>
    <t>REYES APAESTEGUI JONATHAN ENRIQUE ROGELIO</t>
  </si>
  <si>
    <t>REYES VEGA JHON ROBERT</t>
  </si>
  <si>
    <t>ANALISTA ADMINISTRATIVO LOGISTICO</t>
  </si>
  <si>
    <t>REYNA RODRIGUEZ DE ALCANTARA SUJEY DEL ROCIO</t>
  </si>
  <si>
    <t>ROBLES RAMOS ROSARIO DEL PILAR</t>
  </si>
  <si>
    <t>ENFERMERIA</t>
  </si>
  <si>
    <t>ESPECVIALISTA ADMINISTRATIVO LOGISTICO</t>
  </si>
  <si>
    <t>RODRIGUEZ GRADOS ENRIQUE FERNANDO</t>
  </si>
  <si>
    <t>SERVICIOS DE MANTENIMINETO DE CHAN CHAN</t>
  </si>
  <si>
    <t>18091683</t>
  </si>
  <si>
    <t>RODRIGUEZ JUAREZ JORGE JONY</t>
  </si>
  <si>
    <t>TECNICO EN ARCHIVO</t>
  </si>
  <si>
    <t>RODRIGUEZ MUÑOZ CESAR FREDY</t>
  </si>
  <si>
    <t>SERVICIOS DE VIGILANCIA Y MANTENIMIENTO EN LOS MONUMENTOS ARQUEOLOGICOS DE CHAN CHAN</t>
  </si>
  <si>
    <t>RODRIGUEZ PAREDES JUAN PABLO</t>
  </si>
  <si>
    <t>RODRIGUEZ VIDAL BETSY ANNIE</t>
  </si>
  <si>
    <t>AUXILIAR DE LIMPIEZA PARA MUSEO DE SITIO</t>
  </si>
  <si>
    <t>ROJAS ALCANTARA MARIA TERESA</t>
  </si>
  <si>
    <t>ROJAS SAYAN WALTER EDGAR</t>
  </si>
  <si>
    <t>SAAVEDRA ALCANTARA ELISA MERCEDES</t>
  </si>
  <si>
    <t>REGISTRO Y TRÃMITE DOCUMENTARIO PARA DIRECCIÃ“N REGIONAL DE CULTURA DE LA LIBERTAD</t>
  </si>
  <si>
    <t>SALGADO MENDOZA SUSANA MERCEDES</t>
  </si>
  <si>
    <t>SANCHEZ CAMONES BLANCA MARLENE</t>
  </si>
  <si>
    <t>ARCHIVISTA</t>
  </si>
  <si>
    <t>SANCHEZ CORONEL JUNIOR MANUEL</t>
  </si>
  <si>
    <t>MUSICA</t>
  </si>
  <si>
    <t>SERVICIOS ESPECIALIZADOS EN PROMOCION CULTURAL PARA LA DRC - LA LIBERTAD</t>
  </si>
  <si>
    <t>40506319</t>
  </si>
  <si>
    <t>SANCHEZ LANDERS SARA DE LOURDES</t>
  </si>
  <si>
    <t>INGEINERO DE MATERIALES</t>
  </si>
  <si>
    <t>SANCHEZ SALAZAR HUBERT RENATO</t>
  </si>
  <si>
    <t>INGENIERO DE MATERIALES</t>
  </si>
  <si>
    <t>SANCHEZ SALGADO JESUS GERARDO</t>
  </si>
  <si>
    <t>SANDOVAL SOLAR WALTER ANSELMO</t>
  </si>
  <si>
    <t>SCOLA VIVAS DIXON DAVID</t>
  </si>
  <si>
    <t>SEGURA ROSALES ANDRES</t>
  </si>
  <si>
    <t>SERRANO MAURICIO BRANCO RENATO</t>
  </si>
  <si>
    <t>SUAREZ CARRASCO BALTAZAR</t>
  </si>
  <si>
    <t>TUCTO TORRES ALDO GIANCARLO</t>
  </si>
  <si>
    <t>18828679</t>
  </si>
  <si>
    <t>TUFINIO CULQUICHICON VICTOR HUGO (VACACIONES TRUNCAS MAS MESES DE CONTRATO)</t>
  </si>
  <si>
    <t>UCEDA JARA WILMER DAVID</t>
  </si>
  <si>
    <t>17888153</t>
  </si>
  <si>
    <t>URQUIAGA CASTRO MANUEL ROBERTO</t>
  </si>
  <si>
    <t>ESPECIALISTA EN COOPERACIÓN TECNICA</t>
  </si>
  <si>
    <t>VALLEJO MARTELL VICTOR RAUL</t>
  </si>
  <si>
    <t>VASQUEZ BLAS HUGO FERNANDO</t>
  </si>
  <si>
    <t>INSTRUMENTISTA DE TROMBON</t>
  </si>
  <si>
    <t>VASQUEZ QUEVEDO ROBERTO CARLOS</t>
  </si>
  <si>
    <t>SERVICIOS DE MANTENIMIENTO Y VIGILANCIA</t>
  </si>
  <si>
    <t>18045233</t>
  </si>
  <si>
    <t>VAZALLO GALICIA LORENZO</t>
  </si>
  <si>
    <t>VEGA PEREZ JENNYFER JOSELY</t>
  </si>
  <si>
    <t>SERVICIOS DE APOYO EN LA SEGURIDAD Y VIGILANCIA DEL LOCAL DE LA DIRECCION REGIONAL DE CULTURA LA LIBERTAD - TURNO NOCTURNO</t>
  </si>
  <si>
    <t>17888168</t>
  </si>
  <si>
    <t>VERA ALVAREZ DEL VILLAR CESAR RAFAEL</t>
  </si>
  <si>
    <t>VIDAL VALDIVIEZO ALAN MAURICIO</t>
  </si>
  <si>
    <t>SERVICIO DE SUPERVISION DE PROYECTOS DE EVALUACION E INVESTIGACION DE LOS SITIOS ARQUEOLOGICOS ASOCIADOS AL PROGRAMA QHAPAQ ÑAN DENTRO DE LA JURISDICCION DE LA LIBERTAD</t>
  </si>
  <si>
    <t>07174802</t>
  </si>
  <si>
    <t>VILELA PUELLES JUAN VICENTE</t>
  </si>
  <si>
    <t>VILLANUEVA MENDOCILLA FELIX BENJAMIN_VACACIONES TRUNCAS</t>
  </si>
  <si>
    <t>ASISTENTE DE SUB DIRECCIÓN</t>
  </si>
  <si>
    <t>YDIAQUEZ ACEVEDO CARMEN YVONNE</t>
  </si>
  <si>
    <t>069310027</t>
  </si>
  <si>
    <t>YEPEZ PALENCIA YHOLMER EDGARDO</t>
  </si>
  <si>
    <t>SERVICIO DE APOYO EN MANTENIMIENTO Y LIMPIEZA DE LA DIRECCION REGIONAL DE CULTURA LA LIBERTAD</t>
  </si>
  <si>
    <t>44501138</t>
  </si>
  <si>
    <t>ZAVALETA AGUILAR EVER IVAN</t>
  </si>
  <si>
    <t>ZAVALETA ALFARO MARIA SIXTINA</t>
  </si>
  <si>
    <t>41274266</t>
  </si>
  <si>
    <t>ZAVALETA BENITES YORGUI MARVIN</t>
  </si>
  <si>
    <t>ZEGARRA ESCALANTE DORA LUZ</t>
  </si>
  <si>
    <t>ESPECIALISTA EN PATRIMONIO HISTÓRICO</t>
  </si>
  <si>
    <t>ZELADA QUIPUZCO RUTH MELISSA</t>
  </si>
  <si>
    <t>18019523</t>
  </si>
  <si>
    <t>MELO VEGA EDGAR ARNALDO</t>
  </si>
  <si>
    <t>TECNICO ADMINISTRATIVO EN LOGSITICA</t>
  </si>
  <si>
    <t>MORA TORRES JOSEFA PAOLA</t>
  </si>
  <si>
    <t>008-1544: MC - PROYECTOS ESPECIALES</t>
  </si>
  <si>
    <t>RESPONSABLE DE LA UNIDAD DE TESORERÍA</t>
  </si>
  <si>
    <t>07637221</t>
  </si>
  <si>
    <t>ACEVEDO ABAD LUCAS WILFREDO</t>
  </si>
  <si>
    <t>ANALISTA DE PLANIFICACIÓN Y PRESUPUESTO</t>
  </si>
  <si>
    <t>ALBERCA CHUMACERO, JENNY JUDITH</t>
  </si>
  <si>
    <t xml:space="preserve">ANALISTA DE CONTRATACIONES DE BIENES Y SERVICIOS </t>
  </si>
  <si>
    <t>AÑAZCO SALAZAR, SINTHYA</t>
  </si>
  <si>
    <t>ASESOR DE JEFATURA PARA FORMULACIÓN Y EVALUACIÓN</t>
  </si>
  <si>
    <t>24002934</t>
  </si>
  <si>
    <t>APARICIO ACURIO, MANUEL EDUARDO</t>
  </si>
  <si>
    <t>ARENAS DEFILIPPI, YAMIL GENARO</t>
  </si>
  <si>
    <t>ESPECIALISTA EN SEGUIMIENTO CONTRACTUAL</t>
  </si>
  <si>
    <t>ASANZA DIOSES, GIANFRANCO</t>
  </si>
  <si>
    <t>BONNETT ESCOBAR, FRANCISCO ROBERTO</t>
  </si>
  <si>
    <t xml:space="preserve">ANALISTA DE CONTRATACIONES </t>
  </si>
  <si>
    <t>80645015</t>
  </si>
  <si>
    <t>BORDA LUNA AMPARO</t>
  </si>
  <si>
    <t xml:space="preserve">ECONOMÍA </t>
  </si>
  <si>
    <t>COORDINADOR DE PROYECTOS</t>
  </si>
  <si>
    <t>BULEJE ALFARO, JORGE LUIS</t>
  </si>
  <si>
    <t>COORDINADOR DE INVERSIONES</t>
  </si>
  <si>
    <t>09390993</t>
  </si>
  <si>
    <t>CABRERA CORONADO CHRISTIAN JULIO</t>
  </si>
  <si>
    <t>GESTORA CULTURAL</t>
  </si>
  <si>
    <t>06805190</t>
  </si>
  <si>
    <t>CALDERON MONTOYA KAREN ELIZABETH</t>
  </si>
  <si>
    <t>LITERATA</t>
  </si>
  <si>
    <t>GESTOR DE PROYECTOS</t>
  </si>
  <si>
    <t>CAMPOS GONZALES EDWARD ERICK</t>
  </si>
  <si>
    <t>INGENIERIA GEOGRÁFICA</t>
  </si>
  <si>
    <t>RESPONSABLE DE LA OFICINA DE ASESORÍA LEGAL</t>
  </si>
  <si>
    <t>09341683</t>
  </si>
  <si>
    <t>CARRETERO TARAZONA, RAQUEL CECILIA</t>
  </si>
  <si>
    <t>40176733</t>
  </si>
  <si>
    <t xml:space="preserve">CERNA OCHOA LEILA MIRELLA </t>
  </si>
  <si>
    <t>RESPONSABLE DE LA UNIDAD DE ABASTECIMIENTO Y SERVICIOS GENERALES</t>
  </si>
  <si>
    <t>40809876</t>
  </si>
  <si>
    <t>CERPA LAYA, ROMULO RAÚL</t>
  </si>
  <si>
    <t>41354871</t>
  </si>
  <si>
    <t>CHUEZ SALAZAR KARLA ANDREA</t>
  </si>
  <si>
    <t>ESPECIALISTA EN CONTRATACIONES CON EL ESTADO</t>
  </si>
  <si>
    <t>41651861</t>
  </si>
  <si>
    <t>CRUZ PACHECO, CRISTHOPER JOEL</t>
  </si>
  <si>
    <t>ESPECIALISTA EN CONTRATACIONES DE OBRAS</t>
  </si>
  <si>
    <t>40864695</t>
  </si>
  <si>
    <t xml:space="preserve">CUADROS CÉSPEDES MASSEL GERALDINE </t>
  </si>
  <si>
    <t>ASISTENTE ADMINSTRATIVO</t>
  </si>
  <si>
    <t>09571069</t>
  </si>
  <si>
    <t>CUBAS PEÑA MANUEL EMILIO</t>
  </si>
  <si>
    <t>ADMINSTRACIÓN</t>
  </si>
  <si>
    <t>EGRESADO</t>
  </si>
  <si>
    <t>TÉCNICO EN ADMINISTRACIÓN</t>
  </si>
  <si>
    <t>ASISTENTE ADMINSTRATIVO PARA ARCHIVO</t>
  </si>
  <si>
    <t>43192380</t>
  </si>
  <si>
    <t>CULQUI EVARISTO, DIANA MILENE</t>
  </si>
  <si>
    <t>EDUCADORA</t>
  </si>
  <si>
    <t>RESPONSABLE DE LA OFICINA DE ADMINISTRACIÓN</t>
  </si>
  <si>
    <t>40680202</t>
  </si>
  <si>
    <t>CURAY CASANOVA, AUGUSTO MARTIN</t>
  </si>
  <si>
    <t>DELGADO VERGARAY JULIO CÉSAR</t>
  </si>
  <si>
    <t>EN CURSO</t>
  </si>
  <si>
    <t>ESTUDIANTE DE ADMINISTRACIÓN</t>
  </si>
  <si>
    <t>ESPINOZA CAMPOMANES, MICHELLE</t>
  </si>
  <si>
    <t>40392390</t>
  </si>
  <si>
    <t>ESPINOZA POVES DANNY JOSUE</t>
  </si>
  <si>
    <t>INGENIERO III</t>
  </si>
  <si>
    <t>22465214</t>
  </si>
  <si>
    <t>ESPINOZA ROJAS, OSCAR ALCIDES</t>
  </si>
  <si>
    <t>FIGUEROA VALDERRAMA, JOCELYN ZAIRA BERENICE</t>
  </si>
  <si>
    <t>ASISTENTE DE PLANIFICACIÓN Y PRESUPUESTO</t>
  </si>
  <si>
    <t>70035378</t>
  </si>
  <si>
    <t>FLORES MALLQUI YOMALI IVETTE</t>
  </si>
  <si>
    <t>ANALISTA DE TESORERÍA</t>
  </si>
  <si>
    <t>47141878</t>
  </si>
  <si>
    <t xml:space="preserve">GRANADOS ALVA CYNTHIA PAMELA </t>
  </si>
  <si>
    <t>INGENIERO SANITARIO</t>
  </si>
  <si>
    <t>08140299</t>
  </si>
  <si>
    <t>GUARNIZO AGUILAR, REYES</t>
  </si>
  <si>
    <t>INGENIERÍA SANITARIA</t>
  </si>
  <si>
    <t>ASESOR DE LA OFICINA DE ADMINISTRACIÓN</t>
  </si>
  <si>
    <t>10228837</t>
  </si>
  <si>
    <t>GUEVARA CHUMPITAZ GILBERTO NICANOR</t>
  </si>
  <si>
    <t>07633834</t>
  </si>
  <si>
    <t>GUTIÉRREZ SÁNCHEZ, CARMEN CECILIA</t>
  </si>
  <si>
    <t>RESPONSABLE DE LA UNIDAD DE RECURSOS HUMANOS</t>
  </si>
  <si>
    <t>IRAHA FLORES JOSE LUIS ALEJANDRO</t>
  </si>
  <si>
    <t>COORDINADORA LEGAL</t>
  </si>
  <si>
    <t>43040839</t>
  </si>
  <si>
    <t xml:space="preserve">LACCA VELASCO ELISSA CLOBERLINA </t>
  </si>
  <si>
    <t>ASISTENTE DE JEFATURA</t>
  </si>
  <si>
    <t>LECARNAQUE GALLO, ANA KARINA</t>
  </si>
  <si>
    <t>09444572</t>
  </si>
  <si>
    <t>LLACCTAS LIZANA, ROBINSON HERLLESS</t>
  </si>
  <si>
    <t>LÓPEZ TALLEDO, CYNTHIA MILAGROS</t>
  </si>
  <si>
    <t>ESPECIALISTA EN CONTRATACIONES DE BIENES Y SERVICIOS</t>
  </si>
  <si>
    <t>07557714</t>
  </si>
  <si>
    <t xml:space="preserve">MACEDO ALVAREZ VICTOR MANUEL </t>
  </si>
  <si>
    <t>ESPECIALISTA EN GESTIÓN SOCIAL Y COMUNICACIONES</t>
  </si>
  <si>
    <t>MEDINA CALLER, WENNER ANTONIO</t>
  </si>
  <si>
    <t>41109320</t>
  </si>
  <si>
    <t>NARVAEZ RIVA LESLY MADELEINE</t>
  </si>
  <si>
    <t>08265994</t>
  </si>
  <si>
    <t>OCAÑA VILLEGAS, NELLY CONSTANZA ROSA</t>
  </si>
  <si>
    <t>RESPONSABLE DE LA UNIDAD DE CONTABILIDAD</t>
  </si>
  <si>
    <t>OLAYA DAVIS, ADALBERTO</t>
  </si>
  <si>
    <t>TÉCNICO EN PATRIMONIO</t>
  </si>
  <si>
    <t>25791433</t>
  </si>
  <si>
    <t>PARAVECINO GALLARDO HUGO HUMBERTO</t>
  </si>
  <si>
    <t>RESPONSABLE DE LA OFICINA DE INVERSIONES</t>
  </si>
  <si>
    <t>08891589</t>
  </si>
  <si>
    <t>PATRUCCO ZAMUDIO, HUMBERTO MAX</t>
  </si>
  <si>
    <t>INGENIERÍA AGRÍCOLA</t>
  </si>
  <si>
    <t>INGENIERO AGRÍCOLA</t>
  </si>
  <si>
    <t>08351480</t>
  </si>
  <si>
    <t>PAUCAR SEMORILE JANET MIRTHA</t>
  </si>
  <si>
    <t>RESPONSABLE DE LA OFICINA DE PLANIFICACIÓN Y PRESUPUESTO</t>
  </si>
  <si>
    <t>10473153</t>
  </si>
  <si>
    <t>PEÑALOZA VASSALLO, ANA KARINA</t>
  </si>
  <si>
    <t>09543684</t>
  </si>
  <si>
    <t>PERALES HUAYASCACHE, SELINA NIEVES</t>
  </si>
  <si>
    <t>10676735</t>
  </si>
  <si>
    <t>PEREZ RAMOS MARIELA KELLY</t>
  </si>
  <si>
    <t>07616447</t>
  </si>
  <si>
    <t>PITA JIMÉNEZ, JOSÉ LUIS</t>
  </si>
  <si>
    <t>PRADO FERNÁNDEZ, MARÍA CLAUDIA</t>
  </si>
  <si>
    <t>ASISTENTE ADMINISTRATIVO DE ABASTECIMIENTO</t>
  </si>
  <si>
    <t>25752204</t>
  </si>
  <si>
    <t>QUICAÑO FONSECA KATTY JULIANA</t>
  </si>
  <si>
    <t>RICCE FURCH, ANGHELINE TABATHA</t>
  </si>
  <si>
    <t>INGENIERA ECONÓMICA</t>
  </si>
  <si>
    <t>ANALISTA DE RECURSOS HUMANOS</t>
  </si>
  <si>
    <t>RODRÍGUEZ NÚÑEZ, CARLA ISABEL</t>
  </si>
  <si>
    <t>ASESOR DE JEFATURA</t>
  </si>
  <si>
    <t>SAAVEDRA ESPINOZA, VÍCTOR ÁNGEL</t>
  </si>
  <si>
    <t>24814095</t>
  </si>
  <si>
    <t>SALDIVAR QUISPE PEPE RAMIRO</t>
  </si>
  <si>
    <t>ADMNISTRACION</t>
  </si>
  <si>
    <t>45027537</t>
  </si>
  <si>
    <t>SANCHEZ LUNA LUIS CARLOS</t>
  </si>
  <si>
    <t>SÁNCHEZ RODRIGUEZ, WILHELM PIECK</t>
  </si>
  <si>
    <t>SILVA MELÉNDEZ, SOLANGE ELENA</t>
  </si>
  <si>
    <t>TARAZONA JIMÉNEZ, NOEL SANTIAGO BENJAMIN</t>
  </si>
  <si>
    <t>TÉCNICO DE SOPORTE INFORMÁTICO</t>
  </si>
  <si>
    <t>44294983</t>
  </si>
  <si>
    <t>TORRES POMA, FRANCO IVÁN</t>
  </si>
  <si>
    <t>ABOGADA ESPECIALISTA EN OBRAS</t>
  </si>
  <si>
    <t>VEGA CHUMPITAZ, LUCÍA MAGALI</t>
  </si>
  <si>
    <t>VELÁSQUEZ LUCEN, JUAN MANUEL</t>
  </si>
  <si>
    <t xml:space="preserve">ANALISTA DE CONTABILIDAD </t>
  </si>
  <si>
    <t>70018310</t>
  </si>
  <si>
    <t xml:space="preserve">ZAMORA RUIZ KARLA ISABEL </t>
  </si>
  <si>
    <t>43620406</t>
  </si>
  <si>
    <t>ZAPATA GONZALES LUZ ARACELLI</t>
  </si>
  <si>
    <t>007-1371: MC- MARCAHUAMACHUCO</t>
  </si>
  <si>
    <t>Técnico en Conservación</t>
  </si>
  <si>
    <t>CACERES VERA KARLA CATALINA</t>
  </si>
  <si>
    <t xml:space="preserve">Conservación </t>
  </si>
  <si>
    <t xml:space="preserve">capacitaciones  en Conservación </t>
  </si>
  <si>
    <t>Capacitación ocuppacional</t>
  </si>
  <si>
    <t>Jefe de la Unidad Ejecutora de Inversiones</t>
  </si>
  <si>
    <t>CERDAN VERGEL MANUEL RUPERTO</t>
  </si>
  <si>
    <t>Ingeniero</t>
  </si>
  <si>
    <t>Profesional</t>
  </si>
  <si>
    <t>Jefe de la Unidad de Logística</t>
  </si>
  <si>
    <t xml:space="preserve">ESTRADA NÚÑEZ GILMER ISAIAS   </t>
  </si>
  <si>
    <t>Contador</t>
  </si>
  <si>
    <t>Magister</t>
  </si>
  <si>
    <t>Coordinador de Gestión de Proyectos II</t>
  </si>
  <si>
    <t>GAYOSO RULLIER HENRY LUIS</t>
  </si>
  <si>
    <t>Arqueologo</t>
  </si>
  <si>
    <t>Doctor</t>
  </si>
  <si>
    <t>Responsable de la UIPC</t>
  </si>
  <si>
    <t>JARA RODRIGUEZ PERCY FERNANDO</t>
  </si>
  <si>
    <t>Turismo</t>
  </si>
  <si>
    <t>Licenciado</t>
  </si>
  <si>
    <t>Topografo</t>
  </si>
  <si>
    <t>MAURICIO BARTOLO IGNACIO GILMER</t>
  </si>
  <si>
    <t>Tecnico</t>
  </si>
  <si>
    <t>Conservador para la Unidad de Conservación</t>
  </si>
  <si>
    <t xml:space="preserve">OCAS SALDAÑA, ALBERTO SANTOS </t>
  </si>
  <si>
    <t xml:space="preserve">Capacitaciones  en Conservación </t>
  </si>
  <si>
    <t xml:space="preserve">Responsable de Mantenimiento y  Limpieza  </t>
  </si>
  <si>
    <t xml:space="preserve">OLOYA POLO, FRANCISCO </t>
  </si>
  <si>
    <t>Secundaria</t>
  </si>
  <si>
    <t>Arqueólogo Jefe de Campo</t>
  </si>
  <si>
    <t>PEREZ MUÑOZ, CESAR LEANDRO</t>
  </si>
  <si>
    <t>Chofer Profesional de Alto Riesgo</t>
  </si>
  <si>
    <t>REBAZA ORTIZ, VICTOR ANIBAL</t>
  </si>
  <si>
    <t>Especialista en Gestión Administrativa para el Despacho de Responsable</t>
  </si>
  <si>
    <t>REYES CERNA SHULLANA ISABEL</t>
  </si>
  <si>
    <t>Administración</t>
  </si>
  <si>
    <t xml:space="preserve">Jefe (a) de la Unidad de Tesorería </t>
  </si>
  <si>
    <t xml:space="preserve">SUAREZ RUIZ, CARMEN ROSA </t>
  </si>
  <si>
    <t>Jefe de la Unidad de Contabilidad</t>
  </si>
  <si>
    <t xml:space="preserve">TELLO GÓMEZ JHON ALONSO </t>
  </si>
  <si>
    <t>Asistente de Trámite Documentario</t>
  </si>
  <si>
    <t>VILLA VERA, JENNY MARIBEL</t>
  </si>
  <si>
    <t>Profesora</t>
  </si>
  <si>
    <t>Bachiller</t>
  </si>
  <si>
    <t>Técnico de la Unid. Tecnologías de la Información</t>
  </si>
  <si>
    <t>VILLANUEVA BENITES, OMAR MIRKO</t>
  </si>
  <si>
    <t>Mecanica</t>
  </si>
  <si>
    <t>Técnico</t>
  </si>
  <si>
    <t>Espec. De la Unidad de Imagen y Relaciones Interinsti.</t>
  </si>
  <si>
    <t>YUPANQUI ARAUJO YURI MARTIN</t>
  </si>
  <si>
    <t>Ciencias de la Comunicación</t>
  </si>
  <si>
    <t>Especialista en Control Patrimonial y Almacén</t>
  </si>
  <si>
    <t>09454600</t>
  </si>
  <si>
    <t>BELLOTA VILLEGAS LUIS REMBERTO</t>
  </si>
  <si>
    <t>Abogado</t>
  </si>
  <si>
    <t>Especialista en Logistica</t>
  </si>
  <si>
    <t>SALIRROSAS SALIRROSAS EVELYN VINESA</t>
  </si>
  <si>
    <t>Doctora</t>
  </si>
  <si>
    <t>Analista en Saneamiento Fisico III</t>
  </si>
  <si>
    <t>TOLEDO LEON LORENA SOLANGE</t>
  </si>
  <si>
    <t>Enfermera</t>
  </si>
  <si>
    <t>SICCHA SAMANA SILVIA OLINDA</t>
  </si>
  <si>
    <t>003-1366: ZONA ARQUEOLOGICA CARAL</t>
  </si>
  <si>
    <t xml:space="preserve"> Auxiliar de Excavación para la Sede Caral</t>
  </si>
  <si>
    <t>43288026</t>
  </si>
  <si>
    <t>DAMIAN BARRENECHEA VICTOR ALFREDO</t>
  </si>
  <si>
    <t>Sin profesión</t>
  </si>
  <si>
    <t>Auxiliar</t>
  </si>
  <si>
    <t>47331055</t>
  </si>
  <si>
    <t>DAVILA MEDINA LEONARDO DAVID</t>
  </si>
  <si>
    <t>73229215</t>
  </si>
  <si>
    <t>TRUJILLO ESPINOZA KEVIN</t>
  </si>
  <si>
    <t>Administrador de la sede Vichama</t>
  </si>
  <si>
    <t>15851085</t>
  </si>
  <si>
    <t>QUIROZ GOMEZ ANGELITA MARIZOL</t>
  </si>
  <si>
    <t>Contador Público</t>
  </si>
  <si>
    <t>Administrador de Portal Web y Redes Sociales</t>
  </si>
  <si>
    <t>70673710</t>
  </si>
  <si>
    <t>RAYME VELASQUEZ KAROLINA DAFNE</t>
  </si>
  <si>
    <t>Bach. en Artes Visuales</t>
  </si>
  <si>
    <t>Administrador para la Sede Caral</t>
  </si>
  <si>
    <t>40403420</t>
  </si>
  <si>
    <t>ALBUJAR PEREYRA JUAN CARLOS</t>
  </si>
  <si>
    <t>Bach. en Administración</t>
  </si>
  <si>
    <t>Administrador para la Sede de Vichama</t>
  </si>
  <si>
    <t>42532174</t>
  </si>
  <si>
    <t>SAUSA HERRERA LUCY PAMELA</t>
  </si>
  <si>
    <t>Lic. en Administración</t>
  </si>
  <si>
    <t>Administrador para la sede Vichama</t>
  </si>
  <si>
    <t>40642324</t>
  </si>
  <si>
    <t>PANANA BAZALAR JORGE ARTURO</t>
  </si>
  <si>
    <t>Analista de Gabinete para la Sede Vichama</t>
  </si>
  <si>
    <t>47362681</t>
  </si>
  <si>
    <t>CANALES COLLANTES JESSICA GABRIELA</t>
  </si>
  <si>
    <t>Analista y contextualización de Material Arqueológico, para la sede Lima</t>
  </si>
  <si>
    <t>40287307</t>
  </si>
  <si>
    <t>CRISPIN BALTA ALDEMAR DIEGO</t>
  </si>
  <si>
    <t>Lic. en Arqueologia</t>
  </si>
  <si>
    <t>Arqueólogo Analista post excavación para la Sede Lima</t>
  </si>
  <si>
    <t>09387039</t>
  </si>
  <si>
    <t>PERALTA MESIA RODOLFO MARCELL</t>
  </si>
  <si>
    <t>Bach. en Arqueología</t>
  </si>
  <si>
    <t>Arqueólogo coordinador –supervisor I de conservación y administración para la Subdirección de Investigación y Conservación de Sitios Arqueológicos</t>
  </si>
  <si>
    <t>25829547</t>
  </si>
  <si>
    <t>SALAS CUADROS CARMEN DE LOS MILAGROS</t>
  </si>
  <si>
    <t>Arqueólogo de Jefe de Sector II, para la Sede Áspero, sitio Molino</t>
  </si>
  <si>
    <t>40685090</t>
  </si>
  <si>
    <t>PONCIANO GONZALES ALFONSO ROGGER</t>
  </si>
  <si>
    <t>Arqueólogo Encargado de Sector, Sede Caral, Pueblo Nuevo</t>
  </si>
  <si>
    <t>47967938</t>
  </si>
  <si>
    <t>GUTIERREZ APAZA ANDREA INES</t>
  </si>
  <si>
    <t>Bach. En Arqueología</t>
  </si>
  <si>
    <t>Arqueólogo Jefe de Pueblo Nuevo, Sede Caral</t>
  </si>
  <si>
    <t>47325612</t>
  </si>
  <si>
    <t>MUCHARI ESTRADA LUIS ANGEL</t>
  </si>
  <si>
    <t>Arqueólogo Jefe de Sector II, Sede Caral, Sitio Allpacoto</t>
  </si>
  <si>
    <t>74378374</t>
  </si>
  <si>
    <t>HUAMAN TAPIA RAUL JEFFERSON</t>
  </si>
  <si>
    <t>Arqueólogo Jefe de Sector III, Sede Vichama</t>
  </si>
  <si>
    <t>70431981</t>
  </si>
  <si>
    <t>QUEREVALU ULLOA JOSE SAMUEL</t>
  </si>
  <si>
    <t>Arqueólogo Jefe de Sector para la sede Caral</t>
  </si>
  <si>
    <t>73262485</t>
  </si>
  <si>
    <t>VALENCIA GARCIA FERNANDO ANDRE</t>
  </si>
  <si>
    <t>Arqueólogo Jefe de Sector para la sede Caral, sitio Miraya</t>
  </si>
  <si>
    <t>48373230</t>
  </si>
  <si>
    <t>OBLITAS HUANSI NATALY STEFANI</t>
  </si>
  <si>
    <t>Arqueólogo Jefe de Sector Sitio Áspero, Sede Áspero</t>
  </si>
  <si>
    <t>48147415</t>
  </si>
  <si>
    <t>MALABRIGO VILLODAS DAJHANA FLAVIA</t>
  </si>
  <si>
    <t>Bach. en Arqueologia</t>
  </si>
  <si>
    <t>Arqueólogo Jefe de Sector Sitio Vichama, Sede Vichama</t>
  </si>
  <si>
    <t>47905521</t>
  </si>
  <si>
    <t>PRADO BARRAGAN GUILLERMO ALONSO</t>
  </si>
  <si>
    <t>Egresado en Arqueología</t>
  </si>
  <si>
    <t xml:space="preserve">Arqueólogo Jefe de Sector, Sede Áspero </t>
  </si>
  <si>
    <t>47404704</t>
  </si>
  <si>
    <t>MARTINEZ ANDAHUA INGRID CRISTINA</t>
  </si>
  <si>
    <t>Arqueólogo Jefe de sector, sede Aspero, sitio Piedra Parada</t>
  </si>
  <si>
    <t>74545910</t>
  </si>
  <si>
    <t>YARLEQUE JAVIER SAMANTSA CINTHYA</t>
  </si>
  <si>
    <t xml:space="preserve">Arqueólogo Jefe de Sector, Sede Caral </t>
  </si>
  <si>
    <t>72491678</t>
  </si>
  <si>
    <t>ORREGO ZARATE MARCIA ELIZABETH</t>
  </si>
  <si>
    <t xml:space="preserve">Arqueólogo Jefe de Sector, Sede Vichama </t>
  </si>
  <si>
    <t>47648745</t>
  </si>
  <si>
    <t xml:space="preserve">ZUÑIGA ORE ALEXANDER  </t>
  </si>
  <si>
    <t>Arqueólogo Jefe de Sector, Sitio Caral, Sede Caral</t>
  </si>
  <si>
    <t>47174791</t>
  </si>
  <si>
    <t>HERRERA YNDERIQUE KATIA</t>
  </si>
  <si>
    <t>Arqueólogo Jefe de Sede II para la Sede de Áspero</t>
  </si>
  <si>
    <t>41218723</t>
  </si>
  <si>
    <t>PALOMINO OLIVOS DAVID ABEL</t>
  </si>
  <si>
    <t>Arqueólogo Jefe de Sede III, para la Sede Caral</t>
  </si>
  <si>
    <t>40391741</t>
  </si>
  <si>
    <t>RIOS RAMIREZ ALAN LUIS</t>
  </si>
  <si>
    <t>Lic en Arqueología</t>
  </si>
  <si>
    <t>Arqueólogo Jefe de Sitio Allpacoto, Sede Caral</t>
  </si>
  <si>
    <t>46790881</t>
  </si>
  <si>
    <t>AGUILAR CACERES ERICK JAIRO</t>
  </si>
  <si>
    <t>Arqueólogo Jefe de Sitio Aqueolóogico Pueblo Nuevo</t>
  </si>
  <si>
    <t>41649067</t>
  </si>
  <si>
    <t>AGUIRRE SACRAVILCA CHRISTIAN MARTIN</t>
  </si>
  <si>
    <t>Arqueólogo Jefe de Sitio Caral, Sede Caral</t>
  </si>
  <si>
    <t>42332691</t>
  </si>
  <si>
    <t xml:space="preserve">MAYTA CAMPOS DANIEL JOSE </t>
  </si>
  <si>
    <t>Arqueólogo Jefe de Sitio El Molino para la sede Aspero</t>
  </si>
  <si>
    <t>45738464</t>
  </si>
  <si>
    <t>VALQUI GÜIMACK  MIGUEL ANGEL</t>
  </si>
  <si>
    <t>Arqueólogo Jefe de Sitio I para el Sitio Piedra Parada, Sede Áspero.</t>
  </si>
  <si>
    <t>42810929</t>
  </si>
  <si>
    <t>POSTIGO ECHAIZ WILMER EDUARDO</t>
  </si>
  <si>
    <t>Arqueólogo Jefe de Sitio I, Sede Caral, Sitio Lurihuasi</t>
  </si>
  <si>
    <t>76124348</t>
  </si>
  <si>
    <t>CHINCHAY HUERTAS GIAN FRANCO</t>
  </si>
  <si>
    <t>Arqueólogo Jefe de Sitio II para la Sede de Áspero, sitio Era de Pando</t>
  </si>
  <si>
    <t>47331114</t>
  </si>
  <si>
    <t>TUMBALOBOS TAPIA JOSE CARLOS</t>
  </si>
  <si>
    <t>Arqueólogo Jefe de Sitio Miraya, Sede Caral</t>
  </si>
  <si>
    <t>45611564</t>
  </si>
  <si>
    <t>MACHACA QUISPE EDDIE DAIVIS</t>
  </si>
  <si>
    <t>Arqueólogo Jefe de Sitio, sede Caral, sitio Allpacoto</t>
  </si>
  <si>
    <t>41684539</t>
  </si>
  <si>
    <t>BEZARES CABRERA MARCO ANTONIO</t>
  </si>
  <si>
    <t>Arqueólogo Jefe de Sitio, Sede Caral, Sitio Miraya</t>
  </si>
  <si>
    <t>18138699</t>
  </si>
  <si>
    <t>SOBERON WINCHONLONG FABIAN EDUARDO</t>
  </si>
  <si>
    <t>Arqueólogo Jefe de Sitio, sede Vichama</t>
  </si>
  <si>
    <t>44108418</t>
  </si>
  <si>
    <t>ABAD LEZAMA TATIANA CINDY</t>
  </si>
  <si>
    <t>Arqueólogos Jefe de sector III para la Sede de Caral (sitio Caral).</t>
  </si>
  <si>
    <t>42182636</t>
  </si>
  <si>
    <t>PALACIOS CASTILLO MIGUEL ANGEL</t>
  </si>
  <si>
    <t>Arquitecto Jefe de Museografía y Diseño Arquitectónico para la Sub Dirección de Proyección del Patrimonio Cultural</t>
  </si>
  <si>
    <t>25836120</t>
  </si>
  <si>
    <t>CANO INUGAY YOSHIO BENJAMIN</t>
  </si>
  <si>
    <t>Lic en Arquitectura</t>
  </si>
  <si>
    <t>Asistente de Análisis de Materiales, sede Lima</t>
  </si>
  <si>
    <t>07499037</t>
  </si>
  <si>
    <t>MERCADO YAMASHIACO LIZ ELENA</t>
  </si>
  <si>
    <t>Asistente de Arquitectura en el Área de Museografía y Diseño Arquitectónico</t>
  </si>
  <si>
    <t>45339844</t>
  </si>
  <si>
    <t>MEZA GOMEZ JACOB</t>
  </si>
  <si>
    <t>Asistente de Diseño Gráfico y conceptualización de Recuerdos Caral, Sede Lima</t>
  </si>
  <si>
    <t>71387610</t>
  </si>
  <si>
    <t>ALVA FLORES CLAUDIA ALEXANDRA</t>
  </si>
  <si>
    <t>Bach. En Diseño Gráfico</t>
  </si>
  <si>
    <t>Asistente de Diseño Gráfico, para la sede Lima</t>
  </si>
  <si>
    <t>46555194</t>
  </si>
  <si>
    <t>GUZMAN GARCIA LUZ DE MARIA</t>
  </si>
  <si>
    <t>Bach. En Artte con mencion en Diseño Gráfico</t>
  </si>
  <si>
    <t>Asistente de Excavación II, para la Sede Áspero, sitio El Molino</t>
  </si>
  <si>
    <t>10522942</t>
  </si>
  <si>
    <t>VIZCARRA MACEDO VICTOR ANGEL</t>
  </si>
  <si>
    <t>Asistente de Excavación II, para la Sede Áspero, sitio Era de Pando</t>
  </si>
  <si>
    <t>15636916</t>
  </si>
  <si>
    <t>DAZA CELAYA JACINTO ALFREDO</t>
  </si>
  <si>
    <t>Asistente de excavación para la Sede Aspero</t>
  </si>
  <si>
    <t>15862955</t>
  </si>
  <si>
    <t>CALLE CONDORI ISAAC SANTOS</t>
  </si>
  <si>
    <t>44761227</t>
  </si>
  <si>
    <t>CUADROS LIENES HAROLD GERMAN</t>
  </si>
  <si>
    <t>Técnico en diseño publicitario</t>
  </si>
  <si>
    <t>Asistente de Excavación para la Sede Aspero</t>
  </si>
  <si>
    <t>70037194</t>
  </si>
  <si>
    <t>GARCIA CAMACHO DANIEL OMAR</t>
  </si>
  <si>
    <t>Asistente de gabinete de campo, para la Sede Caral</t>
  </si>
  <si>
    <t>15448370</t>
  </si>
  <si>
    <t>LLASHAG ROSALES AZUCENA DALIA</t>
  </si>
  <si>
    <t>Asistente de Registro y Excavación Arqueológica para la sede Caral</t>
  </si>
  <si>
    <t>43713422</t>
  </si>
  <si>
    <t>REYES MORALES FLORENTINO RUBEN</t>
  </si>
  <si>
    <t>Asistente de Registro y Excavación Arqueológica para sede Aspero</t>
  </si>
  <si>
    <t>45193258</t>
  </si>
  <si>
    <t>ALARCON AZALDE HECTOR HUMBERTO</t>
  </si>
  <si>
    <t>Asistente de Relaciones Comunitarias</t>
  </si>
  <si>
    <t>45697009</t>
  </si>
  <si>
    <t>PERALTA AYRAHUACHO ELVIS ROMAIN</t>
  </si>
  <si>
    <t>Asistente del Archivo de Investigación y Conservación para la Sede Lima</t>
  </si>
  <si>
    <t>40489375</t>
  </si>
  <si>
    <t>PERLA CORDERO JUAN CARLOS</t>
  </si>
  <si>
    <t xml:space="preserve">Asistente Secretaría Ejecutiva de la Dirección General </t>
  </si>
  <si>
    <t>25707257</t>
  </si>
  <si>
    <t>ARANDA SILVA MARGA ELENA</t>
  </si>
  <si>
    <t>Auxiliar de campo de conservación para la sede Vichama</t>
  </si>
  <si>
    <t>46798929</t>
  </si>
  <si>
    <t>CHUMBES GRADOS KAREN MELISSA</t>
  </si>
  <si>
    <t>41681429</t>
  </si>
  <si>
    <t>CHUMBES GRADOS LIZBET YASSELYN</t>
  </si>
  <si>
    <t>40870639</t>
  </si>
  <si>
    <t>COLLANTES GRADOS DE AGUIRRE ROXANA MARIBEL</t>
  </si>
  <si>
    <t>15715921</t>
  </si>
  <si>
    <t>ESPINOZA DAVID JUSTINO</t>
  </si>
  <si>
    <t>40608339</t>
  </si>
  <si>
    <t>CHUMBES GARCIA JENNY ELIZABETH</t>
  </si>
  <si>
    <t>Auxiliar de campo de excavación para la sede Vichama</t>
  </si>
  <si>
    <t>41882728</t>
  </si>
  <si>
    <t>ASTETE LEON ALEXANDER</t>
  </si>
  <si>
    <t>15718302</t>
  </si>
  <si>
    <t>COLLANTES PALMA JUAN YSABEL</t>
  </si>
  <si>
    <t>15595804</t>
  </si>
  <si>
    <t>GERONIMO MAUTINO JUAN HONORATO</t>
  </si>
  <si>
    <t>41461301</t>
  </si>
  <si>
    <t>GOMEZ PALMA JOSE LUIS</t>
  </si>
  <si>
    <t>15718946</t>
  </si>
  <si>
    <t>MEDINA GARCIA JUAN ALBERTO</t>
  </si>
  <si>
    <t>Auxiliar de conservación 1  para la sede Caral</t>
  </si>
  <si>
    <t>75255367</t>
  </si>
  <si>
    <t>VILLAVICENCIO FELIPE CECILIA EMILIA</t>
  </si>
  <si>
    <t>Auxiliar de conservación 1  para la sede Caral, en  el sitio de Caral</t>
  </si>
  <si>
    <t>31820140</t>
  </si>
  <si>
    <t>VASQUEZ ESPINOZA ARMANDO</t>
  </si>
  <si>
    <t>Auxiliar de conservación 1 para la sede  Aspero</t>
  </si>
  <si>
    <t>15713799</t>
  </si>
  <si>
    <t>GARCIA MORALES LUZ ANGELICA</t>
  </si>
  <si>
    <t>15712517</t>
  </si>
  <si>
    <t>GONZALES CASTRO MARIA ELENA</t>
  </si>
  <si>
    <t>15681039</t>
  </si>
  <si>
    <t>PEREZ GIRALDO JAIME LUIS</t>
  </si>
  <si>
    <t>15714025</t>
  </si>
  <si>
    <t>REYES FLORES ANA MARIA</t>
  </si>
  <si>
    <t>15711145</t>
  </si>
  <si>
    <t xml:space="preserve">ULLOA CARREÑO LUIS ANDRES </t>
  </si>
  <si>
    <t>Auxiliar de conservación 1 para la sede Aspero sitio El Molino</t>
  </si>
  <si>
    <t>15708628</t>
  </si>
  <si>
    <t>DIAZ LEON TEODORA MARIA</t>
  </si>
  <si>
    <t>Auxiliar de conservación 1 para la sede Aspero sitio Piedra Parada</t>
  </si>
  <si>
    <t>41139962</t>
  </si>
  <si>
    <t>ALDAVE BLAS MIRELLA ISABEL</t>
  </si>
  <si>
    <t>Auxiliar de conservación 1 para la Sede Caral sitio Era de Pando</t>
  </si>
  <si>
    <t>41776104</t>
  </si>
  <si>
    <t>CHAVEZ SALINAS RITA VERONICA</t>
  </si>
  <si>
    <t>Auxiliar de conservación 1 para la Sede Caral sitio Lurihuasi</t>
  </si>
  <si>
    <t>42749775</t>
  </si>
  <si>
    <t>TOCTO GARCIA NADIA ZULEMA</t>
  </si>
  <si>
    <t>Auxiliar de conservación 1 para la Sede Caral sitio Miraya</t>
  </si>
  <si>
    <t>40128715</t>
  </si>
  <si>
    <t>CHAVEZ SANCHEZ NOEMI</t>
  </si>
  <si>
    <t>32484462</t>
  </si>
  <si>
    <t>REYES LOPEZ MAXIMO VALERIO</t>
  </si>
  <si>
    <t>Auxiliar de conservación 1 para la Sede Vichama</t>
  </si>
  <si>
    <t>03657761</t>
  </si>
  <si>
    <t>SILVA OLIVA MIGUEL</t>
  </si>
  <si>
    <t>Auxiliar de conservación 2 para la Sede Aspero</t>
  </si>
  <si>
    <t>40801135</t>
  </si>
  <si>
    <t>CORDOVA ASUNCION HENRY WILLIAN</t>
  </si>
  <si>
    <t>Auxiliar de conservación 2 para la Sede Caral</t>
  </si>
  <si>
    <t>15849930</t>
  </si>
  <si>
    <t>BUENDIA ESPINOZA CARMEN</t>
  </si>
  <si>
    <t>72468317</t>
  </si>
  <si>
    <t>VASQUEZ QUIROZ EDELINA</t>
  </si>
  <si>
    <t>Auxiliar de conservación III para la Sede Áspero (sitio Piedra Parada).</t>
  </si>
  <si>
    <t>43136103</t>
  </si>
  <si>
    <t>RICO TICONA CARMEN ROSA</t>
  </si>
  <si>
    <t>Auxiliar de conservación III para la Sede Caral</t>
  </si>
  <si>
    <t>15849428</t>
  </si>
  <si>
    <t>BLAS MELGAREJO ALBINA ISIDRO</t>
  </si>
  <si>
    <t>Auxiliar de Conservación para la sede Aspero</t>
  </si>
  <si>
    <t>73586003</t>
  </si>
  <si>
    <t>ESPINOZA GARCIA MANOLO ARAMIS</t>
  </si>
  <si>
    <t>Auxiliar de Conservación para la Sede Aspero</t>
  </si>
  <si>
    <t>73049961</t>
  </si>
  <si>
    <t>LAUREANO BERROSPI PIERO ALEXANDRO</t>
  </si>
  <si>
    <t>71570317</t>
  </si>
  <si>
    <t>MONCADA TIRADO FRANKLIN ALBERTO</t>
  </si>
  <si>
    <t>44367951</t>
  </si>
  <si>
    <t>VILLANUEVA VARGAS JANETH KATHERINE</t>
  </si>
  <si>
    <t>Auxiliar de Conservación para la Sede Caral</t>
  </si>
  <si>
    <t>73933872</t>
  </si>
  <si>
    <t>ALEJANDRO CHAVEZ DEYSI JACKELIN</t>
  </si>
  <si>
    <t>75108750</t>
  </si>
  <si>
    <t>DE LA CRUZ INFANTES DARWUIN JHERMAIN</t>
  </si>
  <si>
    <t>Auxiliar de Conservación para la sede Caral</t>
  </si>
  <si>
    <t>15850389</t>
  </si>
  <si>
    <t>ORTEGA REQUEZ TEOFILO CESARIO</t>
  </si>
  <si>
    <t>40856864</t>
  </si>
  <si>
    <t>PALACIOS CASTILLO ROXANA ELIZABETH</t>
  </si>
  <si>
    <t>42991471</t>
  </si>
  <si>
    <t>QUISPE ROJAS CELIA DECHI</t>
  </si>
  <si>
    <t>73690525</t>
  </si>
  <si>
    <t>RAMIREZ HINOSTROZA ROSA MERCEDES</t>
  </si>
  <si>
    <t>47217366</t>
  </si>
  <si>
    <t>ZAMBRANO FLORES JENNIFFER LIZETH</t>
  </si>
  <si>
    <t xml:space="preserve">Auxiliar de Conservación para la Sede Caral </t>
  </si>
  <si>
    <t>46880384</t>
  </si>
  <si>
    <t>LEON BAUTISTA TERESA ROSA</t>
  </si>
  <si>
    <t>40462078</t>
  </si>
  <si>
    <t>SALAS PIZANGO DIMAS</t>
  </si>
  <si>
    <t>75533040</t>
  </si>
  <si>
    <t>SOLIS CAURINO HELIO LEOVIGILDO</t>
  </si>
  <si>
    <t>Auxiliar de Conservación para la Sede Vichama.</t>
  </si>
  <si>
    <t>15765203</t>
  </si>
  <si>
    <t>DE LOS SANTOS COLLANTES ROXANA MARGOT</t>
  </si>
  <si>
    <t>Auxiliar de Conservación, para la Sede Áspero</t>
  </si>
  <si>
    <t>43810014</t>
  </si>
  <si>
    <t>TRUJILLO SALLAVERA JORGE LUIS</t>
  </si>
  <si>
    <t>Auxiliar de Conservación, para la Sede Caral</t>
  </si>
  <si>
    <t>60579575</t>
  </si>
  <si>
    <t>PARDO ESPINOZA LORENA</t>
  </si>
  <si>
    <t>Auxiliar de Conservación, Sede Caral</t>
  </si>
  <si>
    <t>80504090</t>
  </si>
  <si>
    <t>TOCAS GONZALES YONI</t>
  </si>
  <si>
    <t>Auxiliar de de restauración III para la Sede Áspero, sitio Era de Pando</t>
  </si>
  <si>
    <t>72316082</t>
  </si>
  <si>
    <t>MATOS PAYHUA PERCY ALBERTO</t>
  </si>
  <si>
    <t>Auxiliar de excavación 1 para el sitio de El Molino Sede Áspero</t>
  </si>
  <si>
    <t>15705265</t>
  </si>
  <si>
    <t>ASENCIOS SEGUNDO JULIO CESAR</t>
  </si>
  <si>
    <t>Auxiliar de excavación 1 para la Sede Aspero</t>
  </si>
  <si>
    <t>41262293</t>
  </si>
  <si>
    <t>CALLE CONDORI JOSE LUIS</t>
  </si>
  <si>
    <t>15853103</t>
  </si>
  <si>
    <t>CHINGA CHUNGA LOYMER TEOBALDO</t>
  </si>
  <si>
    <t>45273938</t>
  </si>
  <si>
    <t>DE LA CRUZ ANGELES JHONATAN JUNIOR</t>
  </si>
  <si>
    <t>Auxiliar de Excavación 1 para la Sede Aspero</t>
  </si>
  <si>
    <t>15853025</t>
  </si>
  <si>
    <t>FERNANDEZ JAUREGUI FRANCISCO VICENTE</t>
  </si>
  <si>
    <t>15853172</t>
  </si>
  <si>
    <t>GARCIA MONTECINOS NILTON CESAR</t>
  </si>
  <si>
    <t>15712496</t>
  </si>
  <si>
    <t>GONZALES AREVALO JUAN JOSE</t>
  </si>
  <si>
    <t>41484834</t>
  </si>
  <si>
    <t>JAVE RODRIGUEZ ANTHONY CLINT</t>
  </si>
  <si>
    <t>17531182</t>
  </si>
  <si>
    <t>SERNAQUE MARTINEZ PEDRO GILBERTO</t>
  </si>
  <si>
    <t>Auxiliar de excavación 1 para la Sede Aspero sitio Piedra Parada</t>
  </si>
  <si>
    <t>07986747</t>
  </si>
  <si>
    <t>GARCIA ARQUINIGO FIDEL EUGENIO</t>
  </si>
  <si>
    <t>71122328</t>
  </si>
  <si>
    <t>GLORIA MILLA MICHAEL SANTIAGO</t>
  </si>
  <si>
    <t>15704098</t>
  </si>
  <si>
    <t>HENRIQUEZ CHAVEZ OSCAR FELIX</t>
  </si>
  <si>
    <t>42849179</t>
  </si>
  <si>
    <t>MILLA SANCHEZ RONALD ANIBAL</t>
  </si>
  <si>
    <t>Auxiliar de excavación 1 para la sede Caral</t>
  </si>
  <si>
    <t>15616837</t>
  </si>
  <si>
    <t>BUENDIA ESPINOZA REYNALDO AUGUSTO</t>
  </si>
  <si>
    <t>77166498</t>
  </si>
  <si>
    <t>ESPINOZA SIFUENTES JEFERSON CRISTHIAN</t>
  </si>
  <si>
    <t>Auxiliar de excavación 1 para la sede Caral, en el sitio de Caral</t>
  </si>
  <si>
    <t>47794786</t>
  </si>
  <si>
    <t>SIGUEÑAS PALACIOS JUAN ELIAS</t>
  </si>
  <si>
    <t>Auxiliar de excavación 1 para la Sede Vichama</t>
  </si>
  <si>
    <t>15720033</t>
  </si>
  <si>
    <t>CANALES GONZALES JORGE FLAVIANO</t>
  </si>
  <si>
    <t>41794077</t>
  </si>
  <si>
    <t>GOMEZ VASQUEZ RONY ROGER</t>
  </si>
  <si>
    <t>Auxiliar de excavación 2 para la sede Caral</t>
  </si>
  <si>
    <t>26659707</t>
  </si>
  <si>
    <t>CORONADO ESCOBAL JESUS</t>
  </si>
  <si>
    <t>Auxiliar de excavación 2 para la sede Vichama</t>
  </si>
  <si>
    <t>10185189</t>
  </si>
  <si>
    <t>BRONCANO VILLAFANA VICTOR RAUL</t>
  </si>
  <si>
    <t>32277291</t>
  </si>
  <si>
    <t>MEJIA ALFARO EDILBERTO</t>
  </si>
  <si>
    <t>Auxiliar de excavación arqueológica II para la Sede Áspero, sitio Piedra Parada.</t>
  </si>
  <si>
    <t>22744096</t>
  </si>
  <si>
    <t>ROJAS HUERTAS ZACARIAS</t>
  </si>
  <si>
    <t>Auxiliar de excavación arqueológica II para la Sede Áspero.</t>
  </si>
  <si>
    <t>48748656</t>
  </si>
  <si>
    <t>DIAZ HIDALGO JHONNATAN ROOSEVELDT</t>
  </si>
  <si>
    <t>Auxiliar de excavación arqueológica II para la Sede Vichama</t>
  </si>
  <si>
    <t>74433727</t>
  </si>
  <si>
    <t xml:space="preserve">PALMA COLLANTES JAN CARLOS </t>
  </si>
  <si>
    <t>Auxiliar de Excavación I para la Sede Áspero, sitio Era de Pando</t>
  </si>
  <si>
    <t>80293249</t>
  </si>
  <si>
    <t>CHAVEZ GAMARRA JULIO FREDDY</t>
  </si>
  <si>
    <t>Auxiliar de Excavación I, para la sede Caral</t>
  </si>
  <si>
    <t>47534610</t>
  </si>
  <si>
    <t xml:space="preserve">MELGAREJO ROSALES IVAN GIOVANNI </t>
  </si>
  <si>
    <t>Auxiliar de Excavación II, para la sede Caral, sede Allpacoto</t>
  </si>
  <si>
    <t>15853145</t>
  </si>
  <si>
    <t>POMA MATTA PABLO HONORATO</t>
  </si>
  <si>
    <t>43203396</t>
  </si>
  <si>
    <t>SANCHEZ GARAY  WILLIAM</t>
  </si>
  <si>
    <t>Auxiliar de Excavación II, para la sede Caral, sede Miraya</t>
  </si>
  <si>
    <t>15721036</t>
  </si>
  <si>
    <t>MARCOS  JIMENO JACINTO ASUNCION</t>
  </si>
  <si>
    <t>Auxiliar de Excavación para la sede Aspero</t>
  </si>
  <si>
    <t>42497048</t>
  </si>
  <si>
    <t>ALARCON RODRIGUEZ MIGUEL ANGEL</t>
  </si>
  <si>
    <t>Auxiliar de Excavación para la Sede Aspero</t>
  </si>
  <si>
    <t>71465558</t>
  </si>
  <si>
    <t>AMAYA MARTINEZ KEVIN SMITH</t>
  </si>
  <si>
    <t>44288514</t>
  </si>
  <si>
    <t>ASALDE ESTRADA HECTOR DANIEL</t>
  </si>
  <si>
    <t>42252409</t>
  </si>
  <si>
    <t>DIAZ YANAC EDER MAXIMO</t>
  </si>
  <si>
    <t>76944727</t>
  </si>
  <si>
    <t>GARCIA ARQUINIGO JIMMY EUGENIO</t>
  </si>
  <si>
    <t>44332843</t>
  </si>
  <si>
    <t>GARCIA LUGO OSCAR EDUARDO</t>
  </si>
  <si>
    <t>47029137</t>
  </si>
  <si>
    <t>MEJIA MONTESINOS EDWIN AUGUSTO</t>
  </si>
  <si>
    <t>60796943</t>
  </si>
  <si>
    <t>OCHOA PEREZ LEONARDO SEBASTIAN</t>
  </si>
  <si>
    <t>76323559</t>
  </si>
  <si>
    <t>RAMOS MENDEZ ROBERTH JESUS</t>
  </si>
  <si>
    <t>15867479</t>
  </si>
  <si>
    <t>RIOJAS HUERTAS RAUL ANGEL</t>
  </si>
  <si>
    <t>61489369</t>
  </si>
  <si>
    <t>SOLIS RIVEROS BRUNO SEBASTIAN</t>
  </si>
  <si>
    <t>73523204</t>
  </si>
  <si>
    <t>TORRES BLAS ITALO RODRIGO</t>
  </si>
  <si>
    <t>Auxiliar de Excavación para la Sede Áspero</t>
  </si>
  <si>
    <t>76350178</t>
  </si>
  <si>
    <t>LOAYZA LOAYZA WILLIAMS ALBERT</t>
  </si>
  <si>
    <t>41716004</t>
  </si>
  <si>
    <t>MALQUI AQUINO LUIS GERARDO</t>
  </si>
  <si>
    <t>00876986</t>
  </si>
  <si>
    <t>TANANTA PIZANGO NERIO</t>
  </si>
  <si>
    <t>Auxiliar de Excavación para la Sede Áspero, en el sitio Era de Pando</t>
  </si>
  <si>
    <t>76743655</t>
  </si>
  <si>
    <t>GONZALES MONRROY JESUS ALBERTO</t>
  </si>
  <si>
    <t>Auxiliar de Excavación para la sede Caral</t>
  </si>
  <si>
    <t>47897794</t>
  </si>
  <si>
    <t xml:space="preserve">AVILA SIFUENTES CARLOS ALBERTO </t>
  </si>
  <si>
    <t>75531150</t>
  </si>
  <si>
    <t>AVILA SIFUENTES JUAN MANUEL</t>
  </si>
  <si>
    <t>76794166</t>
  </si>
  <si>
    <t>BARRON CASTILLO ELVIS ANGEL</t>
  </si>
  <si>
    <t>76794165</t>
  </si>
  <si>
    <t>BARRON CASTILLO FRANKLIN EVER</t>
  </si>
  <si>
    <t>75355994</t>
  </si>
  <si>
    <t>BELLO DE LA CRUZ ALDAHIR EDU</t>
  </si>
  <si>
    <t>Auxiliar de Excavación para la Sede Caral</t>
  </si>
  <si>
    <t>09787329</t>
  </si>
  <si>
    <t>BENITES CAPCHA EUDOMILIO GONZALO</t>
  </si>
  <si>
    <t>70360844</t>
  </si>
  <si>
    <t>CHUMPITAZ ULLOA ARTURO VALENTIN</t>
  </si>
  <si>
    <t>41303499</t>
  </si>
  <si>
    <t>DIONICIO GERONIMO FEDERICO</t>
  </si>
  <si>
    <t>77137824</t>
  </si>
  <si>
    <t>MENDOZA MELENDEZ CHANEL LEO</t>
  </si>
  <si>
    <t>07528258</t>
  </si>
  <si>
    <t>NUÑEZ SANCHEZ WALTER JOSE</t>
  </si>
  <si>
    <t>77159444</t>
  </si>
  <si>
    <t>ORTEGA BALABARCA FRANKLIN MICHAEL</t>
  </si>
  <si>
    <t>40622648</t>
  </si>
  <si>
    <t>OYOLA VALLADARES TEOFILO</t>
  </si>
  <si>
    <t>74626740</t>
  </si>
  <si>
    <t>PALACIOS CASTILLO BRYAN SAMIR</t>
  </si>
  <si>
    <t>47579047</t>
  </si>
  <si>
    <t>PAREDES CERNA ERIC LUIS</t>
  </si>
  <si>
    <t>75687326</t>
  </si>
  <si>
    <t>PRINCIPE VILLAJUAN ALEXIS ALONSO</t>
  </si>
  <si>
    <t>47584145</t>
  </si>
  <si>
    <t>RAMOS ESPINOZA ANGEL JHONATAN</t>
  </si>
  <si>
    <t>43288029</t>
  </si>
  <si>
    <t>RAMOS ESPINOZA ROBERTH JESUS</t>
  </si>
  <si>
    <t>15706982</t>
  </si>
  <si>
    <t>SANCHEZ CASTILLO GAUDENCIO DOMINGO</t>
  </si>
  <si>
    <t>47622121</t>
  </si>
  <si>
    <t>SILVA ACUÑA JOSEP PAUL</t>
  </si>
  <si>
    <t>47496245</t>
  </si>
  <si>
    <t>TRUJILLO ROSALES JOSEPH JESUS</t>
  </si>
  <si>
    <t>70360878</t>
  </si>
  <si>
    <t>VILLEGAS CASTILLO ANDREE RODRIGO</t>
  </si>
  <si>
    <t>41557421</t>
  </si>
  <si>
    <t>ZAMBRANO GUIMARAY YONI RAUL</t>
  </si>
  <si>
    <t>80286771</t>
  </si>
  <si>
    <t>ANTAURCO FELIX JOEL DANTE</t>
  </si>
  <si>
    <t>43213462</t>
  </si>
  <si>
    <t>VALDIVIA GOMEZ NOYER</t>
  </si>
  <si>
    <t>71522536</t>
  </si>
  <si>
    <t>ZAMBRANO DIONICIO ANHELO ENRRIQUE</t>
  </si>
  <si>
    <t xml:space="preserve">Auxiliar de Excavación para la Sede Caral </t>
  </si>
  <si>
    <t>48934139</t>
  </si>
  <si>
    <t>INOCENTE VALENZUELA ELMER</t>
  </si>
  <si>
    <t>77278781</t>
  </si>
  <si>
    <t>INOCENTE VALENZUELA WILDER</t>
  </si>
  <si>
    <t>15850142</t>
  </si>
  <si>
    <t>SOLIS LEON VICITACION FELIX</t>
  </si>
  <si>
    <t>Auxiliar de Excavación para la sede Vichama</t>
  </si>
  <si>
    <t>41214133</t>
  </si>
  <si>
    <t>GARCIA MONTAÑEZ  ANDY CRISTOPHER</t>
  </si>
  <si>
    <t>Auxiliar de Excavación para la Zona Arqueológica Caral - Sede Caral</t>
  </si>
  <si>
    <t>42017552</t>
  </si>
  <si>
    <t>ORTEGA REQUEZ JOSE ANTONIO</t>
  </si>
  <si>
    <t>Auxiliar de Excavación para la Zona Arqueológica, sede de Áspero</t>
  </si>
  <si>
    <t>43357781</t>
  </si>
  <si>
    <t>SANTOS LOPEZ YONEL JESUS</t>
  </si>
  <si>
    <t>Auxiliar de Excavación, para la Sede Caral</t>
  </si>
  <si>
    <t>78116223</t>
  </si>
  <si>
    <t>SALDAÑA CANO ERINSON GIOVANI</t>
  </si>
  <si>
    <t>Auxiliar de Excavación, Sede Aspero</t>
  </si>
  <si>
    <t>73263709</t>
  </si>
  <si>
    <t>MONTESINOS MONRROY HUBERT SIMON</t>
  </si>
  <si>
    <t>41679812</t>
  </si>
  <si>
    <t>RIOJAS HUERTAS JULIO ENRIQUE</t>
  </si>
  <si>
    <t>15298142</t>
  </si>
  <si>
    <t>SOTELO RIVERA JAVIER ANTONIO</t>
  </si>
  <si>
    <t>Auxiliar de Excavación, Sede Caral</t>
  </si>
  <si>
    <t>74232123</t>
  </si>
  <si>
    <t>BEDON QUISPE HAROLD ALFREDO</t>
  </si>
  <si>
    <t>Auxiliar de Limpieza y Apoyo Administrativo</t>
  </si>
  <si>
    <t>71214353</t>
  </si>
  <si>
    <t>ALVIZURI SACCACO DORA</t>
  </si>
  <si>
    <t>Ayudante de Topografía para la Sede Caral</t>
  </si>
  <si>
    <t>41104397</t>
  </si>
  <si>
    <t>CRUZ PADUA EUSEBIO NICOLAS</t>
  </si>
  <si>
    <t>Cadista 02 para la sede Áspero.</t>
  </si>
  <si>
    <t>46246947</t>
  </si>
  <si>
    <t>ROMERO URBINA FERNANDO JAVIER</t>
  </si>
  <si>
    <t>Ing de Sistemas</t>
  </si>
  <si>
    <t>Conductor y Operador de Maquinaria Pesada de la Sede Aspero</t>
  </si>
  <si>
    <t>41846949</t>
  </si>
  <si>
    <t>CABELLO ALDAVE BLADIMIR RONAL</t>
  </si>
  <si>
    <t>Conductor y Operador de Maquinaria Pesada de la Sede Caral</t>
  </si>
  <si>
    <t>41247994</t>
  </si>
  <si>
    <t>ECHIPARRA BEDON PABLO CESAR</t>
  </si>
  <si>
    <t>Técnico en mecánica automotriz (en curso)</t>
  </si>
  <si>
    <t>Conductor y Operador de Maquinaria Pesada de la Sede Lima</t>
  </si>
  <si>
    <t>41384768</t>
  </si>
  <si>
    <t>GARCIA CISNEROS LAZARO</t>
  </si>
  <si>
    <t>Conductor y Operador de Maquinaria Pesada de la Sede Vichama</t>
  </si>
  <si>
    <t>41684584</t>
  </si>
  <si>
    <t>BLANCO MARCOS MARTIN ARMANDO</t>
  </si>
  <si>
    <t>Coordinador Administrativo, Sede Aspero</t>
  </si>
  <si>
    <t>15863546</t>
  </si>
  <si>
    <t>ROMERO ESPINOZA JOSE LUIS</t>
  </si>
  <si>
    <t>Estudios en Administración</t>
  </si>
  <si>
    <t>Coordinador de Abastecimiento</t>
  </si>
  <si>
    <t>42801545</t>
  </si>
  <si>
    <t>BEDRILLANA LA TORRE KELVIN</t>
  </si>
  <si>
    <t>Coordinador de Operaciones</t>
  </si>
  <si>
    <t>10048489</t>
  </si>
  <si>
    <t>CARDOSO GARCIA ROLANDO</t>
  </si>
  <si>
    <t xml:space="preserve">Lic. en Educación </t>
  </si>
  <si>
    <t>Coordinador de Planeamiento, Presupuesto y Cooperación Técnica</t>
  </si>
  <si>
    <t>09799727</t>
  </si>
  <si>
    <t>BRICEÑO AVALOS HERNAN RICARDO</t>
  </si>
  <si>
    <t>Lic. En Economía</t>
  </si>
  <si>
    <t>Coordinador de Relaciones Comunitarias 1, para la Sede Caral, Áspero y Vichama</t>
  </si>
  <si>
    <t>15711902</t>
  </si>
  <si>
    <t>VITONERA HERRERA EVEDARDO</t>
  </si>
  <si>
    <t>Técnico en mecánica industrial</t>
  </si>
  <si>
    <t>Coordinador de Relaciones Comunitarias en Barranca</t>
  </si>
  <si>
    <t>15637186</t>
  </si>
  <si>
    <t>KOLICH DE UZATEGUI MARIA LOURDES</t>
  </si>
  <si>
    <t>Secretariado Ejecutivo - Administración de Empresas</t>
  </si>
  <si>
    <t>Coordinador de Tesorería</t>
  </si>
  <si>
    <t>09654569</t>
  </si>
  <si>
    <t xml:space="preserve">GONZALES GALVEZ SANDRO ARCENIO </t>
  </si>
  <si>
    <t>Coordinador de Transporte, Maestranza y Maquinaria Pesada</t>
  </si>
  <si>
    <t>41679833</t>
  </si>
  <si>
    <t>CERON VELASQUEZ JULIO FRANCISCO</t>
  </si>
  <si>
    <t>Coordinador del parador Turistico</t>
  </si>
  <si>
    <t>15704296</t>
  </si>
  <si>
    <t>RODRIGUEZ CAMPOMANES HILARIO ALBERTO</t>
  </si>
  <si>
    <t>Coordinador en Relaciones Comunitarias</t>
  </si>
  <si>
    <t>15706803</t>
  </si>
  <si>
    <t>PAUCAR GONZALES MOISES</t>
  </si>
  <si>
    <t>Lic. en Ing de sistemas</t>
  </si>
  <si>
    <t xml:space="preserve">Coordinador Técnico Superior, Sede Caral
</t>
  </si>
  <si>
    <t>19421422</t>
  </si>
  <si>
    <t>RUIZ RIOS JUAN DE DIOS</t>
  </si>
  <si>
    <t>Técnico en edificaciones</t>
  </si>
  <si>
    <t>Coordinadora de Recursos Humnos</t>
  </si>
  <si>
    <t>70975849</t>
  </si>
  <si>
    <t>CARO CONTRERAS NADIA LISETTE</t>
  </si>
  <si>
    <t>Coordinadora en Formulación de Proyectos de Inversión</t>
  </si>
  <si>
    <t>42067082</t>
  </si>
  <si>
    <t>ABARCA PORTOCARRERO JHOJANET LIZ</t>
  </si>
  <si>
    <t>Encargada de cocina y limpieza 2, para la Sede Caral</t>
  </si>
  <si>
    <t>15708177</t>
  </si>
  <si>
    <t>PINTO LA ROSA GLADYS MARGARITA</t>
  </si>
  <si>
    <t>Encargada de Gabinete para la Sede Vichama</t>
  </si>
  <si>
    <t>08890005</t>
  </si>
  <si>
    <t>PAUCAR MANZANILLA ROXANA</t>
  </si>
  <si>
    <t>41534054</t>
  </si>
  <si>
    <t>AGUILAR LOPEZ CECILIA FIORELA</t>
  </si>
  <si>
    <t>Encargada de limpieza y apoyo administrativo para la sede Lima</t>
  </si>
  <si>
    <t>10696023</t>
  </si>
  <si>
    <t>JARA TARAZONA ETNA</t>
  </si>
  <si>
    <t>Técnica en enfermeria</t>
  </si>
  <si>
    <t>Encargada de Limpieza y Cocina  en la sede Aspero</t>
  </si>
  <si>
    <t>25599690</t>
  </si>
  <si>
    <t>GUERRA CAVERO NELLY</t>
  </si>
  <si>
    <t>Encargada de Limpieza y Cocina en la sede Vichama</t>
  </si>
  <si>
    <t>15757555</t>
  </si>
  <si>
    <t>GARCIA QUICHIZ GLADYS ELIZABETH</t>
  </si>
  <si>
    <t>Encargada del Área de Contabilidad, para la sede de Lima</t>
  </si>
  <si>
    <t>46050259</t>
  </si>
  <si>
    <t>HUANCA CHAMBI CYNTHIA ROSMERY</t>
  </si>
  <si>
    <t>Encargado de archivo para la sede Lima</t>
  </si>
  <si>
    <t>41130568</t>
  </si>
  <si>
    <t>ALVIZURI PASTOR GINO YURI ENRICO</t>
  </si>
  <si>
    <t>Administracion aeroespacial</t>
  </si>
  <si>
    <t>Encargado de la Unidad de Estudios y Estadísticas para la Sede Lima</t>
  </si>
  <si>
    <t>09915796</t>
  </si>
  <si>
    <t>DELGADO ALONSO GERMAN ERICK</t>
  </si>
  <si>
    <t>Comunicador social</t>
  </si>
  <si>
    <t>Encargado de la Unidad de Tecnologías de la información-Asistente de Logística para la sede Lima</t>
  </si>
  <si>
    <t>10681289</t>
  </si>
  <si>
    <t>MOLINA QUIJANDRIA OMAR ALBERTO</t>
  </si>
  <si>
    <t>Ingeniera Informática y Sistemas</t>
  </si>
  <si>
    <t>Encargado de limpieza y Apoyo Administrativo para la sede Lima</t>
  </si>
  <si>
    <t>16792200</t>
  </si>
  <si>
    <t>BURE CHINCHAY PEDRO</t>
  </si>
  <si>
    <t>Encargado de Procesamiento Geoespacial</t>
  </si>
  <si>
    <t>18068186</t>
  </si>
  <si>
    <t>DELGADO AGUILAR LUIS ENRIQUE</t>
  </si>
  <si>
    <t>Encargado de ventas y merchandising para la sede Caral</t>
  </si>
  <si>
    <t>15849517</t>
  </si>
  <si>
    <t>MENDOZA BRAVO ROSA ISABEL</t>
  </si>
  <si>
    <t>Encargado del almacén general para la sede Lima</t>
  </si>
  <si>
    <t>08443365</t>
  </si>
  <si>
    <t>VARGAS ORTIZ HENRRY MAXY</t>
  </si>
  <si>
    <t>Est.Administ.</t>
  </si>
  <si>
    <t>Encargado del área de Publicaciones y Diseño</t>
  </si>
  <si>
    <t>07472630</t>
  </si>
  <si>
    <t>CHACON NAVARRO MARCO ANTONIO</t>
  </si>
  <si>
    <t>Encargado del Ingreso y Registro de Materiales para la sede Lima</t>
  </si>
  <si>
    <t>42222419</t>
  </si>
  <si>
    <t>FERREYRA ALEJOS ENRIQUE</t>
  </si>
  <si>
    <t>Arqueologia (en curso)</t>
  </si>
  <si>
    <t>Especialista administrativo para el área de Recursos Humanos- Sede Caral</t>
  </si>
  <si>
    <t>40663177</t>
  </si>
  <si>
    <t>ESPINOZA MELGAREJO HUBERT OLGUIN</t>
  </si>
  <si>
    <t>Bach. Ing Pesquera</t>
  </si>
  <si>
    <t>Especialista en Control Patrimonial para la sede Lima</t>
  </si>
  <si>
    <t>06072884</t>
  </si>
  <si>
    <t>TORRES ALBORNOZ LUIS FERNANDO</t>
  </si>
  <si>
    <t xml:space="preserve">Lic. en Administración de Empresas </t>
  </si>
  <si>
    <t>Especialista en Logística para la Sede Lima</t>
  </si>
  <si>
    <t>41050821</t>
  </si>
  <si>
    <t>SERNAQUE CUMPA JULIO CESAR</t>
  </si>
  <si>
    <t>Bach. en Administración de empresas</t>
  </si>
  <si>
    <t>Especialista en Proyectos de Inversión Pública</t>
  </si>
  <si>
    <t>73365341</t>
  </si>
  <si>
    <t>GAMARRA BARTOLO AXELL GEANCARLOS</t>
  </si>
  <si>
    <t>Ingeniero Civil</t>
  </si>
  <si>
    <t>18161540</t>
  </si>
  <si>
    <t>MATIENZO MENDOZA RONNIE RONALD</t>
  </si>
  <si>
    <t>Especialista Promotor Social para la Sede Caral</t>
  </si>
  <si>
    <t>15857736</t>
  </si>
  <si>
    <t>SALINAS ESPINOZA JULIO JUAN</t>
  </si>
  <si>
    <t>Lic. en educación</t>
  </si>
  <si>
    <t>40867072</t>
  </si>
  <si>
    <t>UZATEGUI KOLICH JORGE IVAN</t>
  </si>
  <si>
    <t>Ing. Agrónomo</t>
  </si>
  <si>
    <t>Formador y Conductor de Talleres de Jóvenes Orientadores para la Sede Caral</t>
  </si>
  <si>
    <t>15702429</t>
  </si>
  <si>
    <t>AGURTO YOVERA CEFERINO</t>
  </si>
  <si>
    <t>Geografo Profesional para la sede Lima</t>
  </si>
  <si>
    <t>40753406</t>
  </si>
  <si>
    <t>RAMIREZ CACERES KARIN DIANA</t>
  </si>
  <si>
    <t>Ingeniero Geografo</t>
  </si>
  <si>
    <t xml:space="preserve">Ingeniero de Sistemas Especialista Cadista  3D </t>
  </si>
  <si>
    <t>15863585</t>
  </si>
  <si>
    <t>DOMINGUEZ OBREGON JUAN CARLOS</t>
  </si>
  <si>
    <t>Ingeniero de sistemas</t>
  </si>
  <si>
    <t>Jefa de la  Zona Arqueologica Caral</t>
  </si>
  <si>
    <t>08794686</t>
  </si>
  <si>
    <t>SHADY SOLIS RUTH MARTHA</t>
  </si>
  <si>
    <t>Doctora en Letras - Antropología y Arqueología</t>
  </si>
  <si>
    <t>Jefe de Almacén de la sede Caral</t>
  </si>
  <si>
    <t>44812742</t>
  </si>
  <si>
    <t>POMA TORRES PETER ALEXIS</t>
  </si>
  <si>
    <t>Adm de Empresas (en curso)</t>
  </si>
  <si>
    <t>Jefe de Comunicación e Imagen Institucional</t>
  </si>
  <si>
    <t>10567536</t>
  </si>
  <si>
    <t>CAYCHO NUÑEZ LUZ ANGELICA DEL PILAR</t>
  </si>
  <si>
    <t>Bach. en Ciencias de la Comunicación</t>
  </si>
  <si>
    <t>Jefe de la Oficina de Administración y Finanzas</t>
  </si>
  <si>
    <t>16406802</t>
  </si>
  <si>
    <t>TIRADO MONTENEGRO JUAN ENRIQUE</t>
  </si>
  <si>
    <t xml:space="preserve">Jefe de la Unidad de Conservación de Materiales  para la sede Lima </t>
  </si>
  <si>
    <t>40732596</t>
  </si>
  <si>
    <t xml:space="preserve">BAQUEDANO SANTANA LORENA FARAH </t>
  </si>
  <si>
    <t>Jefe de la Unidad de Planeamiento y Presupuesto</t>
  </si>
  <si>
    <t>04074569</t>
  </si>
  <si>
    <t>GAMARRA YANAYACO BLANCA ROSALIA</t>
  </si>
  <si>
    <t>Economista</t>
  </si>
  <si>
    <t>06157471</t>
  </si>
  <si>
    <t>URIBE LOPEZ LUIS ALFREDO</t>
  </si>
  <si>
    <t>Ingeniero Economista</t>
  </si>
  <si>
    <t>Jefe de sector Aspero, sitio Era de Pando</t>
  </si>
  <si>
    <t>45112170</t>
  </si>
  <si>
    <t>VITONERA CERNA JOSE EVERTH</t>
  </si>
  <si>
    <t>Bach. en Ciencias Sociales</t>
  </si>
  <si>
    <t>Jefe de sector para la sede Aspero, sitio Aspero</t>
  </si>
  <si>
    <t>48112563</t>
  </si>
  <si>
    <t>BENITES YANFER JOHANNY LISSETH</t>
  </si>
  <si>
    <t>Jefe de sitio arqueológico para la Sede Caral</t>
  </si>
  <si>
    <t>10078877</t>
  </si>
  <si>
    <t>MIRANDA MUÑOZ LUIS ROBERTO</t>
  </si>
  <si>
    <t>Jefe del Área de Análisis de Materiales Arqueológicos para la Sede Lima</t>
  </si>
  <si>
    <t>10292540</t>
  </si>
  <si>
    <t>LOPEZ TRUJILLO SONIA DORA</t>
  </si>
  <si>
    <t>Jefe del Área de Control Previo y Supervisión, para Sede de Lima</t>
  </si>
  <si>
    <t>10329124</t>
  </si>
  <si>
    <t>GARCIA TICONA ANTONIO FAUSTO</t>
  </si>
  <si>
    <t>Jefe para el Archivo de Investigación y Conservación para la Sede Lima</t>
  </si>
  <si>
    <t>10306474</t>
  </si>
  <si>
    <t>MAURIAL CHAVEZ CARLOS ALBERTO</t>
  </si>
  <si>
    <t>Jefe para la Oficina de Asesoría Jurídica para la Sede Lima</t>
  </si>
  <si>
    <t>70311526</t>
  </si>
  <si>
    <t>NAVARRO PACORA KALEB JAMIR</t>
  </si>
  <si>
    <t>Operador en topografia I, Sede Vichama</t>
  </si>
  <si>
    <t>41746798</t>
  </si>
  <si>
    <t>GARCIA GARCIA DANIEL DAVID</t>
  </si>
  <si>
    <t>Técnico en topografía</t>
  </si>
  <si>
    <t>45381843</t>
  </si>
  <si>
    <t>GARCIA GUARDALES MILAGRITOS SOLEDAD</t>
  </si>
  <si>
    <t xml:space="preserve">Operador especialistas en topografia GPS - Sede Caral </t>
  </si>
  <si>
    <t>23098989</t>
  </si>
  <si>
    <t>MACHUCA VALDIVIA DEDICACION</t>
  </si>
  <si>
    <t>15849249</t>
  </si>
  <si>
    <t>MELGAREJO ESPINOZA ALFREDO NARCIZO</t>
  </si>
  <si>
    <t>Profesional en Trabajo Social</t>
  </si>
  <si>
    <t>15766226</t>
  </si>
  <si>
    <t>COLICHON CALDERON CARMEN YVON</t>
  </si>
  <si>
    <t>Trabajadora Social</t>
  </si>
  <si>
    <t>Promotora del Programa de Viajes Educativos</t>
  </si>
  <si>
    <t>70489750</t>
  </si>
  <si>
    <t>AGURTO BUENDIA SILVANA TERESA</t>
  </si>
  <si>
    <t>Bach. en Administración en Turismo y Hoteleria</t>
  </si>
  <si>
    <t>Responsable de Gabinete para la sede Caral</t>
  </si>
  <si>
    <t>71956063</t>
  </si>
  <si>
    <t>GOMEZ CASAVERDE YAZMIN</t>
  </si>
  <si>
    <t>Responsable del Área de Comunicaciones, Relaciones Públicas e Imagen Institucional</t>
  </si>
  <si>
    <t>43901353</t>
  </si>
  <si>
    <t>RODRIGUEZ MAYTA MARCO ANTONIO</t>
  </si>
  <si>
    <t>Lic en Periodismo</t>
  </si>
  <si>
    <t>Responsable del Gabinete para la Sede Aspero</t>
  </si>
  <si>
    <t>44097575</t>
  </si>
  <si>
    <t>TORRES HUAMAN IVAN EFRAIN</t>
  </si>
  <si>
    <t>Responsable del Trámite Documentario y Seguridad I para la Sede Lima</t>
  </si>
  <si>
    <t>07929800</t>
  </si>
  <si>
    <t>FRIAS COSTA HUMBERTO JOSE</t>
  </si>
  <si>
    <t>Técnico en administración</t>
  </si>
  <si>
    <t>Secretaria Ejecutiva II para la Dirección</t>
  </si>
  <si>
    <t>06012917</t>
  </si>
  <si>
    <t>RODRIGUEZ CONTRERAS MARIA PATRICIA</t>
  </si>
  <si>
    <t>Sub Director de Investigación y Conservación de Materiales Arqueológicos</t>
  </si>
  <si>
    <t>09850043</t>
  </si>
  <si>
    <t>NOVOA BELLOTA PEDRO JESUS</t>
  </si>
  <si>
    <t>Sub Director de Investigación y Conservación de Sitios Arqueológicos</t>
  </si>
  <si>
    <t>08285351</t>
  </si>
  <si>
    <t>MACHACUAY ROMERO MARCO ANTONIO</t>
  </si>
  <si>
    <t>Subdirector de Proyección del Patrimonio Cultural</t>
  </si>
  <si>
    <t>09782845</t>
  </si>
  <si>
    <t>QUISPE LOAYZA EDNA</t>
  </si>
  <si>
    <t>Subdirector de Relaciones Comunitarias</t>
  </si>
  <si>
    <t>09441420</t>
  </si>
  <si>
    <t>LEYVA ARROYO CARLOS ALBERTO</t>
  </si>
  <si>
    <t>Lic. en Antropología</t>
  </si>
  <si>
    <t>Supervisor de Maestranza de Sede Caral</t>
  </si>
  <si>
    <t>42367446</t>
  </si>
  <si>
    <t>DOMINGUEZ ESPINOZA JAIME ROBERTO</t>
  </si>
  <si>
    <t>Técnico en mecánica automotriz</t>
  </si>
  <si>
    <t>Supervisor de Seguridad para la sede Lima</t>
  </si>
  <si>
    <t>10076298</t>
  </si>
  <si>
    <t>SOLIER GALINDO JUAN MILNER</t>
  </si>
  <si>
    <t>Supervisor General de personal en la Sede Caral</t>
  </si>
  <si>
    <t>15707408</t>
  </si>
  <si>
    <t>PALACIOS RAMIREZ ANGEL NICOLAS</t>
  </si>
  <si>
    <t>Técnica Analista de Gabinete, Sede Vichama</t>
  </si>
  <si>
    <t>73739308</t>
  </si>
  <si>
    <t>GUEVARA GONZALES MEICY TATIANA</t>
  </si>
  <si>
    <t>Técnica Auxiliar de conservacion II para la Sede Caral</t>
  </si>
  <si>
    <t>23098884</t>
  </si>
  <si>
    <t>ACUÑA ESPINOZA CARMEN</t>
  </si>
  <si>
    <t>23098982</t>
  </si>
  <si>
    <t>DIAZ VEGA GLADYS</t>
  </si>
  <si>
    <t>45076788</t>
  </si>
  <si>
    <t>ESPINOZA HARO LUCY</t>
  </si>
  <si>
    <t>44549594</t>
  </si>
  <si>
    <t>ESPINOZA RODRIGUEZ ANGELICA</t>
  </si>
  <si>
    <t>44992271</t>
  </si>
  <si>
    <t>GONZALES BRAVO AQUELINA</t>
  </si>
  <si>
    <t>09571821</t>
  </si>
  <si>
    <t>QUISPE VALENCIA MAYELA AIDA</t>
  </si>
  <si>
    <t>23099033</t>
  </si>
  <si>
    <t>RODRIGUEZ ARANDA ADELA</t>
  </si>
  <si>
    <t>Técnico - asistente  de registro y excavacion arqueológica  para la sede Caral</t>
  </si>
  <si>
    <t>47019101</t>
  </si>
  <si>
    <t>DIONICIO GERONIMO VENTURO EMERSON</t>
  </si>
  <si>
    <t>42556928</t>
  </si>
  <si>
    <t>LEON BAUTISTA VICTOR DELFIN</t>
  </si>
  <si>
    <t>45086918</t>
  </si>
  <si>
    <t>YARLEQUE ZORRILLA ROBERTO CARLOS</t>
  </si>
  <si>
    <t xml:space="preserve">Técnico - asistente  de registro y excavacion arqueológica  para la sede Caral </t>
  </si>
  <si>
    <t>20680870</t>
  </si>
  <si>
    <t>ALEJANDRO QUISPE EDWIN WILDER</t>
  </si>
  <si>
    <t>44092320</t>
  </si>
  <si>
    <t>ANTAURCO FELIX FREDDY HIDALGO</t>
  </si>
  <si>
    <t>45329374</t>
  </si>
  <si>
    <t>BAJONERO CEFERINO CARBONELL GINNER</t>
  </si>
  <si>
    <t>Técnico Administrativo de Logística</t>
  </si>
  <si>
    <t>47336062</t>
  </si>
  <si>
    <t>ZARATE MIESES CHRISTIAN IVAN</t>
  </si>
  <si>
    <t>Técnico Administrativo de Recursos Humanos</t>
  </si>
  <si>
    <t>09765792</t>
  </si>
  <si>
    <t>ORTIZ CHAVEZ JOSE LUIS</t>
  </si>
  <si>
    <t>Técnico Administrativo y Apoyo de
Operaciones de la Sede Lima</t>
  </si>
  <si>
    <t>46984693</t>
  </si>
  <si>
    <t>SANCHEZ MORE, EDWIN</t>
  </si>
  <si>
    <t>Técnico analista de gabinete de campo, para la Sede Áspero</t>
  </si>
  <si>
    <t>46839685</t>
  </si>
  <si>
    <t>BORJA ROJAS ANGGELA JULIANNA</t>
  </si>
  <si>
    <t>80220195</t>
  </si>
  <si>
    <t>COLCHADO VALDIVIA KARINA LIZET</t>
  </si>
  <si>
    <t>Técnico en computación</t>
  </si>
  <si>
    <t>41653826</t>
  </si>
  <si>
    <t>DORIVAL BORJA CYNTHIA VANESSA</t>
  </si>
  <si>
    <t>40860172</t>
  </si>
  <si>
    <t>GONZALES AREVALO DE AREVALO DEYSI MARISOL</t>
  </si>
  <si>
    <t>Secretariado ejecutivo computarizado</t>
  </si>
  <si>
    <t>41696479</t>
  </si>
  <si>
    <t>LOPEZ GOMEZ ELIZABETH SUSANA</t>
  </si>
  <si>
    <t>43194213</t>
  </si>
  <si>
    <t>TAFUR MANRIQUE MARIBEL NATIVIDAD</t>
  </si>
  <si>
    <t>Lic. en Sociología</t>
  </si>
  <si>
    <t>Técnico analista de gabinete de campo, para la Sede Caral</t>
  </si>
  <si>
    <t>15852236</t>
  </si>
  <si>
    <t>NEGREIROS BEDON ESTHER MARITZA</t>
  </si>
  <si>
    <t>15863486</t>
  </si>
  <si>
    <t>SOCLA FLORES MAURA SADITH</t>
  </si>
  <si>
    <t xml:space="preserve">Técnico analista de gabinete de campo, para la Sede Caral </t>
  </si>
  <si>
    <t>43044602</t>
  </si>
  <si>
    <t>PRINCIPE ROBLES HEIDY LIZBETH</t>
  </si>
  <si>
    <t>Técnico analistas de gabinete de campo, para la Sede Vichama</t>
  </si>
  <si>
    <t>44246737</t>
  </si>
  <si>
    <t>BLANCO MARCOS NOEMI NOELIA</t>
  </si>
  <si>
    <t>42416297</t>
  </si>
  <si>
    <t>COLLANTES CHAPOÑAN NANCY MARGOT</t>
  </si>
  <si>
    <t>42255211</t>
  </si>
  <si>
    <t>ROJAS LEON MARGOTT NOEMI</t>
  </si>
  <si>
    <t>Técnico Asistente</t>
  </si>
  <si>
    <t>15702729</t>
  </si>
  <si>
    <t>SOLIS SAAVEDRA JULIAN LORENZO</t>
  </si>
  <si>
    <t>Técnico Asistente  de registro y excavacion arqueológica  para la sede Áspero</t>
  </si>
  <si>
    <t>42291929</t>
  </si>
  <si>
    <t>GARCIA CAMACHO ENRIQUE FRANCISCO</t>
  </si>
  <si>
    <t>Técnico Asistente  de registro y excavacion Arqueológica  para la sede Vichama</t>
  </si>
  <si>
    <t>44296576</t>
  </si>
  <si>
    <t>GONZALES GARCIA RONNY MARTIN</t>
  </si>
  <si>
    <t>23099029</t>
  </si>
  <si>
    <t>HARO FLORES DICTINIO</t>
  </si>
  <si>
    <t>Técnico Asistente de conservación y restauración II para la Sede Aspero</t>
  </si>
  <si>
    <t>46127155</t>
  </si>
  <si>
    <t>ALVAREZ LAUREANO WALTER JHONATAN</t>
  </si>
  <si>
    <t>40758126</t>
  </si>
  <si>
    <t>RIOS SANCHEZ ROBINSON</t>
  </si>
  <si>
    <t>Técnico Asistente de conservación y restauración II para la Sede Caral</t>
  </si>
  <si>
    <t>15448340</t>
  </si>
  <si>
    <t xml:space="preserve">BUENDIA ESPINOZA FLAVIO </t>
  </si>
  <si>
    <t>23087998</t>
  </si>
  <si>
    <t xml:space="preserve">PRINCIPE RODRIGUEZ FELIX </t>
  </si>
  <si>
    <t>Técnico Asistente de excavación arqueológica  para la Sede Aspero</t>
  </si>
  <si>
    <t>26714241</t>
  </si>
  <si>
    <t>PIZAN ALVAREZ OMAR OLIVER</t>
  </si>
  <si>
    <t>46314415</t>
  </si>
  <si>
    <t>RIOS DIAZ FREDY CARLOS</t>
  </si>
  <si>
    <t>41679809</t>
  </si>
  <si>
    <t>TORRES SOLIS TONY DAVID</t>
  </si>
  <si>
    <t>Técnico Asistente de Excavación para la Sede Áspero</t>
  </si>
  <si>
    <t>76403227</t>
  </si>
  <si>
    <t>FLORES VALVERDE JUNIOR JESUS</t>
  </si>
  <si>
    <t>Técnico Asistente de registro y excavación arqueológica para la Sede Caral</t>
  </si>
  <si>
    <t>43178964</t>
  </si>
  <si>
    <t>ESPINOZA VELASQUEZ YORDAN BERTONI</t>
  </si>
  <si>
    <t>Técnico Auxiliar de restauracion II para la Sede Caral</t>
  </si>
  <si>
    <t>32733989</t>
  </si>
  <si>
    <t>BRAVO FLORES FELIX ALBERTO</t>
  </si>
  <si>
    <t>23087258</t>
  </si>
  <si>
    <t>GUILLERMO ESTRADA MANUEL</t>
  </si>
  <si>
    <t>15852316</t>
  </si>
  <si>
    <t>SALINAS ESPINOZA HECTOR GUILLERMO</t>
  </si>
  <si>
    <t>15863272</t>
  </si>
  <si>
    <t>VENTURO VASQUEZ VICENTE PAUL</t>
  </si>
  <si>
    <t xml:space="preserve">Técnico Auxiliar de restauracion II para la Sede Caral </t>
  </si>
  <si>
    <t>40410521</t>
  </si>
  <si>
    <t>ORTEGA REQUEZ CESAR JAIME</t>
  </si>
  <si>
    <t>Técnico Cadista II para la sede Vichama</t>
  </si>
  <si>
    <t>72801142</t>
  </si>
  <si>
    <t>QUIROZ DIAZ JAVIER RAUL</t>
  </si>
  <si>
    <t>Bach. En Ingeneria</t>
  </si>
  <si>
    <t>Técnico capataz para la Sede Caral - Sitio Lurihuasi</t>
  </si>
  <si>
    <t>15845929</t>
  </si>
  <si>
    <t>BEDON MINAYA ALFREDO ALEJANDRO</t>
  </si>
  <si>
    <t>Técnico de Campo en el área de excavación  en el sitio arqueológico de Vichama, Sede Vichama</t>
  </si>
  <si>
    <t>22871026</t>
  </si>
  <si>
    <t>CESPEDES CALIXTO JOSEFAT</t>
  </si>
  <si>
    <t>Técnico de Conservación - Sede Aspero - Sitio Era de Pando.</t>
  </si>
  <si>
    <t>45341136</t>
  </si>
  <si>
    <t>RODRIGUEZ INUMA HERODITH</t>
  </si>
  <si>
    <t>Técnico de Conservación y Restauración II, para la Sede Áspero</t>
  </si>
  <si>
    <t>43511671</t>
  </si>
  <si>
    <t>DE LA CRUZ MENDOZA CARLOS FERNANDO</t>
  </si>
  <si>
    <t>Tecnico de conservación y restauracion, especialista  en registro de diagnostico e intervención para la Sede Caral</t>
  </si>
  <si>
    <t>15863220</t>
  </si>
  <si>
    <t>REYES ALARCON JACQUELINE MADELEINI</t>
  </si>
  <si>
    <t>Técnico de Conservacón - Sede Aspero</t>
  </si>
  <si>
    <t>15713887</t>
  </si>
  <si>
    <t>PORTELLA CERNA ZOILA FRANCISCA</t>
  </si>
  <si>
    <t>Técnico de Excavación para la sede Caral</t>
  </si>
  <si>
    <t>15702142</t>
  </si>
  <si>
    <t>PEÑA ESPADA MIGUEL ANGEL</t>
  </si>
  <si>
    <t>Técnico de Excavación y Registro Arqueológico I para la sede Caral</t>
  </si>
  <si>
    <t>15448394</t>
  </si>
  <si>
    <t>CHAUCA MEZA JAVIER DELVIS</t>
  </si>
  <si>
    <t>43009515</t>
  </si>
  <si>
    <t>QUIÑONES SOLIS ORLANDO FREDDY</t>
  </si>
  <si>
    <t>Técnico en excavación y Registro Arqueológico para Sitio Arqueológico Caral</t>
  </si>
  <si>
    <t>42387299</t>
  </si>
  <si>
    <t>MELGAREJO PINTO JORGE LUIS</t>
  </si>
  <si>
    <t>Técnico en relaciones comunitarias 2, para la Sede Caral</t>
  </si>
  <si>
    <t>15861309</t>
  </si>
  <si>
    <t xml:space="preserve">MAVILA PAYHUA PERCY CESAR </t>
  </si>
  <si>
    <t>Técnico en Trámite Documentario y Seguridad para la Sede Lima</t>
  </si>
  <si>
    <t>10076299</t>
  </si>
  <si>
    <t>BLAS VASQUEZ JUAN LUIS</t>
  </si>
  <si>
    <t>16582190</t>
  </si>
  <si>
    <t>INCIO INCIO GERMAN ALFONSO</t>
  </si>
  <si>
    <t>Técnico encargado de gabinete de campo, para la Sede Áspero</t>
  </si>
  <si>
    <t>42423290</t>
  </si>
  <si>
    <t>SANCHEZ HUERTA ELIN BENANCIA</t>
  </si>
  <si>
    <t>Economista (en curso)</t>
  </si>
  <si>
    <t>Técnico encargado de gabinete de campo, para la Sede Caral</t>
  </si>
  <si>
    <t>15863364</t>
  </si>
  <si>
    <t>MELGAREJO ESPINOZA SONIA HAYDE</t>
  </si>
  <si>
    <t>Técnico encargado de gabinete de campo, para la Sede Vichama</t>
  </si>
  <si>
    <t>15720899</t>
  </si>
  <si>
    <t>SALVADOR HUAMAN MADELAINE SOLEDAD</t>
  </si>
  <si>
    <t>Técnico Encargado de Gabinete II para la Sede Caral</t>
  </si>
  <si>
    <t>15847809</t>
  </si>
  <si>
    <t>REYES NUÑEZ MARIA DEL ROSARIO</t>
  </si>
  <si>
    <t>Técnico especialista Cadista  2D y 3D</t>
  </si>
  <si>
    <t>18222835</t>
  </si>
  <si>
    <t>VASQUEZ ALVARADO MARIA ESTELA</t>
  </si>
  <si>
    <t>Tecnico en diseño con certificación internacional en auto DEK</t>
  </si>
  <si>
    <t>Técnico Especialista del Área de Operaciones y Mantenimiento</t>
  </si>
  <si>
    <t>08872231</t>
  </si>
  <si>
    <t>RIOS CABANILLAS LEONARDO FELIX</t>
  </si>
  <si>
    <t>Técnico en laboratorio</t>
  </si>
  <si>
    <t>Técnico Formador de Excavación para la Sede Caral</t>
  </si>
  <si>
    <t>44809815</t>
  </si>
  <si>
    <t>GARCIA TREJO EUSEBIO ARMANDO</t>
  </si>
  <si>
    <t>Técnico I de Operaciones y Mantenimiento</t>
  </si>
  <si>
    <t>45440626</t>
  </si>
  <si>
    <t>RUIZ CONDOR PEDRO ALEJANDRO</t>
  </si>
  <si>
    <t>Diseño de interiores</t>
  </si>
  <si>
    <t>Técnico Maestro de conservación y restauración para la Sede Caral</t>
  </si>
  <si>
    <t>00187750</t>
  </si>
  <si>
    <t>ESPINOZA TREJO CATALINO GREGORIO</t>
  </si>
  <si>
    <t>80162963</t>
  </si>
  <si>
    <t>SILVA HUACANCA JULIAN</t>
  </si>
  <si>
    <t>23096529</t>
  </si>
  <si>
    <t>TIMO LOPEZ EUTEMIO</t>
  </si>
  <si>
    <t>15701765</t>
  </si>
  <si>
    <t>TOLENTINO TARAZONA URBANO</t>
  </si>
  <si>
    <t>Técnico Maestro de conservación y restauración, especialista en Registro  II para la Sede Caral</t>
  </si>
  <si>
    <t>31822751</t>
  </si>
  <si>
    <t>HUERTA SILVA DE PEÑA LOURDES MARIA</t>
  </si>
  <si>
    <t>40562696</t>
  </si>
  <si>
    <t>MELGAREJO ESPINOZA YESICA BEATRIZ</t>
  </si>
  <si>
    <t>15708015</t>
  </si>
  <si>
    <t>SANDOVAL BENITES JULIO</t>
  </si>
  <si>
    <t>46236860</t>
  </si>
  <si>
    <t>SOLIS SIFUENTES HECTOR RAFAEL</t>
  </si>
  <si>
    <t>Técnico Maestro de conservación y restauración, especialista en Registro I para la Sede Aspero</t>
  </si>
  <si>
    <t>41471172</t>
  </si>
  <si>
    <t>VALENZUELA AQUIÑO VICTOR MERCEDES</t>
  </si>
  <si>
    <t>Técnico Maestro de conservación y restauración, especialista en Registro I para la Sede Vichama</t>
  </si>
  <si>
    <t>40592936</t>
  </si>
  <si>
    <t>COLLANTES COLLANTES SONIA KATERINE</t>
  </si>
  <si>
    <t>Bach. en educación inicial</t>
  </si>
  <si>
    <t>Vigilante para la sede Vichama</t>
  </si>
  <si>
    <t>15718270</t>
  </si>
  <si>
    <t>COLLANTES VELIZ JUAN DE DIOS</t>
  </si>
  <si>
    <t xml:space="preserve"> 002-1365: MC - CUSCO</t>
  </si>
  <si>
    <t>Vigilante Conservador</t>
  </si>
  <si>
    <t>ABARCA OLAZABAL, Jhon</t>
  </si>
  <si>
    <t>Estudiante de Turismo</t>
  </si>
  <si>
    <t>ABARCA SANCHEZ, Kiyoko</t>
  </si>
  <si>
    <t>ABRILL UGARTE, Rotney</t>
  </si>
  <si>
    <t>Profesor de Educacion Artistica.</t>
  </si>
  <si>
    <t>Técnico Administrativo</t>
  </si>
  <si>
    <t>ACCOSTUPA PEREZ, Ronal</t>
  </si>
  <si>
    <t>Obrero</t>
  </si>
  <si>
    <t>ACURIO CHOQUE, Edilberto</t>
  </si>
  <si>
    <t>AEDO YANQUI, Roberto</t>
  </si>
  <si>
    <t>Conservador y restaurador de obras de Arte.</t>
  </si>
  <si>
    <t>AGUERO AVILES, Eusebio</t>
  </si>
  <si>
    <t>Vigilante</t>
  </si>
  <si>
    <t xml:space="preserve"> Vigilante Conservador </t>
  </si>
  <si>
    <t>AGUERO AVILEZ, Crisologo</t>
  </si>
  <si>
    <t>vigilante</t>
  </si>
  <si>
    <t>Economista Profesional P-3</t>
  </si>
  <si>
    <t>AGUERO HUAMAN, JULIO</t>
  </si>
  <si>
    <t>Manejo integral de acervo documentario</t>
  </si>
  <si>
    <t>AGUILAR EGOAVIL, Jorge</t>
  </si>
  <si>
    <t>Lic. en  Arqueologia</t>
  </si>
  <si>
    <t>Orientador para realizar labores de orientación e información a los visitantes</t>
  </si>
  <si>
    <t>AGUILAR HUAMAN, Nadhir Evelin</t>
  </si>
  <si>
    <t>Auxiliar en intervenciones Arqueologicas</t>
  </si>
  <si>
    <t>Técnico Administrativo  Técnico 1</t>
  </si>
  <si>
    <t>AGUILAR MIRANDA, Francisco</t>
  </si>
  <si>
    <t>Escula de arte</t>
  </si>
  <si>
    <t>AGUILAR TTITO, Jaime</t>
  </si>
  <si>
    <t>Vigilante conservador</t>
  </si>
  <si>
    <t>Lic. En Arqueología Coordinador de zonas y sitios arqueológicos</t>
  </si>
  <si>
    <t>AGUILAR TTITO, Luis Alberto</t>
  </si>
  <si>
    <t>Mecanico</t>
  </si>
  <si>
    <t>AGUIRRE CASAS, Irma</t>
  </si>
  <si>
    <t>Técnico en Computación</t>
  </si>
  <si>
    <t xml:space="preserve"> Lic. en Historia para realizar los procesos técnicos de la biblioteca </t>
  </si>
  <si>
    <t>AGUIRRE GARCIA, Victoriano</t>
  </si>
  <si>
    <t>Contador Público (Profesional II) responsable Aplicativo AIRHSP, MCPP-SIAF, Planillas CAS, liquidaciones.</t>
  </si>
  <si>
    <t>AGUIRRE TORRES, Heraclio Fulgencio</t>
  </si>
  <si>
    <t>Electricista</t>
  </si>
  <si>
    <t>Técnico Administrativo Recaudador</t>
  </si>
  <si>
    <t>AGURTO BELLOSO, Jose Antonio</t>
  </si>
  <si>
    <t>Ingeniero Pesquero</t>
  </si>
  <si>
    <t>Lic. en Antropología, para el cumplimiento de tareas programadas</t>
  </si>
  <si>
    <t>Técnico Auxuliar</t>
  </si>
  <si>
    <t>ALA AHUATE, Gabina</t>
  </si>
  <si>
    <t>Tec. en Resstauracion</t>
  </si>
  <si>
    <t>Técnico Administrativ</t>
  </si>
  <si>
    <t>ALANYA AÑANCAS, Jilmar</t>
  </si>
  <si>
    <t>Mantenimiento y conservacion</t>
  </si>
  <si>
    <t>ALARCON ALARCON, Erasmo Eduardo</t>
  </si>
  <si>
    <t>Lic. En Arqueología Profesional P-2</t>
  </si>
  <si>
    <t>ALCAZAR OCAMPO, Edwin</t>
  </si>
  <si>
    <t>ALCCAMARI YAURI, Roberto</t>
  </si>
  <si>
    <t>43891446</t>
  </si>
  <si>
    <t>ALEGRIA CRUZ, Sabino</t>
  </si>
  <si>
    <t>Operador en Mantenimiento del PAN - Machupicchu</t>
  </si>
  <si>
    <t>45215539</t>
  </si>
  <si>
    <t>ALEGRIA ESTRADA, Santiago</t>
  </si>
  <si>
    <t>Diseñador Gráfico para la Unidad de Comunicación e Imagen Institucional.</t>
  </si>
  <si>
    <t>ALEGRIA SANCHEZ, Luis Alberto</t>
  </si>
  <si>
    <t>Vigialnte</t>
  </si>
  <si>
    <t>INGENIERO DE SISTEMAS E INFORMÁTICA</t>
  </si>
  <si>
    <t>ALEGRIA SANCHEZ, Rolando</t>
  </si>
  <si>
    <t>Tecnico en Informatica</t>
  </si>
  <si>
    <t>LICENCIADO EN ARQUEOLOGÍA</t>
  </si>
  <si>
    <t>23811089</t>
  </si>
  <si>
    <t>ALEGRIA TUPAYACHI, Efraín Jesús</t>
  </si>
  <si>
    <t>Lic. en Arqueología</t>
  </si>
  <si>
    <t>Historiadora (Medida Cautelar)</t>
  </si>
  <si>
    <t>ALENCASTRE MENDIVIL, Miluska</t>
  </si>
  <si>
    <t>Lic. en educacion (Profesional IV)</t>
  </si>
  <si>
    <t>ALFARO VARGAS, Pedro David</t>
  </si>
  <si>
    <t>Conservación y restauración de obras de arte</t>
  </si>
  <si>
    <t>46016722</t>
  </si>
  <si>
    <t>ALI VEGA, Jose Luis</t>
  </si>
  <si>
    <t>44139956</t>
  </si>
  <si>
    <t>ALLAUCA DAVALOS, Paola Maruja</t>
  </si>
  <si>
    <t>Abogada</t>
  </si>
  <si>
    <t>ALLER QUISPE, Carlos Mateo</t>
  </si>
  <si>
    <t xml:space="preserve">UN ARQUEÓLOGO IV. </t>
  </si>
  <si>
    <t>ALMANZA QUISPE, Javier</t>
  </si>
  <si>
    <t>Restauradora de bienes arqueologicos - mandato judicial</t>
  </si>
  <si>
    <t>ALMIDON ESCOBEDO, Ventasino</t>
  </si>
  <si>
    <t>41540796</t>
  </si>
  <si>
    <t>ALMIRON DAVALOS, Fredy</t>
  </si>
  <si>
    <t>Vigilante Conservador - Dispocicion Judicial</t>
  </si>
  <si>
    <t>ALMIRON HUAMAN, Efrain</t>
  </si>
  <si>
    <t>24465753</t>
  </si>
  <si>
    <t>ALOSILLA SALAZAR, César</t>
  </si>
  <si>
    <t>Funcionario</t>
  </si>
  <si>
    <t>Capo De Fila Viola</t>
  </si>
  <si>
    <t>ALVARADO ARAGON, Uriel</t>
  </si>
  <si>
    <t>Tecnico en Restauración</t>
  </si>
  <si>
    <t>Operador en Mantenimiento del Parque Arqueologico de Choquequirao</t>
  </si>
  <si>
    <t>31028834</t>
  </si>
  <si>
    <t>ALVAREZ BARRIENTOS, Rodolfo</t>
  </si>
  <si>
    <t>Agricultor</t>
  </si>
  <si>
    <t>ALVAREZ BENAVENTE, Jacqueline Anani</t>
  </si>
  <si>
    <t>Secretaria Ejecutiva</t>
  </si>
  <si>
    <t xml:space="preserve"> Guardian de Almacen de Obra </t>
  </si>
  <si>
    <t>ALVAREZ CHAHUA, Federico</t>
  </si>
  <si>
    <t>Capo de Fila Flauta</t>
  </si>
  <si>
    <t>ALVAREZ CJUNO, Emilio</t>
  </si>
  <si>
    <t>ESPECIALISTA EN CIENCIAS SOCIALES IV</t>
  </si>
  <si>
    <t>ALVAREZ HUAMAN, María Roxana</t>
  </si>
  <si>
    <t>ALVAREZ LINARES, Dora</t>
  </si>
  <si>
    <t>Arquitecta</t>
  </si>
  <si>
    <t>Labores profesionales de arqueologia</t>
  </si>
  <si>
    <t>ALVAREZ NUÑEZ, Judith</t>
  </si>
  <si>
    <t>VIGILANTE CONSERVADOR</t>
  </si>
  <si>
    <t>24006160</t>
  </si>
  <si>
    <t>ALVAREZ QUISPE, Ayde</t>
  </si>
  <si>
    <t>Conservacion y vigilancia</t>
  </si>
  <si>
    <t>ALVAREZ RAMOS, Georgina</t>
  </si>
  <si>
    <t xml:space="preserve"> Vigilantes Conservadores Auxiliar 2</t>
  </si>
  <si>
    <t>ALVAREZ SAAVEDRA, Lorena</t>
  </si>
  <si>
    <t>42852251</t>
  </si>
  <si>
    <t>ALVAREZ SARMIENTO, Tomas Lenin</t>
  </si>
  <si>
    <t>Contador Publico</t>
  </si>
  <si>
    <t>Encargado de la Jefatura</t>
  </si>
  <si>
    <t>ALVAREZ TINTAYA, Judith Tania</t>
  </si>
  <si>
    <t>Técnico en Restauración</t>
  </si>
  <si>
    <t>Economista (Profesional II)</t>
  </si>
  <si>
    <t>ALVAREZ VALER, Karen Evelyn</t>
  </si>
  <si>
    <t>24809331</t>
  </si>
  <si>
    <t>ALVIZ LAYME, Victoriano</t>
  </si>
  <si>
    <t>DOCENTE DE EDUCACIÓN ARTÍSTICA</t>
  </si>
  <si>
    <t>AMADO GONZALES, Donato</t>
  </si>
  <si>
    <t>Lic.  en Historia</t>
  </si>
  <si>
    <t>Labores de antropologia</t>
  </si>
  <si>
    <t>AMARU AMARU, Alex Jordan</t>
  </si>
  <si>
    <t>Labores profesionales de arquitectura</t>
  </si>
  <si>
    <t>AMARU QUISLLOA, Federico</t>
  </si>
  <si>
    <t>Asistente en antropologia</t>
  </si>
  <si>
    <t>AMARU QUISLLOYA, Celia</t>
  </si>
  <si>
    <t>Labores profesionales de antropologia</t>
  </si>
  <si>
    <t>AMARU RODRIGUEZ, Elias</t>
  </si>
  <si>
    <t>tecnico Administrativo</t>
  </si>
  <si>
    <t>Conductor de Vehículo, para Servicios Auxiliares y Mantto. del A.F. de Abastecimiento</t>
  </si>
  <si>
    <t>AMAU HUAMAN, Mario</t>
  </si>
  <si>
    <t>Técnico en Conservación y Restauración de Obras de Arte</t>
  </si>
  <si>
    <t>AMEZQUITA JIMENEZ, Walter</t>
  </si>
  <si>
    <t>Técnico en Topografía</t>
  </si>
  <si>
    <t>Asistente en arqueologia</t>
  </si>
  <si>
    <t>ANAYA SALINAS, Augusto</t>
  </si>
  <si>
    <t>ANAYA YABAR, Jimmy</t>
  </si>
  <si>
    <t>ABOGADO (PROFESIONAL P-2)</t>
  </si>
  <si>
    <t>ANAYA ZAMALLOA, Marco Antonio</t>
  </si>
  <si>
    <t>Tecnico computacion</t>
  </si>
  <si>
    <t>Apoyo administrativo Libreria</t>
  </si>
  <si>
    <t>ANCASI CHALLCO, Andy Geovany</t>
  </si>
  <si>
    <t>ANCCO MAMANI, Maribel</t>
  </si>
  <si>
    <t>Secretaria Ejecutivo</t>
  </si>
  <si>
    <t>Auxiliar en Conservación y Restauración</t>
  </si>
  <si>
    <t>ANDRADE ALARCON, Antonio Teodoro</t>
  </si>
  <si>
    <t>Br. en Antropologia</t>
  </si>
  <si>
    <t>licenciado en arqueologia</t>
  </si>
  <si>
    <t>ANDRADE OBLITAS, Regis Antonio</t>
  </si>
  <si>
    <t>ANDRADE YABARRENA, Yuder</t>
  </si>
  <si>
    <t>TECNICO ADMINISTRATIVO</t>
  </si>
  <si>
    <t>AÑANCA ZUÑIGA, Juan</t>
  </si>
  <si>
    <t>Artista Plástico Profesional</t>
  </si>
  <si>
    <t>APARICIO LAUCATA, Bernardo</t>
  </si>
  <si>
    <t>Lic.  en Arqueología</t>
  </si>
  <si>
    <t>APARICIO LAUCATA, Roberto</t>
  </si>
  <si>
    <t>APAZA CHUTAS, Richard</t>
  </si>
  <si>
    <t>APAZA FLORES, Bernardino Nazario</t>
  </si>
  <si>
    <t>Vigilantes Conservadores Auxiliar 2</t>
  </si>
  <si>
    <t>APAZA FLORES, Facundo Valeriano</t>
  </si>
  <si>
    <t>Encargada de la Jefatura del A.F. de Museos</t>
  </si>
  <si>
    <t>APAZA GUEVARA, Serapio</t>
  </si>
  <si>
    <t>APAZA HUAMANI, John</t>
  </si>
  <si>
    <t>APAZA QUISPE, Victor Andres</t>
  </si>
  <si>
    <t>Operador Conservador para ejecutar labores de mantenimiento</t>
  </si>
  <si>
    <t>ARANA GARCIA, Antonieta</t>
  </si>
  <si>
    <t>Lic. en Educación</t>
  </si>
  <si>
    <t>ARANGO MAMANI, Epifanio Moises</t>
  </si>
  <si>
    <t>Auxiliar  en Restauración</t>
  </si>
  <si>
    <t>ARANYA OLIVERA, Hebert Perzy</t>
  </si>
  <si>
    <t>Servidora asistente</t>
  </si>
  <si>
    <t>ARAOZ WARTHON, Susan</t>
  </si>
  <si>
    <t>Artísta  Profesional</t>
  </si>
  <si>
    <t>Conservacion de obras de arte</t>
  </si>
  <si>
    <t>ARAUJO NUÑEZ, Norberto Uriel</t>
  </si>
  <si>
    <t xml:space="preserve"> Controlador de acceso al parque </t>
  </si>
  <si>
    <t>ARAUJO PEREZ, Manuel Jesús</t>
  </si>
  <si>
    <t>Chofer Profesional</t>
  </si>
  <si>
    <t>ABOGADO IV - JEFE DE AREA</t>
  </si>
  <si>
    <t>ARCE ARRIOLA, Walter Ignacio</t>
  </si>
  <si>
    <t>Medico Cirujano</t>
  </si>
  <si>
    <t>ARCE SOTELO, Manuel Andres</t>
  </si>
  <si>
    <t>Etnomusicologo</t>
  </si>
  <si>
    <t>Organización de la correspondencia y documentos de trámite interno que ingresan</t>
  </si>
  <si>
    <t>ARCONDO QUISPE, Raul</t>
  </si>
  <si>
    <t>Mecanica de Mantenimiento</t>
  </si>
  <si>
    <t>Asistente en biologia</t>
  </si>
  <si>
    <t>ARIAS HUAMANI, Fredi</t>
  </si>
  <si>
    <t>ARIAS MOTTA, Jaime</t>
  </si>
  <si>
    <t>Artista Musico</t>
  </si>
  <si>
    <t>ARONE YANA, Manuel Santos</t>
  </si>
  <si>
    <t>Conductor de Vehículo</t>
  </si>
  <si>
    <t>ARQQUE HUAMANI, Hilario</t>
  </si>
  <si>
    <t>Lic. en Cs. de la Comunicación</t>
  </si>
  <si>
    <t>43890855</t>
  </si>
  <si>
    <t>ARRARTE PANCORBO, Maria Ines</t>
  </si>
  <si>
    <t>31030174</t>
  </si>
  <si>
    <t>ARREDONDO AEDO, Santos</t>
  </si>
  <si>
    <t>ARREDONDO DUEÑAS, Nicolasa</t>
  </si>
  <si>
    <t>ARREDONDO HILARES, Abel</t>
  </si>
  <si>
    <t>Tco. en Computación</t>
  </si>
  <si>
    <t>Vigilantes Conservadores Auxiliar 1</t>
  </si>
  <si>
    <t>ARRIOLA PEREZ, Anibal</t>
  </si>
  <si>
    <t>Asistente administrativo</t>
  </si>
  <si>
    <t>ARRIOLA TUNI, Carlos Antonio</t>
  </si>
  <si>
    <t>UN ECONOMISTA PROFESIONAL III</t>
  </si>
  <si>
    <t>ARROYO ABARCA, José Luis</t>
  </si>
  <si>
    <t>Capo de Fila Trombón</t>
  </si>
  <si>
    <t>ARTEAGA BEJAR, Yanet</t>
  </si>
  <si>
    <t>ARTEAGA RAMOS, Victor</t>
  </si>
  <si>
    <t>ARZUBIALDE ZAMALLOA, Carol</t>
  </si>
  <si>
    <t>Lic. en Artes Visuales</t>
  </si>
  <si>
    <t>ESPECIALISTA EN ARTES ESCENICAS</t>
  </si>
  <si>
    <t>41909371</t>
  </si>
  <si>
    <t>ASCENCIO FALLA, Daniel Martin</t>
  </si>
  <si>
    <t>Br. en Ciencias de la Comunicacion</t>
  </si>
  <si>
    <t>Labroes profesionales de Sistemas e informatica</t>
  </si>
  <si>
    <t>ASCONA CJUNO, Pablo</t>
  </si>
  <si>
    <t>Conductor de vehiculo</t>
  </si>
  <si>
    <t>Formulación y ejecución del Programa de Investigaciones Arqueológicas</t>
  </si>
  <si>
    <t>ASCUE HUILLCA, Ruth</t>
  </si>
  <si>
    <t>Docente de Educacion Artistica</t>
  </si>
  <si>
    <t>ASTETE KUYRO, Hector</t>
  </si>
  <si>
    <t>Br. Arqueologia</t>
  </si>
  <si>
    <t>Vigilante Conservador para ejecutar labores de vigilancia y resguardo</t>
  </si>
  <si>
    <t>ASTETE SALAZAR, Carlos</t>
  </si>
  <si>
    <t>Br.en Historia</t>
  </si>
  <si>
    <t>Control y registro de ingresos de la DDC-C en la Unidad de Tesoreria</t>
  </si>
  <si>
    <t>ASTETE VALVERDE, Robin</t>
  </si>
  <si>
    <t>Br. en Arqueologia</t>
  </si>
  <si>
    <t xml:space="preserve"> Operadores PAD </t>
  </si>
  <si>
    <t>ATAO CABALLERO, Jacinto Florencio</t>
  </si>
  <si>
    <t>Auxiliar en Restauración</t>
  </si>
  <si>
    <t xml:space="preserve"> Lic. en Arqueología para realizar los trabajos de Identificación y Registro arqueológico del Sistema Vial Andino Tramo Wari: Pikillaqta </t>
  </si>
  <si>
    <t>ATAPAUCAR OBANDO, Carlos Alberto</t>
  </si>
  <si>
    <t xml:space="preserve"> Técnico Administrativo , para las labores de Supervisor de las Unidades </t>
  </si>
  <si>
    <t>ATAUCURI PATIÑO, Alejandro</t>
  </si>
  <si>
    <t xml:space="preserve"> Lic. En Arqueología Profesional P-3</t>
  </si>
  <si>
    <t>ATAULLUCO PILCO, Gregorio</t>
  </si>
  <si>
    <t>Jefe de parque</t>
  </si>
  <si>
    <t>AUCCA TUPAYACHI, Elias</t>
  </si>
  <si>
    <t>AUCCAILLE ANARA, Yohan Dario</t>
  </si>
  <si>
    <t>Br. en Antropología</t>
  </si>
  <si>
    <t>AUCCAPUMA QUILLAHUAMAN, Raúl</t>
  </si>
  <si>
    <t>AUCCAPUMA QUISPINGA, Nicomedes Beltran</t>
  </si>
  <si>
    <t>AUCCAPURO QUISPE, Nazario</t>
  </si>
  <si>
    <t>Conservador</t>
  </si>
  <si>
    <t>AVENDAÑO CHOQUE, Plinio</t>
  </si>
  <si>
    <t>Lic. En Arqueología (Profesional IV)</t>
  </si>
  <si>
    <t>AVENDAÑO SOTO DE DUEÑAS, Ninoska Marlene</t>
  </si>
  <si>
    <t>Apoyo administrativo</t>
  </si>
  <si>
    <t>AVILES CARAZAS, Walter</t>
  </si>
  <si>
    <t>labores profesionales de abogado</t>
  </si>
  <si>
    <t>AVILES CONDORI, Juan Bautista</t>
  </si>
  <si>
    <t>RESPONSABLE DEL ÁREA FUNCIONAL DE DERECHOS DE LOS PUEBLOS INDÍGENAS</t>
  </si>
  <si>
    <t>AYALA ESTRADA, Claudio</t>
  </si>
  <si>
    <t>Licenciado en Arqueología</t>
  </si>
  <si>
    <t>AYALA HUAMAN, Eustaquio</t>
  </si>
  <si>
    <t>Especialista Cultural III</t>
  </si>
  <si>
    <t>AYALA SOLIS, Daniel</t>
  </si>
  <si>
    <t>AYCA AYMACHOQUE, Edilberto</t>
  </si>
  <si>
    <t>Constancia de egresado de SENCICO</t>
  </si>
  <si>
    <t>Vigilante Conservador de sitios y zonas arqueológicas</t>
  </si>
  <si>
    <t>AYMA HUAMAN, Ermitaño</t>
  </si>
  <si>
    <t>AYMA TURPO, Percy</t>
  </si>
  <si>
    <t>CONDUCTOR DE VEHICULO (TÉCNICO T-2)</t>
  </si>
  <si>
    <t>BACA COBOS, Walter</t>
  </si>
  <si>
    <t>BACA MILLA, Oscar Plutarco</t>
  </si>
  <si>
    <t xml:space="preserve"> Lic. en Antropología (Profesional IV)</t>
  </si>
  <si>
    <t>23877878</t>
  </si>
  <si>
    <t>BACA MOREANO, Omar Karell</t>
  </si>
  <si>
    <t>Analista de Control Patrimonial</t>
  </si>
  <si>
    <t>23983992</t>
  </si>
  <si>
    <t>BACA MUÑIZ, Alfredo</t>
  </si>
  <si>
    <t>Ing. Informatico y de sistemas</t>
  </si>
  <si>
    <t>JEFE DE LA OFICINA DE ADMINISTRACION</t>
  </si>
  <si>
    <t>BACA SEVILLANOS, Francisco Javier</t>
  </si>
  <si>
    <t>Medico</t>
  </si>
  <si>
    <t>Lic. En Antropología Profesional P - 4</t>
  </si>
  <si>
    <t>BACA VALENTIN, Gabina</t>
  </si>
  <si>
    <t>Lic. en Historía</t>
  </si>
  <si>
    <t>BACA ZANS, Yeny Roxana</t>
  </si>
  <si>
    <t>Br. en Biologia</t>
  </si>
  <si>
    <t>Promotor Cultural</t>
  </si>
  <si>
    <t>BALLON CHUCTAYA, Ysabel</t>
  </si>
  <si>
    <t>BANDA NINA, Cliver</t>
  </si>
  <si>
    <t>BARCENA RAMIREZ, Jannet Erika</t>
  </si>
  <si>
    <t>UN ESPECIALISTA ADMINISTRATIVO III</t>
  </si>
  <si>
    <t>BARRA YANQUE, Silvia Corina</t>
  </si>
  <si>
    <t>Auxiliar de Excavacion</t>
  </si>
  <si>
    <t>Químico , para la realización de acciones en el Departamento de Calificación de Intervenciones Arqueológicas</t>
  </si>
  <si>
    <t>BARRIENTOS GARCIA, Rogers</t>
  </si>
  <si>
    <t>Tec. en contabilidad.</t>
  </si>
  <si>
    <t>Vigilante Conservador (Auxiliar III)</t>
  </si>
  <si>
    <t>BARRIENTOS GUZMAN, Lilia</t>
  </si>
  <si>
    <t>43319256</t>
  </si>
  <si>
    <t>BARRIENTOS HERRERA, Johan Omar</t>
  </si>
  <si>
    <t>Capo de Fila Clarinet</t>
  </si>
  <si>
    <t>BARRIENTOS ORIHUELA, Diomedes</t>
  </si>
  <si>
    <t>Egresado Educacion Artistica</t>
  </si>
  <si>
    <t>BARRIENTOS VELASQUEZ, Fernando Exaltación</t>
  </si>
  <si>
    <t>BARRIGA HUAMAN, Ramón</t>
  </si>
  <si>
    <t>Especialista Legal - Procuraduria</t>
  </si>
  <si>
    <t>43108652</t>
  </si>
  <si>
    <t>BARRIONUEVO ALOSILLA, MARITE</t>
  </si>
  <si>
    <t>Arqueologo Reincoporacion Disposicion Judicial</t>
  </si>
  <si>
    <t>BARRIONUEVO GIRALDO, Flor Elvira</t>
  </si>
  <si>
    <t>Ingeniero de Sistemas</t>
  </si>
  <si>
    <t>Analista de Sistemas en el Área Funcional de Museos</t>
  </si>
  <si>
    <t>BASTANTE ABUHADBA, Jose Miguel</t>
  </si>
  <si>
    <t>BAUTISTA TINTA, Vicente</t>
  </si>
  <si>
    <t>BAYONA RIVERA, Eduardo</t>
  </si>
  <si>
    <t>BAYONA SOTO, Rosaura</t>
  </si>
  <si>
    <t>Guia Oficial de Turismo</t>
  </si>
  <si>
    <t>Lic. en antropologia</t>
  </si>
  <si>
    <t>BECERRA RODRIGUEZ, Yoni Noemi</t>
  </si>
  <si>
    <t>Instrumentista de Fila Especialidad Contrabajo</t>
  </si>
  <si>
    <t>BECERRA RONDAN, Maybee Farid</t>
  </si>
  <si>
    <t>TÉCNICO ADMINISTRATIVO IV</t>
  </si>
  <si>
    <t>BEGAZO LOAYZA, Freddy</t>
  </si>
  <si>
    <t xml:space="preserve"> Técnico administrativo Técnico T-1</t>
  </si>
  <si>
    <t>BEJAR MENDOZA, Ives Silos</t>
  </si>
  <si>
    <t xml:space="preserve"> Técnico Administrativo </t>
  </si>
  <si>
    <t>BEJAR QUISPE, Isabel Encarnacion</t>
  </si>
  <si>
    <t>BELTRAN GONZALES, Jackeleen Jessica</t>
  </si>
  <si>
    <t xml:space="preserve"> Abogado (Profesional III)</t>
  </si>
  <si>
    <t>BENAVENTE CANDIA, Rebeca</t>
  </si>
  <si>
    <t>BENAVIDES EVANGELISTA, Fredy</t>
  </si>
  <si>
    <t>41157048</t>
  </si>
  <si>
    <t>BENAVIDES OLIVERA, Julio Cesar</t>
  </si>
  <si>
    <t>70315150</t>
  </si>
  <si>
    <t>BENAVIDES YNFANTAS, Yuri Andre</t>
  </si>
  <si>
    <t>Lic. en Contabilidad</t>
  </si>
  <si>
    <t>Labores profesionales de arqueologia - Coordinador</t>
  </si>
  <si>
    <t>BENITO CORTEZ, Pio</t>
  </si>
  <si>
    <t>Auxiliar de Mantenimiento</t>
  </si>
  <si>
    <t>BENITO VARGAS, Daniel</t>
  </si>
  <si>
    <t>Lic. en  Arqueología</t>
  </si>
  <si>
    <t>Instrumentista de Violín</t>
  </si>
  <si>
    <t>01629655</t>
  </si>
  <si>
    <t>BERMUDEZ CAMPOS, Maria Carolina</t>
  </si>
  <si>
    <t>UN COORDINADOR PROCESO GESTION ITINERARIO - PROFESIONAL EN CARRERAS AFINES A LAS CIENCIAS SOCIALES</t>
  </si>
  <si>
    <t>BERMUDEZ ZAMALLOA, Bertha Dominga</t>
  </si>
  <si>
    <t>Búsqueda de información etnohistórica</t>
  </si>
  <si>
    <t>42712805</t>
  </si>
  <si>
    <t>BINARI PANGOA, Jackeline</t>
  </si>
  <si>
    <t>Ciencias Sociales</t>
  </si>
  <si>
    <t>BLANCO ZAMALLOA, Phallcha Lourdes</t>
  </si>
  <si>
    <t>Atencion Call Center</t>
  </si>
  <si>
    <t>BOBADILLA ACHO, Yanet</t>
  </si>
  <si>
    <t>Lic. en Arqueología para realizar los trabajos de Identificación y Registro arqueológico del Sistema Vial Andino Tramo Wari: Pikillaqta</t>
  </si>
  <si>
    <t>BOBADILLA LOAIZA, Luis Fernando</t>
  </si>
  <si>
    <t>Lic. en Turismo</t>
  </si>
  <si>
    <t>BOCANGEL MOREANO, Claudia</t>
  </si>
  <si>
    <t>BOHORQUEZ VALLE, Roger</t>
  </si>
  <si>
    <t>Asistencia técnica en el análisis y conservación preventiva del Material Cultural Arqueológico - Diagnóstico cerámica</t>
  </si>
  <si>
    <t>BOLIVAR CALLO, Antonio</t>
  </si>
  <si>
    <t>RECAUDADOR (TECNICO IV),para la atención permanente al público usuario ejecutando labores de cobro de boletos de ingresos y servicios.</t>
  </si>
  <si>
    <t>BOLIVAR CAYAMARCA, Javier Aurelio</t>
  </si>
  <si>
    <t xml:space="preserve"> Ing. Agrónomo Coordinador 3</t>
  </si>
  <si>
    <t>BOMBILLA SANTANDER, Carlos Gerardo</t>
  </si>
  <si>
    <t>Tco. en Computación e Informatica</t>
  </si>
  <si>
    <t>BONET GUTIERREZ, José Omar</t>
  </si>
  <si>
    <t>Lic. en  Antropologia</t>
  </si>
  <si>
    <t>Limpieza y vigilancia en el ámbito del Parque Arqueológico</t>
  </si>
  <si>
    <t>BORDA HUAYPAR, Javier</t>
  </si>
  <si>
    <t>Lic. en Administracion</t>
  </si>
  <si>
    <t>BRAVO PAREDES, Ligia Abigail</t>
  </si>
  <si>
    <t>Lic. En Antropología</t>
  </si>
  <si>
    <t>BUENO APAZA, José Antonio</t>
  </si>
  <si>
    <t>ESPECIALISTA INTERCULTURAL IV</t>
  </si>
  <si>
    <t>BUENO CASALINO, Miguel Angel</t>
  </si>
  <si>
    <t>Lic. en Antropologia</t>
  </si>
  <si>
    <t>BUSTAMANTE DORADO, Maria Cristina</t>
  </si>
  <si>
    <t>Lic. En Ciencias de la Comunicación (Profesional IV)</t>
  </si>
  <si>
    <t>BUSTINZA ESPINOZA, Reynaldo</t>
  </si>
  <si>
    <t xml:space="preserve"> Técnico Administrativo (Técnico 3-A)</t>
  </si>
  <si>
    <t>23994283</t>
  </si>
  <si>
    <t>BUSTOS HUILLCA, Edy Ivan</t>
  </si>
  <si>
    <t xml:space="preserve"> Bachilleres en Arqueología , para el Proyecto de Investigación Arqueológica, del Sistema Vial Andino Machupicchu Integral Vilcabamba. </t>
  </si>
  <si>
    <t>BUSTOS VILLENA, Verushka Nidia</t>
  </si>
  <si>
    <t>Quimico</t>
  </si>
  <si>
    <t>OPERADOR CONSERVADOR DE LA RED DE CAMINOS INKA DE MACHUPICCHU</t>
  </si>
  <si>
    <t>CABANA HUAMAN, Cesar Andre</t>
  </si>
  <si>
    <t>CABRERA CARRILLO, Daniel Arnaldo</t>
  </si>
  <si>
    <t>41524441</t>
  </si>
  <si>
    <t>CABRERA CONTOY, Alberto</t>
  </si>
  <si>
    <t>Chofer Parque Arqueologico Nacional Machupicchu</t>
  </si>
  <si>
    <t>CABRERA MALDONADO, Juan</t>
  </si>
  <si>
    <t>Técnico en Construccion Restaurativa</t>
  </si>
  <si>
    <t>VIGILANTE I (PAN MACHUPICCHU)</t>
  </si>
  <si>
    <t>CABRERA TTITO, Genaro</t>
  </si>
  <si>
    <t>Lic. en Educación Ejecutar las acciones previstas para la implementación de la Ley de Lenguas Indígenas en los sectores de educación salud</t>
  </si>
  <si>
    <t>CACERES ESTRADA, Jorge</t>
  </si>
  <si>
    <t>Operador Conservador para ejecutar labores de limpieza</t>
  </si>
  <si>
    <t>CACERES FARFAN, Daniel</t>
  </si>
  <si>
    <t>CACERES OLARTE, Anthony Silvert</t>
  </si>
  <si>
    <t>Supervisor de la coordinacion de certificaciones</t>
  </si>
  <si>
    <t>CACERES RIOS, DIEGO ARMANDO</t>
  </si>
  <si>
    <t>Atención al público en general en el cobro por derecho de ingreso a los monumentos arqueológicos</t>
  </si>
  <si>
    <t>CACERES VIZARRETA, Norma</t>
  </si>
  <si>
    <t>ING. AGRONOMO/AGRICOLA (PROFESIONAL P-4)</t>
  </si>
  <si>
    <t>42622905</t>
  </si>
  <si>
    <t>CAHUANA CAMACHO, Sonia Lili</t>
  </si>
  <si>
    <t>Auxiliar en Contabilidad</t>
  </si>
  <si>
    <t>CAHUANA RAMOS, Juan</t>
  </si>
  <si>
    <t>Técnico en Carpinteria</t>
  </si>
  <si>
    <t>CAHUANA ZAMALLOA, Julio LUIS</t>
  </si>
  <si>
    <t>ARTISTA MUSICO</t>
  </si>
  <si>
    <t>Labores profesionales de operador</t>
  </si>
  <si>
    <t>CALANCHA CASTILLO, Raúl Fernando</t>
  </si>
  <si>
    <t>ARQUITECTO III</t>
  </si>
  <si>
    <t>CALDERON ARCONDO, Juan Manuel</t>
  </si>
  <si>
    <t>CALLAÑAUPA AIRAMPO, Braulio</t>
  </si>
  <si>
    <t>Técnico Electricista</t>
  </si>
  <si>
    <t>Vigilante Conservador Parque Arqueologico Nacional Machupicchu</t>
  </si>
  <si>
    <t>CALLAÑAUPA GIBAJA, Frida</t>
  </si>
  <si>
    <t>RECAUDADOR (TECNICO 3-A), para prestar el servicio de atención al público en general.</t>
  </si>
  <si>
    <t>CALLAÑAUPA HUARANCCA, Martha</t>
  </si>
  <si>
    <t>Br. en administración- Secretariado</t>
  </si>
  <si>
    <t>Análisis Físico y Químico en aguas, suelos, metales, cerámicas, colorantes, pigmentos, Análisis Físico</t>
  </si>
  <si>
    <t>CALLAÑAUPA JAIMES, Adela</t>
  </si>
  <si>
    <t>Abogado profesional P-3</t>
  </si>
  <si>
    <t>CALLAÑAUPA JAIMES, Luis</t>
  </si>
  <si>
    <t>CALLAPIÑA COSIO, Lilian</t>
  </si>
  <si>
    <t>Br. en Turismo</t>
  </si>
  <si>
    <t>CALLAPIÑA HUAMAN, Armando</t>
  </si>
  <si>
    <t>CAMACHO MONCADA, Sergio</t>
  </si>
  <si>
    <t>OBRERO</t>
  </si>
  <si>
    <t>Técnico Conservador Restaurador</t>
  </si>
  <si>
    <t>CAMACHO VARGAS, Rocio</t>
  </si>
  <si>
    <t>Ing. Quimico.</t>
  </si>
  <si>
    <t>25321523</t>
  </si>
  <si>
    <t>CAMARA CHAVEZ, Luis Alberto</t>
  </si>
  <si>
    <t>Profesor de educacion secundaria</t>
  </si>
  <si>
    <t>CAMARGO MELGAREJO, Benigno</t>
  </si>
  <si>
    <t>CAMINO MAMANI, Luis Gonzalo</t>
  </si>
  <si>
    <t>COTIZADOR (TECNICO 3-A),para cotización servicios en general en el mercado de la región para abastecer a las diferentes unidades orgánicas.</t>
  </si>
  <si>
    <t>CAMINO MAMANI, Sixto</t>
  </si>
  <si>
    <t>Labores profesionales de abogado</t>
  </si>
  <si>
    <t>CAMPOS CASTRO, Edwin Moises</t>
  </si>
  <si>
    <t>Abogado Coordinador 3</t>
  </si>
  <si>
    <t>CAMPOS CHONG, Teresa Milagros</t>
  </si>
  <si>
    <t>Psicologa</t>
  </si>
  <si>
    <t>Instrumentista de Fila Especialidad Violín I</t>
  </si>
  <si>
    <t>CANAL BEISAGA, Ramiro</t>
  </si>
  <si>
    <t>Lic. en Ciencias de la Comunicación</t>
  </si>
  <si>
    <t>Operador de atención de visitantes del Parque Arqueológico de Chinchero</t>
  </si>
  <si>
    <t>09943517</t>
  </si>
  <si>
    <t>CANAL LUNA, Renee</t>
  </si>
  <si>
    <t>Tecnico en Turismo</t>
  </si>
  <si>
    <t>Br. En Arqueología Profesional P-1</t>
  </si>
  <si>
    <t>CANAZA CHOQUE, Juan Segundo</t>
  </si>
  <si>
    <t>Br. en Arqueología</t>
  </si>
  <si>
    <t>CANCHARI AUCCAPUMA, Juan Pablo</t>
  </si>
  <si>
    <t>Técnico Agropecuario</t>
  </si>
  <si>
    <t>41943843</t>
  </si>
  <si>
    <t>CANDIA CARDENAS, Joaquin</t>
  </si>
  <si>
    <t>Vigilante Conservador reposicion judicial medida cautelar</t>
  </si>
  <si>
    <t>23992214</t>
  </si>
  <si>
    <t>CANDIA MELENDEZ, Leonardo Alfredo</t>
  </si>
  <si>
    <t>Conducir las diferentes unidades vehiculares</t>
  </si>
  <si>
    <t>40312866</t>
  </si>
  <si>
    <t>CANDIA PAREDES, Gabriel</t>
  </si>
  <si>
    <t>CANDIA PEREYRA, Simeon</t>
  </si>
  <si>
    <t>labores profesionales de antropologia</t>
  </si>
  <si>
    <t>CANO PUMA, Inocencio</t>
  </si>
  <si>
    <t>CANO SANCHEZ, Eduardo</t>
  </si>
  <si>
    <t>Técnicos Administrativos para, Realizar funciones en el Área de Tramite Documentario</t>
  </si>
  <si>
    <t>CANSAYA AUCCA, Edgar</t>
  </si>
  <si>
    <t>47926846</t>
  </si>
  <si>
    <t>CANSAYA AUCCAPUMA, Dany Joel</t>
  </si>
  <si>
    <t>Asistene en arqueologia</t>
  </si>
  <si>
    <t>45897254</t>
  </si>
  <si>
    <t>CANSAYA AUCCAPUMA, Edgar Edilverto</t>
  </si>
  <si>
    <t>CAÑARI LOAIZA, Hilda</t>
  </si>
  <si>
    <t>CARAZAS HUAMAN, Mario</t>
  </si>
  <si>
    <t xml:space="preserve"> Téc. de Topografía para Acciones de Apoyo y complementación para la Elaboración de Expedientes de Investigación Arqueológica </t>
  </si>
  <si>
    <t>CARBAJAL CRUZ, Jesus</t>
  </si>
  <si>
    <t>CARBAJAL DIAZ, Edgar Miguel</t>
  </si>
  <si>
    <t>Conducir las diferentes unidades vehiculares que les sean asignadas</t>
  </si>
  <si>
    <t>CARBAJAL LOVATON, René</t>
  </si>
  <si>
    <t>Br.  en Contabilidad</t>
  </si>
  <si>
    <t>23986877</t>
  </si>
  <si>
    <t>CARBAJAL SICLLA, Henry Rodolfo</t>
  </si>
  <si>
    <t>Ing. Agronomo</t>
  </si>
  <si>
    <t>CARCAMO CRUZ, Yoni</t>
  </si>
  <si>
    <t>Maestro de Mantenimiento</t>
  </si>
  <si>
    <t>CARDENAS ALVAREZ, Julio</t>
  </si>
  <si>
    <t>Conductores de Vehículos , para el Área de Servicios Auxiliares y Mantenimiento del Área Funcional de Abastecimiento</t>
  </si>
  <si>
    <t>CARDENAS CONDE, Ronny</t>
  </si>
  <si>
    <t>Br. en Cs. Quimicas, Fisicas y Matematicas</t>
  </si>
  <si>
    <t>CONTADOR PÚBLICO COLEGIADO (PROFESIONAL P-3)</t>
  </si>
  <si>
    <t>CARDENAS CORDOVA, Luis Enrique</t>
  </si>
  <si>
    <t>CARDENAS CUBA, Jorge</t>
  </si>
  <si>
    <t>Apoyo vigilancia</t>
  </si>
  <si>
    <t xml:space="preserve"> Recaudador Técnico T-4</t>
  </si>
  <si>
    <t>CARDENAS GAMARRA, Juan Cancio</t>
  </si>
  <si>
    <t>CARDENAS GAMARRA, Wilber</t>
  </si>
  <si>
    <t>Operador en Boleteria - Cusco</t>
  </si>
  <si>
    <t>44602145</t>
  </si>
  <si>
    <t>CARDENAS SOMOCURCIO, Melissa Alexandra</t>
  </si>
  <si>
    <t>Operador en Boleteria</t>
  </si>
  <si>
    <t>23926002</t>
  </si>
  <si>
    <t>CARLOS FARFAN, Edgar</t>
  </si>
  <si>
    <t>Economísta</t>
  </si>
  <si>
    <t>labores de antropologa</t>
  </si>
  <si>
    <t>CARMONA OCHOA, María Katia</t>
  </si>
  <si>
    <t>Químico</t>
  </si>
  <si>
    <t>CARPIO ACURIO, Jahaira Korina</t>
  </si>
  <si>
    <t>BACHILLER - CONCILIADOR BANCARIO</t>
  </si>
  <si>
    <t>45885598</t>
  </si>
  <si>
    <t>CARPIO LASTEROS, David</t>
  </si>
  <si>
    <t>Br. en Contabilidad</t>
  </si>
  <si>
    <t>BACHILLER EN CIENCIAS DE LA COMUNICACIÓN I</t>
  </si>
  <si>
    <t>CARPIO VARGAS, Emilio</t>
  </si>
  <si>
    <t>CARRASCO CARDENAS, Abdón</t>
  </si>
  <si>
    <t>CARRASCO ESCOBEDO, Rene</t>
  </si>
  <si>
    <t>Vigilante conservador - Disposicion judicial</t>
  </si>
  <si>
    <t>CARRASCO LOPEZ, José Gabriel</t>
  </si>
  <si>
    <t>Restaurador Obras de Arte</t>
  </si>
  <si>
    <t>CARRASCO MOSCOSO, Maribel</t>
  </si>
  <si>
    <t>Profesor de Educacion Inicial</t>
  </si>
  <si>
    <t>Conductor de Vehículo , para Servicios Auxiliares y Mantto. del A.F. de Abastecimiento</t>
  </si>
  <si>
    <t>CARRASCO ÑAHUE, Emerzon</t>
  </si>
  <si>
    <t>Estudiante de la escuela de musica</t>
  </si>
  <si>
    <t>Operador Conservador</t>
  </si>
  <si>
    <t>23868023</t>
  </si>
  <si>
    <t>CARRASCO TINCO, Hipolito</t>
  </si>
  <si>
    <t>Br en Arqueologia</t>
  </si>
  <si>
    <t>CARREÑO PERALTA, Elias Julio</t>
  </si>
  <si>
    <t xml:space="preserve"> Mantenimiento </t>
  </si>
  <si>
    <t>CARRILLO YEPEZ, Rocio Yahaida</t>
  </si>
  <si>
    <t>CASTAÑEDA MADERA, Silverio</t>
  </si>
  <si>
    <t>Lic. en  Antropología</t>
  </si>
  <si>
    <t>Arquitecto Pr. IV, rev., eval., inspecciones, asesoramiento</t>
  </si>
  <si>
    <t>CASTILLA CALLAPIÑA, Carlos</t>
  </si>
  <si>
    <t>Lic. En Educación Profesional P-3</t>
  </si>
  <si>
    <t>CASTILLA FLOREZ, Erwin Guido</t>
  </si>
  <si>
    <t>sistematizacion y sembrado de pintos geodesicos</t>
  </si>
  <si>
    <t>CASTILLA PAUCAR, CARLOS</t>
  </si>
  <si>
    <t>Artista Musico Violin</t>
  </si>
  <si>
    <t>CASTILLO CANSAYA, Valentin</t>
  </si>
  <si>
    <t>Operador de atención de visitantes del Conjunto Arqueológico de Moray</t>
  </si>
  <si>
    <t>41480353</t>
  </si>
  <si>
    <t>CASTILLO CASTILLO, Hildebrando Junior</t>
  </si>
  <si>
    <t>Especialista en Estudios de los Pueblos Indígenas Andinos</t>
  </si>
  <si>
    <t>31301542</t>
  </si>
  <si>
    <t>CASTILLO COLLADO, Martin</t>
  </si>
  <si>
    <t>Lic. en Educacion</t>
  </si>
  <si>
    <t>CASTILLO HOLGADO, Santos</t>
  </si>
  <si>
    <t>CASTRO CASTRO, Rocio</t>
  </si>
  <si>
    <t>Lic.. en  Antropología</t>
  </si>
  <si>
    <t>CASTRO HUAMAN, César</t>
  </si>
  <si>
    <t>Arquitecto (Profesional IV)</t>
  </si>
  <si>
    <t>CASTRO LOAIZA, Mariza</t>
  </si>
  <si>
    <t>Auxiliar en contabilidad</t>
  </si>
  <si>
    <t>ABOGADO (PROFESIONAL P-II)</t>
  </si>
  <si>
    <t>CASTRO PEÑA, Erica</t>
  </si>
  <si>
    <t>Br. en  Arqueologia</t>
  </si>
  <si>
    <t>23986765</t>
  </si>
  <si>
    <t>CATALAN SANTOS, Elisabeth</t>
  </si>
  <si>
    <t>control de ingreso de visitantes</t>
  </si>
  <si>
    <t>CATUNTA HUILLCA, Andrés</t>
  </si>
  <si>
    <t xml:space="preserve"> Técnico Administrativo Técnico T-2</t>
  </si>
  <si>
    <t>CAVASSA BERRIO, Alberto Carlos</t>
  </si>
  <si>
    <t>Abogado (PROFESIONAL P-3)</t>
  </si>
  <si>
    <t>CAYAMARCA AGUILAR, Angel Washington</t>
  </si>
  <si>
    <t>Técnico en Topografia y Dibujo</t>
  </si>
  <si>
    <t>ABOGADO III</t>
  </si>
  <si>
    <t>CAYURI MEZA, Martha</t>
  </si>
  <si>
    <t>Artista plastico</t>
  </si>
  <si>
    <t>CAZORLA ESCOBEDO, Washington</t>
  </si>
  <si>
    <t>CCAHUA AUCCAISE, Angel</t>
  </si>
  <si>
    <t>Labor profesional en Gestion de proyectos</t>
  </si>
  <si>
    <t>CCAHUA CCAHUA, Rely</t>
  </si>
  <si>
    <t>CCAHUA MARCAVILLACA, Roberto</t>
  </si>
  <si>
    <t>CCAHUA REYES, Sabino</t>
  </si>
  <si>
    <t>TECNICO II - APOYO EN SEGURIDAD Y SALUD OCUPACIONAL</t>
  </si>
  <si>
    <t>CCALLO TANCAYLLO, Gregorio</t>
  </si>
  <si>
    <t>CCAMA CHISE, Aniceto</t>
  </si>
  <si>
    <t>Capo de Fila Corno</t>
  </si>
  <si>
    <t>CCANA CAMPOS, Lucy Marilú</t>
  </si>
  <si>
    <t>Biólogo Profesional P-3</t>
  </si>
  <si>
    <t>72936122</t>
  </si>
  <si>
    <t>CCAPCHI OCHOA, Wanderley</t>
  </si>
  <si>
    <t>Sub Directora de la Sub Dirección Desconcentrada de Industrias Culturales y Artes</t>
  </si>
  <si>
    <t>44602181</t>
  </si>
  <si>
    <t>CCARHUARUPAY QUINTANILLA, Veronica Bertha</t>
  </si>
  <si>
    <t>Br. en Ciencias de la Comunicación</t>
  </si>
  <si>
    <t>Conductor de Vehículos (Técnico II)</t>
  </si>
  <si>
    <t>CCOLLATUPA LEZAMA, Estanislao</t>
  </si>
  <si>
    <t>LIC. EN ARQUEOLOGIA (PROFESIONAL P-3)</t>
  </si>
  <si>
    <t>CCOLQQUEHUANCA QUISPE, Angel</t>
  </si>
  <si>
    <t>Lic. En Antropología Profesional P-2</t>
  </si>
  <si>
    <t>CCONISLLA NOA, Roger</t>
  </si>
  <si>
    <t>Tecnico en Topografía</t>
  </si>
  <si>
    <t>CCORA ESCALANTE, Walter Clemente</t>
  </si>
  <si>
    <t>CCORAHUA CASTILLO, Julio Cesar</t>
  </si>
  <si>
    <t>Conductor de vehiculos</t>
  </si>
  <si>
    <t>CCORAHUA CORONEL, Edgar</t>
  </si>
  <si>
    <t>Auxiliar administrativo</t>
  </si>
  <si>
    <t>CCORAHUA ESCOBEDO, Luis</t>
  </si>
  <si>
    <t>Recaudador del Museo de Sitio del Parque Arqueologico Nacional Machupicchu</t>
  </si>
  <si>
    <t>CCORAHUA GARCIA, Ambrosio</t>
  </si>
  <si>
    <t>CCORAHUA MAYHUA, Pablo</t>
  </si>
  <si>
    <t>43882503</t>
  </si>
  <si>
    <t>CCORIHUAMAN PUMA, Hernan</t>
  </si>
  <si>
    <t>Mantener las áreas verdes en perfectas condiciones, Supervisar la salud de los animales que administra la institución</t>
  </si>
  <si>
    <t>CCOYORI GUTIERREZ, Justino</t>
  </si>
  <si>
    <t>CCOYSO MASIAS, Plinio</t>
  </si>
  <si>
    <t xml:space="preserve">ABOGADO (P-II),para prestar servicios de asesoramiento jurídico en procedimientos  administrativos  y  otros  de especialidad, relacionados </t>
  </si>
  <si>
    <t>CENTENO MARMANILLO, Luis Antonio</t>
  </si>
  <si>
    <t>OPERADOR CONSERVADOR DE LA LLAQTA DE MACHUPICCHU</t>
  </si>
  <si>
    <t>CERRILLO PEZO, Peter Milton</t>
  </si>
  <si>
    <t>Br. en mecanica</t>
  </si>
  <si>
    <t>CHACMANI QUISPE, Edmundo</t>
  </si>
  <si>
    <t>CHACON DAVALOS, Mario</t>
  </si>
  <si>
    <t>CHACON DIAZ, Sonia</t>
  </si>
  <si>
    <t>CHACON TAPIA, Katiuska Yenny</t>
  </si>
  <si>
    <t>CHAFLOQUE RIVERA, Pavel Christian Rodolfo</t>
  </si>
  <si>
    <t>CHAIÑA COILA, Eleucadio Vidal</t>
  </si>
  <si>
    <t>Restauracion</t>
  </si>
  <si>
    <t>CHAMBE ARAUJO, Florencio Guido</t>
  </si>
  <si>
    <t>CHAMBI OCHOCHOQUE, Santiago</t>
  </si>
  <si>
    <t>Técnico-Mecanico Electrico</t>
  </si>
  <si>
    <t>41613455</t>
  </si>
  <si>
    <t>CHAMPI BOCANGEL, Roger</t>
  </si>
  <si>
    <t>Contador Público Colegiado PROFESIONAL III</t>
  </si>
  <si>
    <t>CHAMPI CARAZAS, Nicanor</t>
  </si>
  <si>
    <t>24980052</t>
  </si>
  <si>
    <t>CHAMPI FARFAN, Wenseslao</t>
  </si>
  <si>
    <t>CHAMPI LOPEZ, Johnny</t>
  </si>
  <si>
    <t>CHAMPI MONTERROSO, Piedad Zoraida</t>
  </si>
  <si>
    <t>23948836</t>
  </si>
  <si>
    <t>CHAMPI RODRIGUEZ, Raúl</t>
  </si>
  <si>
    <t>Egresado de topografia</t>
  </si>
  <si>
    <t>CHAPARRO MORALES, Jesse Green</t>
  </si>
  <si>
    <t>CHAVEZ AYAMANI, Manuel</t>
  </si>
  <si>
    <t>Artista</t>
  </si>
  <si>
    <t xml:space="preserve"> Técnico Administrativo Técnico 1</t>
  </si>
  <si>
    <t>CHAVEZ CORBACHO, Flavio</t>
  </si>
  <si>
    <t>CHAVEZ GUZMAN, Luz Ivone</t>
  </si>
  <si>
    <t>Biologa</t>
  </si>
  <si>
    <t>CHAVEZ HUAQUISTO, Yerar Ulises</t>
  </si>
  <si>
    <t>Conductor de Vehiculos</t>
  </si>
  <si>
    <t>40543398</t>
  </si>
  <si>
    <t>CHAVEZ MOLINA, Juan Carlos</t>
  </si>
  <si>
    <t>CHAVEZ NUÑEZ DEL PRADO, Hugo Martín</t>
  </si>
  <si>
    <t>CHAVEZ QUILLAHUAMAN, Valentin</t>
  </si>
  <si>
    <t>Rescatista</t>
  </si>
  <si>
    <t>CHAVEZ ROJAS, Hernan</t>
  </si>
  <si>
    <t>Profesor de Educacion Secundaria</t>
  </si>
  <si>
    <t>Asistente de arqueologia</t>
  </si>
  <si>
    <t>CHAVEZ ROJAS, Luis Alberto</t>
  </si>
  <si>
    <t>CHAVEZ VARGAS, José Manuel</t>
  </si>
  <si>
    <t>CHECCORI TTITO, Efraín</t>
  </si>
  <si>
    <t>Tco. Electricista y  Refrigeración</t>
  </si>
  <si>
    <t xml:space="preserve"> Br. En Arqueología Profesional P-1</t>
  </si>
  <si>
    <t>CHERO BAUTISTA, Humberto Benjamin</t>
  </si>
  <si>
    <t>CHICLLA AEDO, Cecilio</t>
  </si>
  <si>
    <t>CHICLLA SINCHI, Angel</t>
  </si>
  <si>
    <t>licenciada en arqueologia</t>
  </si>
  <si>
    <t>CHIHUANTITO ARAGON, Hugo</t>
  </si>
  <si>
    <t>CHILE ARENAS, Damian</t>
  </si>
  <si>
    <t>Monitoreo en albañileria - Mandato Judicial</t>
  </si>
  <si>
    <t>70794778</t>
  </si>
  <si>
    <t>CHILE LUNA, Willian</t>
  </si>
  <si>
    <t xml:space="preserve"> Labores profesionales </t>
  </si>
  <si>
    <t>CHILLITUPA LOVON, Máximo</t>
  </si>
  <si>
    <t>CHILO SALAZAR, Santiago</t>
  </si>
  <si>
    <t>CHINO YUPANQUI, Leandro</t>
  </si>
  <si>
    <t>Restauración de bienes muebles arqueológicos en taller de restauración</t>
  </si>
  <si>
    <t>CHIPANA HANCCO, Mario</t>
  </si>
  <si>
    <t>Vigilancia</t>
  </si>
  <si>
    <t>CHIPANA PEREYRA, Roberto</t>
  </si>
  <si>
    <t>CHIRINOS PEÑA, Alejandro</t>
  </si>
  <si>
    <t xml:space="preserve"> Instrumentista de Fila Especialidad Viola </t>
  </si>
  <si>
    <t>CHONLON SALAZAR, Wilder Iván</t>
  </si>
  <si>
    <t>CHOQQUE HUILLCA, Abrham</t>
  </si>
  <si>
    <t>CHOQQUE LAGOS, Efrain</t>
  </si>
  <si>
    <t>CHOQQUEMAMANI ESCALANTE, Cesar Alberto</t>
  </si>
  <si>
    <t>CONSERJE DE LIMPIEZA</t>
  </si>
  <si>
    <t>CHOQUE GOYZUETA, Fabian Reynaldo</t>
  </si>
  <si>
    <t>Labores profesionales de arquitecto</t>
  </si>
  <si>
    <t>CHOQUE MAMANI, Dora</t>
  </si>
  <si>
    <t>CHOQUE SILLOCCA, Aquiles</t>
  </si>
  <si>
    <t xml:space="preserve"> Cotizador (Técnico 1)</t>
  </si>
  <si>
    <t>CHOQUE TECSE, Melchor</t>
  </si>
  <si>
    <t>CHOQUE VALENCIA, Edwin</t>
  </si>
  <si>
    <t>CHOQUE VALENCIA, Narciso</t>
  </si>
  <si>
    <t>Secundaria completa</t>
  </si>
  <si>
    <t>CHUCATA QUISPE, Moises</t>
  </si>
  <si>
    <t>Atencion al publico</t>
  </si>
  <si>
    <t>CHUCTAYA SANTOYO, Mateo</t>
  </si>
  <si>
    <t>CHUCYA UTURUNCO, Humberto</t>
  </si>
  <si>
    <t>CHUQUIMAGO MAMANI, Victor Hugo</t>
  </si>
  <si>
    <t>Técnicos Administrativos , para el Área Funcional de Abastecimiento</t>
  </si>
  <si>
    <t>CHUQUITAPA CORRALES, Raúl Feliciano</t>
  </si>
  <si>
    <t>CJUIRO USCAPI, Luis</t>
  </si>
  <si>
    <t>Lic. En Arqueología - calificadora de Proyectos</t>
  </si>
  <si>
    <t>70080865</t>
  </si>
  <si>
    <t>CJUMO PACCOHUANCA, Walther</t>
  </si>
  <si>
    <t>CJUMO PORROA, Evaristo</t>
  </si>
  <si>
    <t>TECNICO ADMINISTRATIVO (TECNICO T-2)</t>
  </si>
  <si>
    <t>CLEMENTE CCOYCCOSI, Albino</t>
  </si>
  <si>
    <t>Labores de Ingeniero agronomo - Disposicion judicial</t>
  </si>
  <si>
    <t>COBOS PAUCAR, Edwin Luis</t>
  </si>
  <si>
    <t>COCHACHIN DE LA CRUZ, Sonia Edith</t>
  </si>
  <si>
    <t>COELLO GUEVARA, Victor Ernesto</t>
  </si>
  <si>
    <t>COLAN CHIRAO, Sabu Ali</t>
  </si>
  <si>
    <t>Coordinador en Gestión de Proyectos</t>
  </si>
  <si>
    <t>23963716</t>
  </si>
  <si>
    <t>COLANA CUBA, Melvyn Janet</t>
  </si>
  <si>
    <t>Ing. Civil</t>
  </si>
  <si>
    <t xml:space="preserve"> Operador Conservador </t>
  </si>
  <si>
    <t>COLLANTES CONISLLA, Roy Jeisson</t>
  </si>
  <si>
    <t>COLLANTES DAZA, Regulo</t>
  </si>
  <si>
    <t>COLQUE CASTRO, Almida Eva</t>
  </si>
  <si>
    <t>COLQUE ENRIQUEZ, Miguel</t>
  </si>
  <si>
    <t>CONCHA CARBAJAL, Baltazar Isaac</t>
  </si>
  <si>
    <t>Artísta Plástico Profesional</t>
  </si>
  <si>
    <t>CONCHA OLIVERA, Carmen Gabriela</t>
  </si>
  <si>
    <t>CONDE CJUIRO, Alfredo</t>
  </si>
  <si>
    <t>limpieza y eliminación de vegetación nociva</t>
  </si>
  <si>
    <t>CONDE CUEVA, Armando</t>
  </si>
  <si>
    <t>Artista Profesional</t>
  </si>
  <si>
    <t>CONDO CCOPA, Alex</t>
  </si>
  <si>
    <t>CONDORI ALAGON, Daniel</t>
  </si>
  <si>
    <t>CONDORI ANTIALON, James Roger</t>
  </si>
  <si>
    <t>Conservador Restaurador</t>
  </si>
  <si>
    <t>Asistente en Arqueologia</t>
  </si>
  <si>
    <t>CONDORI AVILES, Grimaldo</t>
  </si>
  <si>
    <t>CONDORI JIMENES, Lauro</t>
  </si>
  <si>
    <t>CONDORI OJEDA, José María</t>
  </si>
  <si>
    <t>45504666</t>
  </si>
  <si>
    <t>CONDORI QUISPE, Fernando</t>
  </si>
  <si>
    <t>CONDORI QUISPE, Nicanor</t>
  </si>
  <si>
    <t>Mantener limpio los locales de la Institución, Limpieza de escritorios, muebles, ventanas, espejos y vidrios de las oficinas</t>
  </si>
  <si>
    <t>CONDORI REYES, Yadira Rosana</t>
  </si>
  <si>
    <t>CONDORI VALER, Eustaquio</t>
  </si>
  <si>
    <t>CONTRERAS CANAL, Genaro</t>
  </si>
  <si>
    <t>CONTRERAS GUERRA, Julio Cesar</t>
  </si>
  <si>
    <t>CONTRERAS QUISPE, Eufracio</t>
  </si>
  <si>
    <t>CONTRERAS RIOS, Frank</t>
  </si>
  <si>
    <t>CORAHUA GARCIA, Zenon</t>
  </si>
  <si>
    <t>CORAZAO ORUE, María Luisa</t>
  </si>
  <si>
    <t>Asistente Administrativo Técnico  T- 1</t>
  </si>
  <si>
    <t>CORDERO SANCHEZ, Nail</t>
  </si>
  <si>
    <t>Operador de computadoras</t>
  </si>
  <si>
    <t>44375151</t>
  </si>
  <si>
    <t>CORDOVA LOPEZ, Daniel Alberto</t>
  </si>
  <si>
    <t>CORDOVA VALER, Julio</t>
  </si>
  <si>
    <t>CORI DEL MAR, Roxana</t>
  </si>
  <si>
    <t>CORNEJO CORNEJO, Jhosept</t>
  </si>
  <si>
    <t>EGRESADO DE LA FACULTAD DE ANTROPOLOGIA</t>
  </si>
  <si>
    <t>ING. DE SISTEMAS (PROFESIONAL  P-3)</t>
  </si>
  <si>
    <t>CORNEJO ORTIZ, Mario Solano</t>
  </si>
  <si>
    <t>Ingeniero Agrónomo</t>
  </si>
  <si>
    <t>70424130</t>
  </si>
  <si>
    <t>CORNEJO SOTA, Lourdes Pamela</t>
  </si>
  <si>
    <t>CORONADO GIL, María Rosa</t>
  </si>
  <si>
    <t>CORONEL CHINO, Alcides</t>
  </si>
  <si>
    <t>CORONEL HUAMAN, Richard</t>
  </si>
  <si>
    <t>BACHILER</t>
  </si>
  <si>
    <t>CORONEL SOLIS, Eduardo</t>
  </si>
  <si>
    <t>CORRALES VASQUEZ, Rodolfo Luis</t>
  </si>
  <si>
    <t>Tecnico Administrativo</t>
  </si>
  <si>
    <t>CORREA CASTRO, Carmen Gladys</t>
  </si>
  <si>
    <t>Secretaría</t>
  </si>
  <si>
    <t>VIGILANTE DEL PAN MACHUPICCHU</t>
  </si>
  <si>
    <t>CRUZ AROSQUIPA, Yhissela Ingraly</t>
  </si>
  <si>
    <t>CRUZ BARAZORDA, Cirilo</t>
  </si>
  <si>
    <t>Mandato judicial - labores profesionales</t>
  </si>
  <si>
    <t>CRUZ CABALLERO, Javier</t>
  </si>
  <si>
    <t>CRUZ CACERES, Basilio</t>
  </si>
  <si>
    <t>CRUZ CHAMPI, Albert</t>
  </si>
  <si>
    <t xml:space="preserve"> Abogado (Profesional IV)</t>
  </si>
  <si>
    <t>CRUZ CONDORI, Dany Ivan Abad</t>
  </si>
  <si>
    <t xml:space="preserve"> Br. En Antropología Profesional P - 1</t>
  </si>
  <si>
    <t>CRUZ DEZA, Armando</t>
  </si>
  <si>
    <t>Inspector Orquesta Sinfónica</t>
  </si>
  <si>
    <t>CRUZ HUAMANI, Nathy</t>
  </si>
  <si>
    <t>ARQUEÓLOGO IV - Jefe de area</t>
  </si>
  <si>
    <t>CRUZ MUÑIZ, Jose Alejandro</t>
  </si>
  <si>
    <t>ARQUEÓLOGO III</t>
  </si>
  <si>
    <t>CRUZ PEDRAZA, Jorge Bladimiro</t>
  </si>
  <si>
    <t>CRUZ PINTO, Manuel</t>
  </si>
  <si>
    <t>Musico</t>
  </si>
  <si>
    <t>CRUZ QUISPE, Daniel</t>
  </si>
  <si>
    <t>CRUZ RAMOS, Cirilo</t>
  </si>
  <si>
    <t>vigilancia</t>
  </si>
  <si>
    <t>CUADROS CORNEJO, Jesús Raúl</t>
  </si>
  <si>
    <t>Br. en Antropología , para las Zonas y Sitios Arqueológicos</t>
  </si>
  <si>
    <t>CUADROS SILVA, Marlene</t>
  </si>
  <si>
    <t>Secundaria Completa</t>
  </si>
  <si>
    <t>Ing. Geólogo</t>
  </si>
  <si>
    <t>CUBA ACHAHUI, Edgar</t>
  </si>
  <si>
    <t>En Enfermeria</t>
  </si>
  <si>
    <t>Asistente de Archivo Musical y Escena</t>
  </si>
  <si>
    <t>CUBA FLORES, Felix</t>
  </si>
  <si>
    <t>Conductor de vehiculo - Mandato Judicial</t>
  </si>
  <si>
    <t>25217954</t>
  </si>
  <si>
    <t>CUBA MUÑIZ, Irina Yolanda</t>
  </si>
  <si>
    <t>Lic.  en Arqueologia</t>
  </si>
  <si>
    <t>71100897</t>
  </si>
  <si>
    <t>CUBA TELLO, Jeffrey Giordano</t>
  </si>
  <si>
    <t>Ingeniero de Informática y Sistemas como responsable de la Sistematización de toda la Información de las Áreas del Proyecto Qhapaq Ñan.</t>
  </si>
  <si>
    <t>CUEVA HUAMAN, Alipio</t>
  </si>
  <si>
    <t xml:space="preserve"> Lic. en Historia para efectuar Investigaciones Históricas para </t>
  </si>
  <si>
    <t>CUEVAS PEREYRA, Yanet</t>
  </si>
  <si>
    <t>Auxiliar en Restauracion</t>
  </si>
  <si>
    <t>Ing. Informático y de Sistemas</t>
  </si>
  <si>
    <t>CUMPA BECERRA, Liliana</t>
  </si>
  <si>
    <t>Elaboración y Presentación de los Reportes Contables Mensuales de la Unidad de Almacén</t>
  </si>
  <si>
    <t>CURASI BARREDA, Beltrán</t>
  </si>
  <si>
    <t>Comerciante</t>
  </si>
  <si>
    <t>CURASI YUCRA, Mario Alberto</t>
  </si>
  <si>
    <t>Estudios de Musica</t>
  </si>
  <si>
    <t>Lic. En Arqueólogía Profesional 2</t>
  </si>
  <si>
    <t>CURI SALAZAR, Maria Esther</t>
  </si>
  <si>
    <t>Guía Oficial en Turismo.</t>
  </si>
  <si>
    <t>CURILLO SANTOS, Angela</t>
  </si>
  <si>
    <t>ABOGADO (PROFESIONAL  P-3)</t>
  </si>
  <si>
    <t>CUSI CACERES, Ancelmo</t>
  </si>
  <si>
    <t>CUSI GARCIA, Ada Zelideth</t>
  </si>
  <si>
    <t>Guia oficial de turismo</t>
  </si>
  <si>
    <t>CUSI HUAMAN, Cornelio</t>
  </si>
  <si>
    <t>CUSIHUALLPA HINOJOSA, Juan Emilio</t>
  </si>
  <si>
    <t>ING.DE SISTEMAS</t>
  </si>
  <si>
    <t>Coordinar, planificar, programar y ejecutar charlas informativa</t>
  </si>
  <si>
    <t>CUSIHUAMAN VALER, Wenseslao</t>
  </si>
  <si>
    <t>Responsable de la emision de PECOSAS</t>
  </si>
  <si>
    <t>CUSIMAITA VALDERRAMA, Ricardo</t>
  </si>
  <si>
    <t>Director de la Dirección Desconcentrada de Cultura de Cusco</t>
  </si>
  <si>
    <t>CUSIMAYTA ZAMORA, Gabino</t>
  </si>
  <si>
    <t>25311576</t>
  </si>
  <si>
    <t>DAVALOS CANDIA, Francisco</t>
  </si>
  <si>
    <t>DAVALOS MAYHUA, Agustín</t>
  </si>
  <si>
    <t>Auxiliares de Mantenimiento , para el Área de Servicios Auxiliares y Mantenimiento del Área Funcional de Abastecimiento</t>
  </si>
  <si>
    <t>25311236</t>
  </si>
  <si>
    <t>DAVALOS MAYHUA, Paulino</t>
  </si>
  <si>
    <t>Mantenimiento y Conservacion</t>
  </si>
  <si>
    <t>DAVILA HUAMAN, Flavio</t>
  </si>
  <si>
    <t>Recaudador</t>
  </si>
  <si>
    <t>DAVILA VELARDE, Vladimir</t>
  </si>
  <si>
    <t xml:space="preserve"> Técnico Topógrafo GIS Técnico T-1</t>
  </si>
  <si>
    <t>DE LA COLINA LOZADA, Liz</t>
  </si>
  <si>
    <t>DE LA CRUZ SERRANO, Adrián</t>
  </si>
  <si>
    <t>Tecnico en Electronica</t>
  </si>
  <si>
    <t>DEL CASTILLO SALAS, Stanna Marianella</t>
  </si>
  <si>
    <t>Ing. Químico</t>
  </si>
  <si>
    <t>Elaboracion de sistemas informaticos geográfica</t>
  </si>
  <si>
    <t>23991011</t>
  </si>
  <si>
    <t>DEL PEZO BENAVIDES, Marco Antonio</t>
  </si>
  <si>
    <t>DEL SOLAR VELARDE, Nino Vadick</t>
  </si>
  <si>
    <t>Instrumentista de Fila Especialidad Violonchelo</t>
  </si>
  <si>
    <t>DELGADO CHOQUE, Juan</t>
  </si>
  <si>
    <t>VIGILANTE (AUXILIAR II),para realizar labores de vigilancia y seguridad de Instalaciones de Museos, así como atención al visitante en los mu</t>
  </si>
  <si>
    <t>DELGADO DIAZ, Rosa Elvira</t>
  </si>
  <si>
    <t>Secretaría Ejecutiva</t>
  </si>
  <si>
    <t>Coordinador de parque</t>
  </si>
  <si>
    <t>DELGADO FARFAN, Verónica</t>
  </si>
  <si>
    <t>Br. en  Economía</t>
  </si>
  <si>
    <t>DELGADO MOSQUITIRO, Lourdes Indhira</t>
  </si>
  <si>
    <t>Labores profesionales de ciencias de la comunicacion</t>
  </si>
  <si>
    <t>DENOS ALFARO, Edgar</t>
  </si>
  <si>
    <t>Ing. Geologo</t>
  </si>
  <si>
    <t>DIAZ CUSITITO, Braulio</t>
  </si>
  <si>
    <t>Egresado del instituto superiro de musica</t>
  </si>
  <si>
    <t>DIAZ POLO, Leoncio</t>
  </si>
  <si>
    <t>Coordinador del Parque Arqueologico</t>
  </si>
  <si>
    <t>DIAZ RAMIREZ, Gabriela</t>
  </si>
  <si>
    <t>Ing. Informatico y de Sistemas</t>
  </si>
  <si>
    <t>DUEÑAS CASTILLO, Yony</t>
  </si>
  <si>
    <t>Lic. en  Historía y Educacion</t>
  </si>
  <si>
    <t>Mecánicos Automotores , para el Área de Servicios Auxiliares y Mantenimiento del Área Funcional de Abastecimiento</t>
  </si>
  <si>
    <t>DUEÑAS DE LA CRUZ, Henry Samuel</t>
  </si>
  <si>
    <t>Labores profesionales en arqueologia</t>
  </si>
  <si>
    <t>DURAN LUCANA, Valerio</t>
  </si>
  <si>
    <t>Contador publico</t>
  </si>
  <si>
    <t>EGUILUZ DE LA BARRA, Ruben Dario</t>
  </si>
  <si>
    <t>Control de saldos presupuestarios por cada partida genérica</t>
  </si>
  <si>
    <t>ENCISO PEREZ, Genaro</t>
  </si>
  <si>
    <t>Controlador para la Red de camino Inka del S.H. Machupicchu</t>
  </si>
  <si>
    <t>ENRIQUEZ ALVAREZ, Ruben</t>
  </si>
  <si>
    <t>ENRIQUEZ CANO, Alejandro Antonio</t>
  </si>
  <si>
    <t>80118536</t>
  </si>
  <si>
    <t>ENRIQUEZ HOLGADO, Hipolito</t>
  </si>
  <si>
    <t>Controlador de Camino Inka</t>
  </si>
  <si>
    <t>ESCALANTE ÑACCHA, Giovani</t>
  </si>
  <si>
    <t>Biologo</t>
  </si>
  <si>
    <t>ESCALANTE PANCORBO, Zonia Frecia</t>
  </si>
  <si>
    <t>ESCOBAR SEQUEIROS, Lucrecia</t>
  </si>
  <si>
    <t>Tec. en Contabilidad</t>
  </si>
  <si>
    <t>JEFE DEL ÁREA FUNCIONAL DE CIUDADANÍA INTERCULTURAL</t>
  </si>
  <si>
    <t>ESCOBAR ZAMALLOA, Fredy Domingo</t>
  </si>
  <si>
    <t>ESENARRO NINA, Erminia</t>
  </si>
  <si>
    <t>ESPEJO LIVANO, Melquiades</t>
  </si>
  <si>
    <t>Apoyo en la Prospección arqueológica de las unidades territoriales</t>
  </si>
  <si>
    <t>ESPEJO MUÑOZ, Armando</t>
  </si>
  <si>
    <t>ESPINOZA ARAPA, Emerson</t>
  </si>
  <si>
    <t>Elaborar y difundir información en audio, video y gráfico a través del Internet</t>
  </si>
  <si>
    <t>ESPINOZA BACA, Fernando</t>
  </si>
  <si>
    <t>Recaudadores para, Atención permanente al público usuario que acude a los puntos de recaudación de las zonas arqueológicas.</t>
  </si>
  <si>
    <t>ESPINOZA CRUZ, Jessica Miluska</t>
  </si>
  <si>
    <t>ESPINOZA CUTIPA, Fernando Paulino</t>
  </si>
  <si>
    <t>Asistente en Topografia</t>
  </si>
  <si>
    <t>ESPINOZA DUEÑAS, Valuiz</t>
  </si>
  <si>
    <t>43655318</t>
  </si>
  <si>
    <t>ESPINOZA FERNANDEZ, Victor</t>
  </si>
  <si>
    <t>Recaudador Machupicchu, por Reposición Judicial</t>
  </si>
  <si>
    <t>45484261</t>
  </si>
  <si>
    <t>ESPINOZA LISARAZO, Jhonatan</t>
  </si>
  <si>
    <t>ESPINOZA PEREZ, Dreesman</t>
  </si>
  <si>
    <t>ESPINOZA ROMAN, Rene</t>
  </si>
  <si>
    <t>Labroes profesionales</t>
  </si>
  <si>
    <t>ESPINOZA SERRANO, Celman Enrique</t>
  </si>
  <si>
    <t>Emitir las reservas para la venta de boletos electrónicos para el ingreso a la Ciudad Inca de Machupicchu</t>
  </si>
  <si>
    <t>ESPIRILLA BACA, Christian Daniel</t>
  </si>
  <si>
    <t>Instrumentista de Fila Especialidad Viola</t>
  </si>
  <si>
    <t>25321756</t>
  </si>
  <si>
    <t>ESTOMBELO TACO, Daniel</t>
  </si>
  <si>
    <t xml:space="preserve"> Lic. En Antropología Profesional 2</t>
  </si>
  <si>
    <t>ESTRADA PACHACUTE, José Gustavo</t>
  </si>
  <si>
    <t>ESTRADA PALOMINO, Brigida</t>
  </si>
  <si>
    <t>ESTRADA PALOMINO, Leoncio</t>
  </si>
  <si>
    <t>Arquitecta Profesional P-4</t>
  </si>
  <si>
    <t>FALCON CARDENAS, Marlon Arturo</t>
  </si>
  <si>
    <t>Lic. en Ciencias de la Comunicacion</t>
  </si>
  <si>
    <t>Vigilante Conservador de sitios y zonas arqueologicas</t>
  </si>
  <si>
    <t>FARFAN ACUÑA, Ciprian</t>
  </si>
  <si>
    <t>FARFAN ACUÑA, Domingo</t>
  </si>
  <si>
    <t>Vigilante - Controlador Auxiliar</t>
  </si>
  <si>
    <t>FARFAN ALVAREZ, Ruben</t>
  </si>
  <si>
    <t>FARFAN BERRIO, Merida</t>
  </si>
  <si>
    <t>labores de arqueologia</t>
  </si>
  <si>
    <t>FARFAN CARPIO, Mateo</t>
  </si>
  <si>
    <t>FARFAN CHAUCA, Santiago</t>
  </si>
  <si>
    <t>Mecánico Automotriz</t>
  </si>
  <si>
    <t>FARFAN DELGADO, Carmen Rosa</t>
  </si>
  <si>
    <t>Lic. de Arqueología</t>
  </si>
  <si>
    <t>FARFAN FERNANDEZ, Fortunato</t>
  </si>
  <si>
    <t>Recaudadora</t>
  </si>
  <si>
    <t>FARFAN FLOWER, Tomas Aquino</t>
  </si>
  <si>
    <t>FARFAN GOMEZ, Mario</t>
  </si>
  <si>
    <t>Encargada de Caja Chica</t>
  </si>
  <si>
    <t>FARFAN MACEDO, John Cesar</t>
  </si>
  <si>
    <t>Ingeniero de Informática y Sistemas</t>
  </si>
  <si>
    <t>FARFAN MAYORGA, Ludgardo Mario</t>
  </si>
  <si>
    <t>43889421</t>
  </si>
  <si>
    <t>FARFAN MONTOYA, Frank</t>
  </si>
  <si>
    <t>FARFAN QUISPE, Pedro</t>
  </si>
  <si>
    <t>FARFAN TITO, Jhon Cesar</t>
  </si>
  <si>
    <t>Guia Oficial de turismo</t>
  </si>
  <si>
    <t>FARFAN ZEGARRA, Rene</t>
  </si>
  <si>
    <t>UN PROFESIONAL II, CONTADOR, ADMINISTRADOR, INGENIERO DE SISTEMAS, ECONOMISTA O CARRERAS AFINES</t>
  </si>
  <si>
    <t>FELIX ROSADO, Javier Angel</t>
  </si>
  <si>
    <t>CONSERJES DE LIMPIEZA (AUXILIAR-2)</t>
  </si>
  <si>
    <t>23849312</t>
  </si>
  <si>
    <t>FERNANDEZ BACA POLO Y LA BORDA, Ines Dominga</t>
  </si>
  <si>
    <t>Control de ingreso de visitantes</t>
  </si>
  <si>
    <t>FERNANDEZ BUSTAMANTE, Hector Abel</t>
  </si>
  <si>
    <t>Ing. Químico Profesional para realizar análisis, estudios, caracterización; Arqueometríca, Arqueometalúrgicas y materiales arqueológicos</t>
  </si>
  <si>
    <t>FERNANDEZ CARRION, Sindy Danitza</t>
  </si>
  <si>
    <t>FERNANDEZ FLOREZ, Alicia</t>
  </si>
  <si>
    <t>Coordinar la programación de vehículos, que sean requeridos, Dotar de combustible de acuerdo a los requerimientos</t>
  </si>
  <si>
    <t>FERNANDEZ NINA, Jose Antonio</t>
  </si>
  <si>
    <t xml:space="preserve"> Secretaria Ejecutiva Técnico T-3</t>
  </si>
  <si>
    <t>FERRANDIZ ADRIAZOLA, Max Valery</t>
  </si>
  <si>
    <t>FERRO QUISPE, Tomás</t>
  </si>
  <si>
    <t>Estudiante universtario</t>
  </si>
  <si>
    <t>FIGUEROA HUAMANI, Lissette Katerin</t>
  </si>
  <si>
    <t xml:space="preserve">UN TÉCNICO  ADMINISTRATIVO IV </t>
  </si>
  <si>
    <t>FIGUEROA PAPEL, Marco</t>
  </si>
  <si>
    <t>FLORES AVALOS, Roxana Patricia</t>
  </si>
  <si>
    <t>Egresado de Economia</t>
  </si>
  <si>
    <t>FLORES CONTRERAS, Julio</t>
  </si>
  <si>
    <t>Estudiante de contabilidad</t>
  </si>
  <si>
    <t>FLORES CUENCA, Edmis</t>
  </si>
  <si>
    <t>Lic. en  Administración</t>
  </si>
  <si>
    <t>FLORES GUTIERREZ, Veronica</t>
  </si>
  <si>
    <t>Lic. en Turismo y Hoteleria</t>
  </si>
  <si>
    <t>FLORES MAMANI, Grover Klenner</t>
  </si>
  <si>
    <t>Artista - viola</t>
  </si>
  <si>
    <t>23942506</t>
  </si>
  <si>
    <t>FLORES PACHECO, Carolina</t>
  </si>
  <si>
    <t>FLORES RIOS, Alberto</t>
  </si>
  <si>
    <t>FLORES RIOS, Rodolfo</t>
  </si>
  <si>
    <t>FLORES SURCO, Elmer</t>
  </si>
  <si>
    <t>FLOREZ APARICIO, Lourdes</t>
  </si>
  <si>
    <t>Tecnico administrativo</t>
  </si>
  <si>
    <t>FLOREZ DELGADO, Silvia Berzabeth</t>
  </si>
  <si>
    <t>FLOREZ DELGADO, Yoko Libman</t>
  </si>
  <si>
    <t>En computacion e informatica</t>
  </si>
  <si>
    <t>Bachiller en arqueologia</t>
  </si>
  <si>
    <t>FLOREZ GONZALES DE ESCOBEDO, Saturnina</t>
  </si>
  <si>
    <t>FONSECA SANTA CRUZ, Javier</t>
  </si>
  <si>
    <t>FUENTES ESCOBEDO, Eulogio</t>
  </si>
  <si>
    <t>FUENTES ROMERO, Henry</t>
  </si>
  <si>
    <t>Lic. en Arqueología, como responsable del componente Investigación Arqueológica</t>
  </si>
  <si>
    <t>GABANCHO CATUNTA, Antonia</t>
  </si>
  <si>
    <t>Bachiller en Ciencias Contables y Financieras</t>
  </si>
  <si>
    <t xml:space="preserve"> Br. en Arqueología para realizar asistencia en los trabajos de Identificación y Registro del Sistema Vial Andino Tramo Wari: Pikillaqta - </t>
  </si>
  <si>
    <t>GALIANO VARGAS, Jean Carlo</t>
  </si>
  <si>
    <t>GALICIA SALAS, Amandina</t>
  </si>
  <si>
    <t>23996915</t>
  </si>
  <si>
    <t>GALINDO TARRAGA, Janet</t>
  </si>
  <si>
    <t>GALLARDO MONTESINOS, Frank Moises</t>
  </si>
  <si>
    <t>GALLEGOS GUTIERREZ, Homar</t>
  </si>
  <si>
    <t>Lic. Arqueologia</t>
  </si>
  <si>
    <t>76830787</t>
  </si>
  <si>
    <t>GALLO PANAYFO, Brando Duglas</t>
  </si>
  <si>
    <t>Conductor de vehiculo - Disposicion judicial</t>
  </si>
  <si>
    <t>45615829</t>
  </si>
  <si>
    <t>GALVEZ CUSIHUAMAN, Oscar Manuel</t>
  </si>
  <si>
    <t>Ing. de Sistemas</t>
  </si>
  <si>
    <t>vigilante Conservador</t>
  </si>
  <si>
    <t>GAMARRA GAMIO, Jorge Luis</t>
  </si>
  <si>
    <t>GAMARRA GUTIERREZ, Cristobal</t>
  </si>
  <si>
    <t>TECNICO ADMINISTRATIVO (TÉCNICO T-2)</t>
  </si>
  <si>
    <t>GAMARRA OLAZABAL, Marco Antonio</t>
  </si>
  <si>
    <t>GAMARRA RIOS, Wilbert Augusto</t>
  </si>
  <si>
    <t>47557993</t>
  </si>
  <si>
    <t>GAMARRA SALAS, Jisbaj</t>
  </si>
  <si>
    <t>Ing. de Informatica</t>
  </si>
  <si>
    <t>GAMARRA TAPIA, Zenón</t>
  </si>
  <si>
    <t>Especialista en gestion ambiental III</t>
  </si>
  <si>
    <t>GARCIA CHAMORRO, Oscar Humberto</t>
  </si>
  <si>
    <t>Tecnico administrativo II</t>
  </si>
  <si>
    <t>GARCIA GAMARRA, Mario</t>
  </si>
  <si>
    <t>02211957</t>
  </si>
  <si>
    <t>GARCIA HERNANDEZ, Orianny Nathaly</t>
  </si>
  <si>
    <t>GARCIA HOLGADO, Katerine</t>
  </si>
  <si>
    <t>GARCIA OROSCO, Segundina</t>
  </si>
  <si>
    <t>ESPECIALISTA EN INDUSTRIAS CULTURALES III</t>
  </si>
  <si>
    <t>GARCIA PEÑA, Americo</t>
  </si>
  <si>
    <t>GARCIA YABAR, Karina Rosa</t>
  </si>
  <si>
    <t>LICENCIADO EN ADMINISTRACIÓN</t>
  </si>
  <si>
    <t>43727350</t>
  </si>
  <si>
    <t>GARMENDIA ASTETE, Manuel</t>
  </si>
  <si>
    <t>Lic. en Cs Administrativas mencion en Iteligencia</t>
  </si>
  <si>
    <t>GARRIDO CONDORI, Catterina</t>
  </si>
  <si>
    <t>Antropologo, para ejecutar las acciones previstas para la transversalización del enfoque intercultural de la actuación del estado.</t>
  </si>
  <si>
    <t>GAVANCHO AUCCA, Luis Alberto</t>
  </si>
  <si>
    <t xml:space="preserve">Artista Plástico </t>
  </si>
  <si>
    <t>GIBAJA HUAMAN, Eugenio</t>
  </si>
  <si>
    <t>GIL SANES, Miguel</t>
  </si>
  <si>
    <t>GOMEZ BABILONIA, César Augusto</t>
  </si>
  <si>
    <t>Br. en Artes Visuales - Programa de Complementación Acadenica.</t>
  </si>
  <si>
    <t>Labores profesionales</t>
  </si>
  <si>
    <t>GOMEZ CHICATA, Bertha Maritza</t>
  </si>
  <si>
    <t>Br. en Psicologia</t>
  </si>
  <si>
    <t>Ejecutar labores administrativas de apoyo en actividades de los procesos técnicos</t>
  </si>
  <si>
    <t>GOMEZ QUISPE, Antonio</t>
  </si>
  <si>
    <t>GOMEZ SANTA CRUZ, Marco Antonio</t>
  </si>
  <si>
    <t>Control Asistencia Nombrados y Responsable Técnico de Relojes</t>
  </si>
  <si>
    <t>GONGORA ORE, Demetrio Carlos</t>
  </si>
  <si>
    <t xml:space="preserve">Bachiller en Antropología </t>
  </si>
  <si>
    <t>GONGORA SEGOVIA, Victorino</t>
  </si>
  <si>
    <t>Mantenimiento y limpieza para el museo amazónico</t>
  </si>
  <si>
    <t>GONZALES ALVAREZ, Carlos</t>
  </si>
  <si>
    <t>GONZALES ASTETE, Dario</t>
  </si>
  <si>
    <t>GONZALES AVENDAÑO, María Luisa</t>
  </si>
  <si>
    <t>GONZALES BAEZ, Aldo Dario</t>
  </si>
  <si>
    <t>COMUNICADOR SOCIAL II</t>
  </si>
  <si>
    <t>GONZALES BELLIDO, Denise</t>
  </si>
  <si>
    <t>Conductor de vehiculo Institucional</t>
  </si>
  <si>
    <t>GONZALES CHARA, Rosario del Pilar</t>
  </si>
  <si>
    <t>Asistente ejecutiva de la Alta Dirección</t>
  </si>
  <si>
    <t>GONZALES FARFAN, Alberto</t>
  </si>
  <si>
    <t>Instrumentista de Fila Especialidad Trompeta</t>
  </si>
  <si>
    <t>GONZALES GARCIA, Mario Freddy</t>
  </si>
  <si>
    <t>Instrumentista de Fila Especialidad Trombón</t>
  </si>
  <si>
    <t>GONZALES HUANCA, Margarita</t>
  </si>
  <si>
    <t>Asistente secretario ejecutivo</t>
  </si>
  <si>
    <t>25328522</t>
  </si>
  <si>
    <t>GONZALES PALOMINO, Lourdes</t>
  </si>
  <si>
    <t>GONZALES RUIZ, Juan Adán</t>
  </si>
  <si>
    <t>Contabilidad</t>
  </si>
  <si>
    <t>Br. en Arquitectura , para el Departamento de Gestión de Monumentos.</t>
  </si>
  <si>
    <t>GONZALES VERGARA, Patsy</t>
  </si>
  <si>
    <t>ESPECIALISTA EN CIENCIAS SOCIALES</t>
  </si>
  <si>
    <t>42447639</t>
  </si>
  <si>
    <t>GONZALEZ CALDERON, Naty Gabriela</t>
  </si>
  <si>
    <t>Lic. en Comunicacion Audiovisual</t>
  </si>
  <si>
    <t>Arquitecto, como responsable del componente Conservación y Puesta en Valor del proyecto</t>
  </si>
  <si>
    <t>GONZALEZ GAMARRA, Nemesio Alfredo</t>
  </si>
  <si>
    <t>Restaurador de Obras de Arte</t>
  </si>
  <si>
    <t>46468854</t>
  </si>
  <si>
    <t>GORDILLO BACA, Yorgan</t>
  </si>
  <si>
    <t>43844273</t>
  </si>
  <si>
    <t>GORDILLO GIL, Amir</t>
  </si>
  <si>
    <t>GORDILLO VALLENAS, Macclinder</t>
  </si>
  <si>
    <t>Recepcionar la documentación que se producen en la División de Obras</t>
  </si>
  <si>
    <t>74565946</t>
  </si>
  <si>
    <t>GRANADINO CONCHA, Mary Cristina</t>
  </si>
  <si>
    <t>Tecino Administrativo</t>
  </si>
  <si>
    <t>GRANILLA CHALLCO, Erika</t>
  </si>
  <si>
    <t>44965620</t>
  </si>
  <si>
    <t>GUARDAPUCLLA MASIAS, Ramiro</t>
  </si>
  <si>
    <t>GUEVARA ALEJO, Casimiro Adán</t>
  </si>
  <si>
    <t>GUEVARA CARDENAS, Ricardo Vicente</t>
  </si>
  <si>
    <t>Abogada Asesora de Alta Dirección (A-1).</t>
  </si>
  <si>
    <t>GUEVARA QUINTO, Juan Cesar</t>
  </si>
  <si>
    <t>GUEVARA RODRIGUEZ, Daniel Vicente</t>
  </si>
  <si>
    <t>GUEVARA SALLO, Tomás</t>
  </si>
  <si>
    <t>GUILLEN VERA, Américo</t>
  </si>
  <si>
    <t>GUTIERREZ AGUILAR, Miguel Angel</t>
  </si>
  <si>
    <t>Tec. Restaurador</t>
  </si>
  <si>
    <t>ESPECIALISTA EN PRESUPUESTO IV</t>
  </si>
  <si>
    <t>GUTIERREZ GAYOSO, Gladis</t>
  </si>
  <si>
    <t>GUTIERREZ QUEZADA, Armando Moises</t>
  </si>
  <si>
    <t>GUZMAN CALLE, Fredy</t>
  </si>
  <si>
    <t>GUZMAN DAVILA, Augusto Jilmar</t>
  </si>
  <si>
    <t>Br. en Ing. informatica y de Sistemas</t>
  </si>
  <si>
    <t>Operador de atención de visitantes del Parque Arqueológico de Pisaq</t>
  </si>
  <si>
    <t>23996051</t>
  </si>
  <si>
    <t>GUZMAN FIGUEROA DE SALAS, Yessica Jesus</t>
  </si>
  <si>
    <t>GUZMAN MONTERROSO, Enrique</t>
  </si>
  <si>
    <t>GUZMAN RUIZ, Carmen Marcia</t>
  </si>
  <si>
    <t>BACHILLER ANTROPÓLOGO I</t>
  </si>
  <si>
    <t>GUZMAN SEQUEIROS, Robert</t>
  </si>
  <si>
    <t xml:space="preserve"> Asistente en arqueologia </t>
  </si>
  <si>
    <t>42781175</t>
  </si>
  <si>
    <t>GUZMAN VALENCIA, Maykol Esthib</t>
  </si>
  <si>
    <t>Lic. en Cs. de la Comunicacion</t>
  </si>
  <si>
    <t>Recaudador de Ingresos del C.A. de Choquequirao</t>
  </si>
  <si>
    <t>GUZMAN YABAR, Fedor Guillermo</t>
  </si>
  <si>
    <t>GUZMAN YABAR, Yuli Marinel</t>
  </si>
  <si>
    <t>Br.  en Ing. Quimica</t>
  </si>
  <si>
    <t>Arquitecto Profesional P-2</t>
  </si>
  <si>
    <t>HANCCO FERNANDEZ, Dennis</t>
  </si>
  <si>
    <t>Egresado de Egresado Educacion Artistica</t>
  </si>
  <si>
    <t>HANCCO FERNANDEZ, James</t>
  </si>
  <si>
    <t>Contador Público Colegiado Profesional P-3</t>
  </si>
  <si>
    <t>HANCCO QUISPE, Bacilio</t>
  </si>
  <si>
    <t>HANCCO USCA, Sabino</t>
  </si>
  <si>
    <t>HEREDIA SALDIVAR, Gloria María del Carmen</t>
  </si>
  <si>
    <t>Br. en Arquitectura</t>
  </si>
  <si>
    <t>Bachiller en Biologia</t>
  </si>
  <si>
    <t>HERENCIA MORMONTOY, Boris</t>
  </si>
  <si>
    <t xml:space="preserve"> Organización del Almacén del Área por Sub Metas Presupuestales Determinando el manejo de los materiales y herramientas </t>
  </si>
  <si>
    <t>HERMOZA AGUILAR, Ernesto Baltazar</t>
  </si>
  <si>
    <t>AUXILIAR Restaurador</t>
  </si>
  <si>
    <t>Almacenero del P.A.N. Machupicchu</t>
  </si>
  <si>
    <t>HERMOZA ARMUTO, Adolfo Santiago</t>
  </si>
  <si>
    <t>Apoyo en la organización de expedientes de saneamiento de bienes muebles</t>
  </si>
  <si>
    <t>HERMOZA FLORES, Jose</t>
  </si>
  <si>
    <t>HERMOZA PALMA, Raúl Federico</t>
  </si>
  <si>
    <t>HERRERA CACERES, Vicente</t>
  </si>
  <si>
    <t>Secretaria Ejecutiva (Técnico 3A)</t>
  </si>
  <si>
    <t>HERRERA CCOLQUE, Luis Francisco</t>
  </si>
  <si>
    <t>Bachilleres en Arqueología , para el Proyecto de Investigación Arqueológica</t>
  </si>
  <si>
    <t>HERRERA HUAMAN, Luis</t>
  </si>
  <si>
    <t>HERRERA HUAMÁN, Segundino</t>
  </si>
  <si>
    <t>HERRERA PEZO, Justo Wilbert</t>
  </si>
  <si>
    <t>Estudiante de Educación</t>
  </si>
  <si>
    <t>25311552</t>
  </si>
  <si>
    <t>HERRERA QUISPE, Fernando</t>
  </si>
  <si>
    <t>46785158</t>
  </si>
  <si>
    <t>HERRERA RIMACHI, Willian</t>
  </si>
  <si>
    <t>Vigilante Conservador - Orden Judicial</t>
  </si>
  <si>
    <t>HERRERA VARGAS, Jose Luis</t>
  </si>
  <si>
    <t>HINOJOSA ANCHAYA, Jhon Bryan</t>
  </si>
  <si>
    <t>HINOJOSA HUAMAN, Edgar</t>
  </si>
  <si>
    <t>Tec. Operador Profesional de computadoras</t>
  </si>
  <si>
    <t>HINOJOSA VALDEZ, Valentín</t>
  </si>
  <si>
    <t>HOLGADO BACA, Manuela</t>
  </si>
  <si>
    <t>Superior incompleta.</t>
  </si>
  <si>
    <t>HOLGADO HUAMAN, Fredy</t>
  </si>
  <si>
    <t>CONDUCTOR DE VEHICULOS</t>
  </si>
  <si>
    <t xml:space="preserve"> Vigilante Conservador Parque Arqueologico Nacional Machupicchu</t>
  </si>
  <si>
    <t>00316167</t>
  </si>
  <si>
    <t>HOSTNIG ., Sandra Olivia</t>
  </si>
  <si>
    <t>HOYOS AGUIRRE, Moises</t>
  </si>
  <si>
    <t>HUACARPUMA QUISPE, Wilber</t>
  </si>
  <si>
    <t>HUACCHA ESCALANTE, Luis Miguel</t>
  </si>
  <si>
    <t>Artista Plástico Profesional Profesional P-2</t>
  </si>
  <si>
    <t>HUACHACA PERALTA, Eliseeva Anna</t>
  </si>
  <si>
    <t>HUACHACA QUISPE, Luis</t>
  </si>
  <si>
    <t>HUACO LOPEZ, Lucrecia</t>
  </si>
  <si>
    <t>Contador Público Colegiado (</t>
  </si>
  <si>
    <t>HUALLPA HACHA, Jaime</t>
  </si>
  <si>
    <t>HUALLPA QUISPE, Germán Alipio</t>
  </si>
  <si>
    <t>41212457</t>
  </si>
  <si>
    <t>HUALPA ALMANZA, Frine Yahaira</t>
  </si>
  <si>
    <t>HUALVERDE GRANADA, José Jacinto</t>
  </si>
  <si>
    <t>Br. en Cs. Contables y Financieras</t>
  </si>
  <si>
    <t>HUAMAN APAZA, Luis Apolinar</t>
  </si>
  <si>
    <t>HUAMAN ATAULLUCO, Victor Angel</t>
  </si>
  <si>
    <t>31040139</t>
  </si>
  <si>
    <t>HUAMAN CANDIA, Isaidi</t>
  </si>
  <si>
    <t>Operador conservador</t>
  </si>
  <si>
    <t>HUAMAN CCORAHUA, Vicente</t>
  </si>
  <si>
    <t>HUAMAN CHAVEZ, Nestor</t>
  </si>
  <si>
    <t>HUAMAN CJUIRO, Ivonne Rosario</t>
  </si>
  <si>
    <t>Secretarado ejecutivo</t>
  </si>
  <si>
    <t>HUAMAN CONDE, Emiliano</t>
  </si>
  <si>
    <t>HUAMAN CONDORI, Cirilo</t>
  </si>
  <si>
    <t>Conductor de Vehículos</t>
  </si>
  <si>
    <t>HUAMAN CUEVA, Fernando</t>
  </si>
  <si>
    <t>HUAMAN DAVALOS, Ascencio</t>
  </si>
  <si>
    <t>HUAMAN DURAN, Alejandro</t>
  </si>
  <si>
    <t>HUAMAN DURAN, Sixto</t>
  </si>
  <si>
    <t>HUAMAN ESCOBEDO, Ladislao</t>
  </si>
  <si>
    <t>HUAMAN FERNANDEZ, Mario</t>
  </si>
  <si>
    <t>HUAMAN FUENTES, Wilber</t>
  </si>
  <si>
    <t>(Coordinador), del Área Funcional de la Coordinación de Patrimonio Cultural Inmaterial</t>
  </si>
  <si>
    <t>HUAMAN GUEVARA, Paulino</t>
  </si>
  <si>
    <t>HUAMAN HUAMANI, Justino</t>
  </si>
  <si>
    <t>HUAMAN HUILLCA, Odilon</t>
  </si>
  <si>
    <t>HUAMAN MEZA, Santiago</t>
  </si>
  <si>
    <t>HUAMAN NUÑEZ, Roger Ygnacio</t>
  </si>
  <si>
    <t>Artista Plástico Profesional.</t>
  </si>
  <si>
    <t>HUAMAN ORE, Samuel</t>
  </si>
  <si>
    <t>Secretaria Parque Arqueologico Nacional Machupicchu</t>
  </si>
  <si>
    <t>HUAMAN PACCO, Fredy</t>
  </si>
  <si>
    <t>HUAMAN PAUCAR, Elio Alex</t>
  </si>
  <si>
    <t>HUAMAN PAUCAR, Milo Henry</t>
  </si>
  <si>
    <t>HUAMAN PRO, Miguel</t>
  </si>
  <si>
    <t>HUAMAN PUMASUPA, Pablo</t>
  </si>
  <si>
    <t xml:space="preserve"> Lic. En Arqueología Profesional P-2</t>
  </si>
  <si>
    <t>HUAMAN QUISPE, Andres</t>
  </si>
  <si>
    <t>Controlador de acceso al parque</t>
  </si>
  <si>
    <t>HUAMAN QUISPE, Edgar</t>
  </si>
  <si>
    <t>Labores de Arqueologia</t>
  </si>
  <si>
    <t>HUAMAN QUISPE, Inocencio</t>
  </si>
  <si>
    <t>Auxiliar Administrativo</t>
  </si>
  <si>
    <t>HUAMAN SUCSO, Juan Luis</t>
  </si>
  <si>
    <t>Artista Plástico</t>
  </si>
  <si>
    <t>HUAMAN SUPA, Oscar</t>
  </si>
  <si>
    <t>43628014</t>
  </si>
  <si>
    <t>HUAMAN TAPIA, Virginia</t>
  </si>
  <si>
    <t>Personal de Limpieza</t>
  </si>
  <si>
    <t>Atencion al publico en ventanilla</t>
  </si>
  <si>
    <t>HUAMAN UGARTE, Moises</t>
  </si>
  <si>
    <t>HUAMAN VALENCIA, Victor Augusto</t>
  </si>
  <si>
    <t>HUAMAN YUCRA, Carlos Rubén</t>
  </si>
  <si>
    <t>HUAMAN ZAMORA, Justo</t>
  </si>
  <si>
    <t>HUAMAN ZEVALLOS, Edilberto</t>
  </si>
  <si>
    <t>HUAMANCHOQUE CARDENAS, Victor Javier</t>
  </si>
  <si>
    <t>HUAMANI ESCALANTE, Jenny</t>
  </si>
  <si>
    <t>24006030</t>
  </si>
  <si>
    <t>HUAMANI FLORES, Nestor</t>
  </si>
  <si>
    <t>Operador en Mantenimiento del Parque Arqueologico Nacional de Machupicchu</t>
  </si>
  <si>
    <t>HUAMANI LEON, Wenceslao</t>
  </si>
  <si>
    <t>Lic. En Antropología Profesional P-3</t>
  </si>
  <si>
    <t>HUAMANI LIMA, Silvestre</t>
  </si>
  <si>
    <t>HUAMANI RODRIGUEZ, Gary Ingrid</t>
  </si>
  <si>
    <t>HUAMANTTICA QUISPE, Tomás</t>
  </si>
  <si>
    <t>Instrumentista de Fila Especialidad Clarinete</t>
  </si>
  <si>
    <t>HUAMANTUPA HUISA, Victoriano</t>
  </si>
  <si>
    <t>43234230</t>
  </si>
  <si>
    <t>HUAMANTUPA VARGAS, Piter  Hanyelo</t>
  </si>
  <si>
    <t>47870731</t>
  </si>
  <si>
    <t>HUANACO ZAMATA, Doroteo</t>
  </si>
  <si>
    <t>HUANCA ALCCAHUA, Aurelio</t>
  </si>
  <si>
    <t>HUANCA AYME, KARLA LUZ</t>
  </si>
  <si>
    <t>Anfitriona y Orientadora de Parque Arqueologico Nacional Machupicchu</t>
  </si>
  <si>
    <t>HUANCA FLORES, Jesus</t>
  </si>
  <si>
    <t>HUANCA VASQUEZ, Martin</t>
  </si>
  <si>
    <t>HUARAKA GIHUAÑA, Gumercindo</t>
  </si>
  <si>
    <t>Vigilante Conservado</t>
  </si>
  <si>
    <t>HUARAKA MANUTUPA, Abrahan</t>
  </si>
  <si>
    <t>HUARANCA ALLASI, Jorge</t>
  </si>
  <si>
    <t>Técnico en Contabilidad</t>
  </si>
  <si>
    <t>HUARANCCA HANCO, Juan Victor</t>
  </si>
  <si>
    <t>HUARCAYA PAUCAR, Daylet Lynsi</t>
  </si>
  <si>
    <t>HUARCAYA QUISPE, Francisco</t>
  </si>
  <si>
    <t>23862297</t>
  </si>
  <si>
    <t>HUARCCA HUARHUA, Julian Felipe</t>
  </si>
  <si>
    <t>42090252</t>
  </si>
  <si>
    <t>HUARI SUCNO, Erick Enrique</t>
  </si>
  <si>
    <t>Br. en arqueologia</t>
  </si>
  <si>
    <t>HUAYAPA QQUENAYA, Victor</t>
  </si>
  <si>
    <t>HUAYAPO ZELAYA, Eugenio Felipe</t>
  </si>
  <si>
    <t>Técnico en Restauracion</t>
  </si>
  <si>
    <t>HUERTA BOLARTE, Tania Martina</t>
  </si>
  <si>
    <t>HUILLCA CAMERO, Percy</t>
  </si>
  <si>
    <t>BR. EN ARQUEOLOGÍA  (PROFESIONAL I)</t>
  </si>
  <si>
    <t>HUILLCA HUILLCA, Wilber</t>
  </si>
  <si>
    <t>HUILLCA NINA, Rolando</t>
  </si>
  <si>
    <t>HUILLCA PINO, Santos</t>
  </si>
  <si>
    <t>Vigilalante</t>
  </si>
  <si>
    <t>HUILLCA QUISPE, Antonia Yovana</t>
  </si>
  <si>
    <t>INSTRUMENTISTA DE FILA ESPECIALIDAD VIOLA (Musicólogo III)</t>
  </si>
  <si>
    <t>HUILLCA RAMIREZ, Marco Antonio</t>
  </si>
  <si>
    <t>HUILLCANINA MIRANO, Rosa</t>
  </si>
  <si>
    <t>Tec. Guia oficial de Turismo</t>
  </si>
  <si>
    <t>HUILLCARA CASTRO, Gene</t>
  </si>
  <si>
    <t>Profesor de Educación Artística y/o Artes Gráficas para ejecutar las acciones previstas para la transversalización del enfoque intercultura</t>
  </si>
  <si>
    <t>HUIRACCOCHA PORTILLA, Wilson</t>
  </si>
  <si>
    <t>Egresado de ISMP Leandro Alviña Miranda</t>
  </si>
  <si>
    <t>23980366</t>
  </si>
  <si>
    <t>HUISARAIME ÑAHUE, Juan</t>
  </si>
  <si>
    <t>BACHILLER EN ANTROPOLOGIA (PROFESIONAL I),para cumplir servicios de gestor cultural,del Fondo Editorial.</t>
  </si>
  <si>
    <t>HUISARAIME ÑAHUI, José</t>
  </si>
  <si>
    <t>HUISARAYMI ÑAHUI, Humberto</t>
  </si>
  <si>
    <t>Operador en Boleteria - Killarumiyoc</t>
  </si>
  <si>
    <t>42289238</t>
  </si>
  <si>
    <t>HUMPIRE ASTETE, Wilbert Antonio</t>
  </si>
  <si>
    <t>Técnico administrativo - Disposicion judicial reg 276</t>
  </si>
  <si>
    <t>24287091</t>
  </si>
  <si>
    <t>HUMPIRE BACA, Elizabeth</t>
  </si>
  <si>
    <t>Tecnico Enfermeria</t>
  </si>
  <si>
    <t>HURTADO NIETO, Celso</t>
  </si>
  <si>
    <t>Operador de computadoras - CETPRO EL PORVENIR</t>
  </si>
  <si>
    <t>Labores de arqueologa</t>
  </si>
  <si>
    <t>INCAHUAMAN ATAUSINCHI, Feliciano</t>
  </si>
  <si>
    <t>Tco. en Flora, fauna y ornamentación</t>
  </si>
  <si>
    <t>INFANTAS HUAMAN, Jeorgina</t>
  </si>
  <si>
    <t>Arquitecto (Responsable A-1)</t>
  </si>
  <si>
    <t>INQUILLAY APAZA, Camilo</t>
  </si>
  <si>
    <t>Capo de Fila Violín I</t>
  </si>
  <si>
    <t>INQUILTUPA MESCCO, Vicente</t>
  </si>
  <si>
    <t>Conservador de obras de Arte</t>
  </si>
  <si>
    <t>ITURRIAGA OQUENDO, Albert</t>
  </si>
  <si>
    <t>JAIMES SALLO, Paulino</t>
  </si>
  <si>
    <t>JAQQUEHUA SURCO, Nilzon</t>
  </si>
  <si>
    <t>JAQUEHUA ALATA, Edison</t>
  </si>
  <si>
    <t>JARA CONCHA, Erika Pamela</t>
  </si>
  <si>
    <t>JAVIER LAROTA, David</t>
  </si>
  <si>
    <t>JIMENEZ CONDORI, Jhon Valery</t>
  </si>
  <si>
    <t>JIMENEZ VEGA, Clara Rosa</t>
  </si>
  <si>
    <t>JURADO CARRASCO, Carmen Gladys</t>
  </si>
  <si>
    <t>JURADO GARRIDO, Yuditsa</t>
  </si>
  <si>
    <t>BACH.EN ARQUEOLOGIA</t>
  </si>
  <si>
    <t>Conductor de Vehículos Técnico T-2</t>
  </si>
  <si>
    <t>JURADO MUÑOZ, Jaime Jorge</t>
  </si>
  <si>
    <t>JUSTINIANI ALMIRON, Hector Americo</t>
  </si>
  <si>
    <t>KJURO ARENAS, Samuel</t>
  </si>
  <si>
    <t>LA TORRE NUÑEZ, Jaime</t>
  </si>
  <si>
    <t>LA TORRE PATIÑO, Jose Angel</t>
  </si>
  <si>
    <t>LAIME AIQUIPA, German</t>
  </si>
  <si>
    <t>Gasfitero.</t>
  </si>
  <si>
    <t>Tecnico administrativo - Mandato Judicial</t>
  </si>
  <si>
    <t>LAIME MANTILLA, Victor</t>
  </si>
  <si>
    <t>Profesor de Educación Artística</t>
  </si>
  <si>
    <t>ABOGADO (PROFESIONAL P-3)</t>
  </si>
  <si>
    <t>41587244</t>
  </si>
  <si>
    <t>LARREA SOTA, Karen Lisset</t>
  </si>
  <si>
    <t>LATORRE SOTOMAYOR, Edson Raúl</t>
  </si>
  <si>
    <t>Bach. En Administración (Profesional 1)</t>
  </si>
  <si>
    <t>LAURA HUARCO, Ermitaño</t>
  </si>
  <si>
    <t>Elaboración de proyectos de resoluciones coactivas</t>
  </si>
  <si>
    <t>LAUREL PAUCAR, Yolanda</t>
  </si>
  <si>
    <t>LAZARO ARONES, Dilian</t>
  </si>
  <si>
    <t>ING. GEOLOGO (PROFESIONAL P-2)</t>
  </si>
  <si>
    <t>LAZARO CAHUANTICO, Marino</t>
  </si>
  <si>
    <t>Asistente en Arqueología</t>
  </si>
  <si>
    <t>LECAROS CUSIPAUCAR, Fernando</t>
  </si>
  <si>
    <t>Egresado Artista Musico</t>
  </si>
  <si>
    <t>LEON ENRIQUEZ, Francisco</t>
  </si>
  <si>
    <t>LEON ORIHUELA, Julio</t>
  </si>
  <si>
    <t>Tec. digitador</t>
  </si>
  <si>
    <t>LEON VALDIVIA, Milagros</t>
  </si>
  <si>
    <t>LETONA ESPINOZA, Marco</t>
  </si>
  <si>
    <t>Formación Artistica</t>
  </si>
  <si>
    <t>25311260</t>
  </si>
  <si>
    <t>LETONA HUAMAN, EDUARDO</t>
  </si>
  <si>
    <t>LIANAJE BOCANGEL, Juana Rosa</t>
  </si>
  <si>
    <t>Arquitecto (RESPONSABLE A-I)</t>
  </si>
  <si>
    <t>LIGAS OVALLE, Bernardo</t>
  </si>
  <si>
    <t>Artísta Profesional</t>
  </si>
  <si>
    <t>Técnico Administrativo para, Ordenamiento, Clasificación, Codificación y Digitalización de documentos de años anteriores del Archivo Centra</t>
  </si>
  <si>
    <t>LIMA HUAMAN, Miguel</t>
  </si>
  <si>
    <t>LINARES VILLAVICENCIO, Madeleidi Maribel</t>
  </si>
  <si>
    <t>LIRA CUSIPAUCAR, Oscar</t>
  </si>
  <si>
    <t>LIRA DORADO, Maria Luisa</t>
  </si>
  <si>
    <t>Recepción de documentos, registro manual de documentación</t>
  </si>
  <si>
    <t>LIRA HALLER, Cesar</t>
  </si>
  <si>
    <t xml:space="preserve"> Lic. En Antropología Profesional P-4</t>
  </si>
  <si>
    <t>LIZARRAGA ROMERO, Artemio</t>
  </si>
  <si>
    <t>LIZARZABURU PRADO, Pedro Antonio</t>
  </si>
  <si>
    <t>LLANCAY CALLANAUPA, Américo</t>
  </si>
  <si>
    <t>LLANCAY HUAMAN, Robert</t>
  </si>
  <si>
    <t>LLAVE CAVIEDES, Guillermo</t>
  </si>
  <si>
    <t>LLERENA GONZALES, Juan Luis</t>
  </si>
  <si>
    <t>LOAIZA ALVAREZ, Raquel</t>
  </si>
  <si>
    <t>LOAIZA CARRASCO, Rocio Piedad</t>
  </si>
  <si>
    <t>LOAIZA CCOPA, Renato Jose</t>
  </si>
  <si>
    <t>Labores profesionales de Ing. Geologo</t>
  </si>
  <si>
    <t>LOAYZA ARENAS, Liceth Yesenia</t>
  </si>
  <si>
    <t>Br. en Derecho y Cs. Politicas</t>
  </si>
  <si>
    <t>LOAYZA PUMA, Carlos</t>
  </si>
  <si>
    <t>Vigilante Conservador (Medidad Cautelar)</t>
  </si>
  <si>
    <t>LOAYZA QUIROGA, Ronal</t>
  </si>
  <si>
    <t>Br. en Ing. Geologica</t>
  </si>
  <si>
    <t>LOAYZA RIVEROS, Holger Eliseo</t>
  </si>
  <si>
    <t>LOAYZA ROJAS, Raul Alberto</t>
  </si>
  <si>
    <t>LOPEZ CASTILLA, Ezvany</t>
  </si>
  <si>
    <t>Br. en Antroplogia</t>
  </si>
  <si>
    <t>UN TÉCNICO ADMINISTRATIVO IV</t>
  </si>
  <si>
    <t>LOVATON PERALTA, Karina</t>
  </si>
  <si>
    <t>LOVON FUENTES, Ulises</t>
  </si>
  <si>
    <t>Estudiante de Computac. e Informatica</t>
  </si>
  <si>
    <t>LUCANA BEJAR, Daniel</t>
  </si>
  <si>
    <t>LUCANA BEJAR, Donato</t>
  </si>
  <si>
    <t>LUME INCARROCA, Rene Alejandro</t>
  </si>
  <si>
    <t>LUNA CHACON, Julio Cesar</t>
  </si>
  <si>
    <t>Operador de Computadoras Basico</t>
  </si>
  <si>
    <t xml:space="preserve"> Vigilante Conservador (Auxiliar II)</t>
  </si>
  <si>
    <t>LUNA HUILLCA, Pedro</t>
  </si>
  <si>
    <t>LUPO ALENCASTRE, Livia Anahi</t>
  </si>
  <si>
    <t>Instrumentista de Fila Especialidad Tuba</t>
  </si>
  <si>
    <t>LUZA ZAMALLOA, Hipolito Willans</t>
  </si>
  <si>
    <t>MAITA LOPEZ, Lucio</t>
  </si>
  <si>
    <t>MALDONADO SEANCAS, Jose Americo</t>
  </si>
  <si>
    <t>UN ALMACENERO</t>
  </si>
  <si>
    <t>MALPARTIDA RODRIGUEZ, Marco Antonio</t>
  </si>
  <si>
    <t>Tecnico en restauracion</t>
  </si>
  <si>
    <t>Técnico Analista de Sistemas</t>
  </si>
  <si>
    <t>MAMANI AMARU, Rodolfo Avelino</t>
  </si>
  <si>
    <t>Economista (Coordinador IV)</t>
  </si>
  <si>
    <t>MAMANI ARTEAGA, Nely</t>
  </si>
  <si>
    <t>Tecnico en Impresiones</t>
  </si>
  <si>
    <t>MAMANI HUAMAN, Angel</t>
  </si>
  <si>
    <t>Deshierbe de pastos y malezas en Z. A. de Aobamba, LLaqtapata y Yanama</t>
  </si>
  <si>
    <t>MAMANI HUARAYA, Wilfredo</t>
  </si>
  <si>
    <t>MAMANI HUILLCA, Marco Zenon</t>
  </si>
  <si>
    <t>Profesor de Educación Artistica</t>
  </si>
  <si>
    <t>MAMANI LOAYZA, Daniel Alcides</t>
  </si>
  <si>
    <t>MAMANI MACHACA, Jesús Pelayo</t>
  </si>
  <si>
    <t xml:space="preserve"> Secretaria Ejecutiva (Técnico IV-A)</t>
  </si>
  <si>
    <t>MAMANI MAITA, Nicolas</t>
  </si>
  <si>
    <t>MAMANI QUESLLOYA, Fredy</t>
  </si>
  <si>
    <t>Auxiliares de Limpieza , para el Área de Servicios Auxiliares y Mantenimiento del Área Funcional de Abastecimiento</t>
  </si>
  <si>
    <t>MAMANI QUISPE, Julio</t>
  </si>
  <si>
    <t>MAMANI QUISPE, Rene</t>
  </si>
  <si>
    <t>43976053</t>
  </si>
  <si>
    <t>MAMANI RAMOS, LIZET</t>
  </si>
  <si>
    <t>29621650</t>
  </si>
  <si>
    <t>MAMANI SOTO, Claudio Enrique</t>
  </si>
  <si>
    <t>Técnico Administrativo Técnico T-4</t>
  </si>
  <si>
    <t>MAMANI VILCA, Beltrán Francisco</t>
  </si>
  <si>
    <t>INSTRUMENTISTA DE FILA (VIOLONCHELO)</t>
  </si>
  <si>
    <t>MANCCO HUAMAN, Dionicio</t>
  </si>
  <si>
    <t>MANOTTUPA QUINTO, German</t>
  </si>
  <si>
    <t>Instrumentista de Fila Especialidad Fago</t>
  </si>
  <si>
    <t>MANOTUPA HUACHACA, Andres</t>
  </si>
  <si>
    <t>45840668</t>
  </si>
  <si>
    <t>MANRIQUE FLOREZ, Carmen</t>
  </si>
  <si>
    <t>Ordenamiento, registro y catalogación de bienes arqueológicos muebles</t>
  </si>
  <si>
    <t>MAQQUE AZORSA, Rubén</t>
  </si>
  <si>
    <t>MAQQUE MAMANI, JUAN GUALBERTO</t>
  </si>
  <si>
    <t>MAQUERE ALATA, Mario</t>
  </si>
  <si>
    <t>Conservador y Restaurador de Obras de Arte</t>
  </si>
  <si>
    <t>MARTINEZ ZUÑIGA, William</t>
  </si>
  <si>
    <t>Lic. en Antropología , para el Parque Arqueológico de Ollantaytambo.</t>
  </si>
  <si>
    <t>MASIAS ATAUCURI, Olga</t>
  </si>
  <si>
    <t>46485087</t>
  </si>
  <si>
    <t>MASIAS GUTIERREZ, Wilber</t>
  </si>
  <si>
    <t>Almacenero</t>
  </si>
  <si>
    <t>MASIAS MOGROVEJO, Alexander</t>
  </si>
  <si>
    <t>Operador de Computadoras</t>
  </si>
  <si>
    <t>MEDINA ALPACA, Cesar Ernesto</t>
  </si>
  <si>
    <t>MEDINA DELGADO, Oliver</t>
  </si>
  <si>
    <t>Lic. En Educación Profesional P-2</t>
  </si>
  <si>
    <t>MEDINA FOCCO, Leonidas</t>
  </si>
  <si>
    <t>MEDINA TUPAYACHI, Jovito</t>
  </si>
  <si>
    <t>MEDRANO MONTUFAR, Germania</t>
  </si>
  <si>
    <t>Conserje para realizar trabajos de limpieza integral de las oficinas del Proyecto Qhapaq Ñan.</t>
  </si>
  <si>
    <t>MEDRANO PANOCCA, Baltazar</t>
  </si>
  <si>
    <t>Apoyo logistico y administrativo</t>
  </si>
  <si>
    <t>MELENDEZ MENDOZA, Juan Obispo</t>
  </si>
  <si>
    <t>MELENDREZ MEZA, Elena</t>
  </si>
  <si>
    <t>MELLIO RODRIGUEZ, Gavino</t>
  </si>
  <si>
    <t>MENA ORTIZ, Mario</t>
  </si>
  <si>
    <t>MENDIZABAL OCAMPO, Benjamin</t>
  </si>
  <si>
    <t>ESPECIALISTA EN PROYECTOS III</t>
  </si>
  <si>
    <t>MENDOZA BACA, Roxanna</t>
  </si>
  <si>
    <t>Técnico en Guía Oficial en Turismo</t>
  </si>
  <si>
    <t>45583184</t>
  </si>
  <si>
    <t>MENDOZA CONDORI, Ana Gabriela</t>
  </si>
  <si>
    <t>MENDOZA MEJIA, Elizabeth</t>
  </si>
  <si>
    <t>MERCADO CHINO, SANDRO FIDEL</t>
  </si>
  <si>
    <t>Integrante de equipo OTC</t>
  </si>
  <si>
    <t>MERMA GOMEZ, Luz Marina</t>
  </si>
  <si>
    <t>Lic. en Relaciones Publicas</t>
  </si>
  <si>
    <t>MESAHUANCA CONDORI, Justino</t>
  </si>
  <si>
    <t>MESCCO HUALLPAYUNCA, Eusebia</t>
  </si>
  <si>
    <t>Contador Público Profesional 4</t>
  </si>
  <si>
    <t>MESCCO SEGOVIA, Galuht</t>
  </si>
  <si>
    <t>MEZA ATAU, Juan Francisco</t>
  </si>
  <si>
    <t>MEZA CHAVEZ, Gissella</t>
  </si>
  <si>
    <t>MEZA CORONADO, Dayan Saul</t>
  </si>
  <si>
    <t>MEZA ESCOBAR, José</t>
  </si>
  <si>
    <t>Arquitecto Profesional III</t>
  </si>
  <si>
    <t>MEZA HUARAYA, Julio Cesar</t>
  </si>
  <si>
    <t>23805897</t>
  </si>
  <si>
    <t>MEZA MIRANDA, Julio Ricardo</t>
  </si>
  <si>
    <t>Br. en Administración</t>
  </si>
  <si>
    <t>Abogado Profesional II</t>
  </si>
  <si>
    <t>MEZA SALAS, Bacilio</t>
  </si>
  <si>
    <t>Técnico en electronica</t>
  </si>
  <si>
    <t>MILLA GALINDO, Renee Karen</t>
  </si>
  <si>
    <t>MIRANDA ALMARAZ, Guillermo Mateo</t>
  </si>
  <si>
    <t>MIRANDA CONDORI, Pedro</t>
  </si>
  <si>
    <t>MIRANDA GRANDA, Edgar</t>
  </si>
  <si>
    <t>MIRANDA GUDIEL, Cesar Augusto</t>
  </si>
  <si>
    <t>Egresado de Antropologia</t>
  </si>
  <si>
    <t>ARQUITECTO II</t>
  </si>
  <si>
    <t>MIRANDA GUZMAN, Carlos Alberto</t>
  </si>
  <si>
    <t>Estudiante de Contabilidad</t>
  </si>
  <si>
    <t>MIRANDA HUALLPA, Luis Alberto</t>
  </si>
  <si>
    <t>MIRANDA NINA, Cristobal</t>
  </si>
  <si>
    <t>TECNICO IV  RECAUDADOR MACHUPICCHU</t>
  </si>
  <si>
    <t>23863434</t>
  </si>
  <si>
    <t>MIRANDA PAZOS, Luis Cesar</t>
  </si>
  <si>
    <t>ECONOMISTA/CONTADOR PUBLICO (P-IV),para supervisar y coordinar con las áreas ejecutoras de obras, las adquisiciones de bienes.</t>
  </si>
  <si>
    <t>MIRANDA POMACONDOR, Mary</t>
  </si>
  <si>
    <t>Br. Profesional  en Agricultura</t>
  </si>
  <si>
    <t>Técnico CAD</t>
  </si>
  <si>
    <t>MIRANDA SOTOMAYOR, Claudia</t>
  </si>
  <si>
    <t>COMUNICADOR SOCIAL III</t>
  </si>
  <si>
    <t>MISME HUALLPARIMACHI, Oscar</t>
  </si>
  <si>
    <t>Técnico Dibujante</t>
  </si>
  <si>
    <t>MOJONERO MERMA, Monica Pilar</t>
  </si>
  <si>
    <t>TECNICO ADMINISTRATIVO (TECNICO T-1)</t>
  </si>
  <si>
    <t>MOLINA ACURIO, Melissa</t>
  </si>
  <si>
    <t>MOLINA ARARANCA, Jorge</t>
  </si>
  <si>
    <t>RESPONSABLE DE SEGURIDAD Y SALUD EN EL TRABAJO</t>
  </si>
  <si>
    <t>MOLINA LINES, Erica</t>
  </si>
  <si>
    <t>Contador público</t>
  </si>
  <si>
    <t>Arquitecto Profesional P-4</t>
  </si>
  <si>
    <t>MOLINA NAVARRETE, Ingrid Yuvaly</t>
  </si>
  <si>
    <t>Biologia</t>
  </si>
  <si>
    <t>MOLINEDO SEGURA, Juan</t>
  </si>
  <si>
    <t>MOLLINEDO HUAMANI, Marisol</t>
  </si>
  <si>
    <t>AUXILIAR ADMINISTRATIVO (AUXILIAR 2)</t>
  </si>
  <si>
    <t>MONARES HUAMAN, Walter</t>
  </si>
  <si>
    <t>VIGILANTE (AUXILIAR 2)</t>
  </si>
  <si>
    <t>MONRROY QUIÑONES, Luz Marina</t>
  </si>
  <si>
    <t>LICIENCIADO EN CIENCIAS SOCIALES</t>
  </si>
  <si>
    <t>41015012</t>
  </si>
  <si>
    <t>MONTALVO BACA, Susan Sari</t>
  </si>
  <si>
    <t>Lic. en Periodismo</t>
  </si>
  <si>
    <t>Auxiliar de Almacén</t>
  </si>
  <si>
    <t>MONTALVO LOAIZA, Yadira Vannessa</t>
  </si>
  <si>
    <t>Operador en Boleteria del PAN - Machupicchu</t>
  </si>
  <si>
    <t>72418394</t>
  </si>
  <si>
    <t>MONTAÑEZ QUISPE, Adriana</t>
  </si>
  <si>
    <t>MONTEAGUDO RAMIREZ, Fernando</t>
  </si>
  <si>
    <t>Lic. en Arqueología Profesional IV, Evaluar, Inspeccionar y emitir Certificados de Inexistencia de Restos Arqueológicos.</t>
  </si>
  <si>
    <t>MONTERROSO HUAMAN, Irina Julia</t>
  </si>
  <si>
    <t xml:space="preserve"> Técnico Administrativo (Técnico T-2)</t>
  </si>
  <si>
    <t>MONTERROSO QUISPE, OLINDA</t>
  </si>
  <si>
    <t>MONTES CAMERO, Helder Janio</t>
  </si>
  <si>
    <t>Profesional Técnico en Electronica</t>
  </si>
  <si>
    <t>Abogado (Profesional II)</t>
  </si>
  <si>
    <t>MONTES SOLIS, Bertoni</t>
  </si>
  <si>
    <t>Pintor</t>
  </si>
  <si>
    <t>ABOGADO II</t>
  </si>
  <si>
    <t>MONTES ZUÑIGA, Maxwell Rudy</t>
  </si>
  <si>
    <t>MONTESINOS BENITES, Belisario</t>
  </si>
  <si>
    <t>Lic. En Administración (Profesional 3)</t>
  </si>
  <si>
    <t>MONTESINOS GARRIDO, Iván</t>
  </si>
  <si>
    <t>MONTESINOS PEÑA, Helga Karen</t>
  </si>
  <si>
    <t>ESPECIALISTA EN PRESUPUESTO III</t>
  </si>
  <si>
    <t>Edición de informes periodísticos, Edición de documentales, Armado general del programa televisivo Institucional Patrimonio</t>
  </si>
  <si>
    <t>MORA ALFEREZ, Julio Denis</t>
  </si>
  <si>
    <t>Ing. de Sistemas y computo</t>
  </si>
  <si>
    <t>23929603</t>
  </si>
  <si>
    <t>MORA AQUINO, Alex Faustino</t>
  </si>
  <si>
    <t>Periodista</t>
  </si>
  <si>
    <t>MORA CARRILLO, Richard Efrén</t>
  </si>
  <si>
    <t>Tecnico de Sistemas</t>
  </si>
  <si>
    <t>Analista en Arqueología</t>
  </si>
  <si>
    <t>45332611</t>
  </si>
  <si>
    <t>MORA USCAPI, Erik Michael</t>
  </si>
  <si>
    <t>Auxiliar en topógrafia</t>
  </si>
  <si>
    <t>MORALES AGUILAR, Williams Nacho</t>
  </si>
  <si>
    <t>ESTUDIANTE DE LA FACULTAD DE DERECHO Y CIENCIAS POLITICAS</t>
  </si>
  <si>
    <t>MORALES CORONEL, Claudia Francisca</t>
  </si>
  <si>
    <t>42497777</t>
  </si>
  <si>
    <t>MORALES MENDOZA, Sidney Randhi</t>
  </si>
  <si>
    <t>MOREYRA VASQUEZ, Cleny Diana Mercedes</t>
  </si>
  <si>
    <t>MORMONTOY ATAYUPANQUI, Marco Antonio</t>
  </si>
  <si>
    <t>MORMONTOY LOPEZ, Rolando</t>
  </si>
  <si>
    <t>Operador/a de Limpieza y mantenimiento</t>
  </si>
  <si>
    <t>07518806</t>
  </si>
  <si>
    <t>MORVELI VALER, Deginalda</t>
  </si>
  <si>
    <t>TRES OPERADOR CONSERVADOR</t>
  </si>
  <si>
    <t>MOSCOSO LA TORRE, Renee Baltazar</t>
  </si>
  <si>
    <t>MOSCOSO MUÑOZ, Brithner</t>
  </si>
  <si>
    <t>Egresado de la escuela de musica</t>
  </si>
  <si>
    <t>Lic. En Administración para Apoyo profesional</t>
  </si>
  <si>
    <t>MOSCOSO RIVAS, Uldarico</t>
  </si>
  <si>
    <t>MOSQUEIRA APARICIO, Adriana Marcela</t>
  </si>
  <si>
    <t>Secretariado Ejecutivo</t>
  </si>
  <si>
    <t>UN TÉCNICO III - RECAUDADOR</t>
  </si>
  <si>
    <t>MOTTA COLQUE, Rocio</t>
  </si>
  <si>
    <t>MOYA COHAGUILA, Jorge Luis</t>
  </si>
  <si>
    <t>MUELLE GONGORA, Edgard</t>
  </si>
  <si>
    <t>Biólogo Profesional IV, para ejecutar, coordinar, supervisar y gestionar Programa de Conservación y Manejo Biocultural</t>
  </si>
  <si>
    <t>MULTHUAPTFF NAVARRO, Erick</t>
  </si>
  <si>
    <t>MUÑOZ MAMANI, Gavino</t>
  </si>
  <si>
    <t>23813782</t>
  </si>
  <si>
    <t>MUÑOZ MEJIA, Jose</t>
  </si>
  <si>
    <t>LIC. EN ANTROPOLOGÍA (PROFESIONAL P-2)</t>
  </si>
  <si>
    <t>MUÑOZ SEGUNDO, José</t>
  </si>
  <si>
    <t>MUÑOZ SOTOMAYOR, Guido</t>
  </si>
  <si>
    <t>Tecnico en Computación e Informatica</t>
  </si>
  <si>
    <t>Operador en Mantenimiento del Parque Arqueologico de Ollantaytambo</t>
  </si>
  <si>
    <t>25208339</t>
  </si>
  <si>
    <t>MUÑOZ YUCRA, Ezequiel</t>
  </si>
  <si>
    <t>Maestro de obra</t>
  </si>
  <si>
    <t>BACHILLER EN ANTROPOLOGIA I</t>
  </si>
  <si>
    <t>NAJARRO TELLO, Román Huber</t>
  </si>
  <si>
    <t>NAVARRO PEREZ, ERICK</t>
  </si>
  <si>
    <t>41586279</t>
  </si>
  <si>
    <t>NAYHUA AYALA, Jesús</t>
  </si>
  <si>
    <t>25317773</t>
  </si>
  <si>
    <t>NAYHUA AYALA, Sixto</t>
  </si>
  <si>
    <t>Anfitrionaje y Orientación al turismo</t>
  </si>
  <si>
    <t>NIEBLAS HUILLCA, Anselmo</t>
  </si>
  <si>
    <t>NINA CANCHA, Raúl</t>
  </si>
  <si>
    <t>Historiadora</t>
  </si>
  <si>
    <t>25327618</t>
  </si>
  <si>
    <t>NINA HUAMAN, Andrés</t>
  </si>
  <si>
    <t>10578136</t>
  </si>
  <si>
    <t>NIÑO DE GUZMAN AYVAR, Julián</t>
  </si>
  <si>
    <t>Técnico en Mecanica de Producción</t>
  </si>
  <si>
    <t>Asistente de antropologia</t>
  </si>
  <si>
    <t>NUÑEZ FRANCO, Juan</t>
  </si>
  <si>
    <t>OBERTI PARDO, Monica Liliana</t>
  </si>
  <si>
    <t>Lic. en Adminstracion</t>
  </si>
  <si>
    <t>OBLITAS CHECYA, Melisa</t>
  </si>
  <si>
    <t>Conductor de Vehículos  Técnico T-2</t>
  </si>
  <si>
    <t>42423549</t>
  </si>
  <si>
    <t>OBLITAS UBALDE, Edwin</t>
  </si>
  <si>
    <t>Tecnico Recaudador</t>
  </si>
  <si>
    <t>Conducir las diferentes unidades vehiculares que se le asigna</t>
  </si>
  <si>
    <t>OCHARAN RIVERA, Marcos Gregory Pascual</t>
  </si>
  <si>
    <t xml:space="preserve"> Lic. En Antropología Profesional P-2</t>
  </si>
  <si>
    <t>OCHOA ESTRADA, Julio Gustavo</t>
  </si>
  <si>
    <t>OCHOA NINA, Edilberto</t>
  </si>
  <si>
    <t>OCHOA OBLITAS, Marianella</t>
  </si>
  <si>
    <t>Lic. En Antropologia</t>
  </si>
  <si>
    <t>Concertino</t>
  </si>
  <si>
    <t>OCHOA TAPIA, Ermitaño</t>
  </si>
  <si>
    <t>Economista , para el P.A.N. de Machupicchu.</t>
  </si>
  <si>
    <t>41071370</t>
  </si>
  <si>
    <t>OCHOA VALDIVIA, Yeniffer Katherine</t>
  </si>
  <si>
    <t>25001147</t>
  </si>
  <si>
    <t>OCHOA ZAPATA, Milton Juan</t>
  </si>
  <si>
    <t>Ing.  Geologico</t>
  </si>
  <si>
    <t>Lic arqueologia</t>
  </si>
  <si>
    <t>OJEDA CRUZ, Patricio</t>
  </si>
  <si>
    <t>Vigialnte conservador</t>
  </si>
  <si>
    <t>OJEDA MUÑOZ, Ana</t>
  </si>
  <si>
    <t>OJEDA MUÑOZ, Ramiro</t>
  </si>
  <si>
    <t>AUXILIAR DE CONSERVACION (AUXILIAR-2)</t>
  </si>
  <si>
    <t>OJEDA VALENCIA, Keli</t>
  </si>
  <si>
    <t>Guia Oficial de Tursimo</t>
  </si>
  <si>
    <t>40767560</t>
  </si>
  <si>
    <t>OLAVE APAZA, Elder</t>
  </si>
  <si>
    <t>OLAYUNCA OROS, Vicente</t>
  </si>
  <si>
    <t>Br. Historia, cumplimiento de objetivos planificados segun POI</t>
  </si>
  <si>
    <t>OLAZABAL NAVARRO, Yeni</t>
  </si>
  <si>
    <t>Secretaria ejecutiva</t>
  </si>
  <si>
    <t>OLIVARES CORDOVA, Faustino</t>
  </si>
  <si>
    <t>OLIVERA ASTOCONDOR, Cornelio</t>
  </si>
  <si>
    <t>OLIVERA FARFAN, LINDA</t>
  </si>
  <si>
    <t>Labores de Informatica y sistemas</t>
  </si>
  <si>
    <t>OLIVERA MEZA, Serapio</t>
  </si>
  <si>
    <t>OLIVERA NAULA, Wilfredo</t>
  </si>
  <si>
    <t>Recaudador  Técnico T-4</t>
  </si>
  <si>
    <t>OROZ MARQUEZ, Sonia Raquel</t>
  </si>
  <si>
    <t>En Arqueologia</t>
  </si>
  <si>
    <t>ESPECIALISTA ADMINISTRATIVO IV</t>
  </si>
  <si>
    <t>OROZ RAMOS, Christian Robert</t>
  </si>
  <si>
    <t>OROZ RAMOS, Hugo Paul</t>
  </si>
  <si>
    <t>ORTIZ ARIAS, ARNALDO</t>
  </si>
  <si>
    <t xml:space="preserve"> Lic. En Administración (Profesional 4)</t>
  </si>
  <si>
    <t>ORTIZ DE ORUE CORDOVA, Celestino</t>
  </si>
  <si>
    <t>ORTIZ DE ZEVALLOS ALOSILLA, Maria Elena</t>
  </si>
  <si>
    <t>Br. en Artes Plasticas</t>
  </si>
  <si>
    <t>ORTIZ HUAMANI, Luis Alberto</t>
  </si>
  <si>
    <t>Estudiante de Arqueologia</t>
  </si>
  <si>
    <t>ORTIZ JARA, Jorge César</t>
  </si>
  <si>
    <t>Técnico en  Restauración</t>
  </si>
  <si>
    <t>ORTIZ SANCHEZ, Pedro Emiliano</t>
  </si>
  <si>
    <t>Operador de cargador frontal</t>
  </si>
  <si>
    <t>Licenciatura en Ciencias de la Comunicación Responsable A-I, Responsable de las funciones de Comunicación e Imagen Institucional.</t>
  </si>
  <si>
    <t>ORUE ESPINOZA, Vicente</t>
  </si>
  <si>
    <t>OTAZU MENDOZA, Teresa de Jesús</t>
  </si>
  <si>
    <t>Br. en Historia</t>
  </si>
  <si>
    <t>Antropologa</t>
  </si>
  <si>
    <t>PACHECO BARBARAN, Ruth Maria</t>
  </si>
  <si>
    <t>Asistente en secretariado</t>
  </si>
  <si>
    <t>PACHECO COLLAVINOS, Eduardo</t>
  </si>
  <si>
    <t>Técnico Administrativo (Técnico 4)</t>
  </si>
  <si>
    <t>PACHECO ESCOBEDO, Victor</t>
  </si>
  <si>
    <t>PAKGO QUISPE, Jose Gavino</t>
  </si>
  <si>
    <t>PALACIOS FLORES, Alma Soledad</t>
  </si>
  <si>
    <t>Contador Público Colegiado</t>
  </si>
  <si>
    <t>PALIZA LINDO, Fernando</t>
  </si>
  <si>
    <t>PALMA HERMOZA, Jorge Ernesto</t>
  </si>
  <si>
    <t>Vigilante Conservdor</t>
  </si>
  <si>
    <t>PALOMINO CUELA, Marco</t>
  </si>
  <si>
    <t>Lic. en Administración de Empresas</t>
  </si>
  <si>
    <t>Mecánico de Automotores</t>
  </si>
  <si>
    <t>PALOMINO DELGADO, Fortunato</t>
  </si>
  <si>
    <t>PALOMINO PEREZ, Abel</t>
  </si>
  <si>
    <t>PALOMINO QUISPE, Baltazar</t>
  </si>
  <si>
    <t>Lic. En Antropología Profesional 3</t>
  </si>
  <si>
    <t>PALOMINO QUISPE, Manuel</t>
  </si>
  <si>
    <t>41755995</t>
  </si>
  <si>
    <t>PALOMINO QUISPE, Rocio</t>
  </si>
  <si>
    <t>PALOMINO RIVAS, Rolando</t>
  </si>
  <si>
    <t>PALOMINO SOTOMAYOR, Ana Haydee</t>
  </si>
  <si>
    <t>Lic.en Ciencias de la Comunicación</t>
  </si>
  <si>
    <t xml:space="preserve"> Registro arquitectonico y tecnomorfologico de la Ciudad Inca de Machupicchu </t>
  </si>
  <si>
    <t>PALOMINO TORRES, Samuel</t>
  </si>
  <si>
    <t>PANATO ROSADO, Patricia Silvana</t>
  </si>
  <si>
    <t>PANDO RICALDE, Juan Cesareo</t>
  </si>
  <si>
    <t>PANDURO FERNANDEZ, Javier Alfredo</t>
  </si>
  <si>
    <t>70598368</t>
  </si>
  <si>
    <t>PANTIGOZO CAVIEDES, Karol Evelin</t>
  </si>
  <si>
    <t>PAREDES ENRIQUEZ, Dinora Frecia</t>
  </si>
  <si>
    <t>PAREDES GALLEGOS, Richard Ludwing</t>
  </si>
  <si>
    <t xml:space="preserve">UN INGENIERO DE SISTEMAS </t>
  </si>
  <si>
    <t>PAREDES MEDINA, Omar</t>
  </si>
  <si>
    <t>Lic. en Comunicaión</t>
  </si>
  <si>
    <t>PAREDES OLIVERA, Julio Antonio</t>
  </si>
  <si>
    <t>Supervisor camino inca</t>
  </si>
  <si>
    <t>PAREDES PAREDES, Diana Miled</t>
  </si>
  <si>
    <t>Ingenieria Industrial - Constancia primer libro de violin</t>
  </si>
  <si>
    <t xml:space="preserve"> Abogado (Responsable A-1)</t>
  </si>
  <si>
    <t>PAREDES SONCCO, Miguel Angel</t>
  </si>
  <si>
    <t>Tecnico PAD - SDA</t>
  </si>
  <si>
    <t>PAREJA CHAMORRO, Ruben</t>
  </si>
  <si>
    <t>Técnico en Mecanica Automotriz</t>
  </si>
  <si>
    <t>PARI QUISPE, Felipe</t>
  </si>
  <si>
    <t>Tramite documentario</t>
  </si>
  <si>
    <t>PARIGUANA BLAS, Jacinto</t>
  </si>
  <si>
    <t>Prospeccion y excavacion arqueologica en la elaboracion, ejecucion del programa de investigación arqueologica - interdisciplinaria</t>
  </si>
  <si>
    <t>PATI MASI, Samuel</t>
  </si>
  <si>
    <t>Lic. em Antropologia</t>
  </si>
  <si>
    <t>Conservadora de bienes muebles</t>
  </si>
  <si>
    <t>PAUCAR HANCO, Felix</t>
  </si>
  <si>
    <t>Anfitriona y Orientadora Parque Arqueologico Nacional Machupicchu</t>
  </si>
  <si>
    <t>PAUCAR MEDINA, Ceferino</t>
  </si>
  <si>
    <t>Apoyo Tecnico</t>
  </si>
  <si>
    <t>PAUCAR MORALES, Alejandro</t>
  </si>
  <si>
    <t>PAUCCAR CALLIÑAUPA, Lidiza</t>
  </si>
  <si>
    <t>Br.en  Arqueología</t>
  </si>
  <si>
    <t>Capo de Fila Oboe</t>
  </si>
  <si>
    <t>PAUCCAR HUAMAN, Pio Pablo</t>
  </si>
  <si>
    <t>Instrumentista de Fila Especialidad Timbal</t>
  </si>
  <si>
    <t>PAUCCAR QUISPE, Hernán</t>
  </si>
  <si>
    <t>Labores profesionales de contadora</t>
  </si>
  <si>
    <t>PAYE FLOREZ, Grober Ubaldo</t>
  </si>
  <si>
    <t xml:space="preserve"> Lic. en Antropología para el Proyecto Qhapaq Ñan. </t>
  </si>
  <si>
    <t>PAYNE MORA, Dante</t>
  </si>
  <si>
    <t>PAZ CARPIO, Yuri Alexander</t>
  </si>
  <si>
    <t>Br. en Ing.de Sistemas</t>
  </si>
  <si>
    <t>ESPECIALISTA EN GESTION DE OBRAS IV</t>
  </si>
  <si>
    <t>PAZ PINELO, Juan Jorge</t>
  </si>
  <si>
    <t>Lic. en Arqueología, supervisor e inspector para la gestión de los Certificados de Inexistencia de Restos Arqueológicos</t>
  </si>
  <si>
    <t>23965405</t>
  </si>
  <si>
    <t>PAZ ZUNIGA, Ursula</t>
  </si>
  <si>
    <t xml:space="preserve"> Lic. En Ciencias Sociales Profesional P-3</t>
  </si>
  <si>
    <t>PEÑA DEL CASTILLO, Stephanie Irene</t>
  </si>
  <si>
    <t>Estudiante</t>
  </si>
  <si>
    <t>Capo De Fila Violonchelo</t>
  </si>
  <si>
    <t>PEÑAFIEL HUAMANI, Juan Carlos</t>
  </si>
  <si>
    <t xml:space="preserve"> Encargado del Proyecto de investigacion arqueologica </t>
  </si>
  <si>
    <t>PERALTA AZAÑO, Daniel Serapio</t>
  </si>
  <si>
    <t>Auxiliar . Administrativo</t>
  </si>
  <si>
    <t>PEREZ DELGADO, Dionne</t>
  </si>
  <si>
    <t>PEREZ LINARES, Erika</t>
  </si>
  <si>
    <t>ESPECIALISTA EN CONTRATACIONES Y  ADQUISICIONES CON EL ESTADO</t>
  </si>
  <si>
    <t>41911179</t>
  </si>
  <si>
    <t>PEREZ MEDRANO, Yesenia Ioanna</t>
  </si>
  <si>
    <t>Tecnico conservador de bienes muebles - Mandato Judicial</t>
  </si>
  <si>
    <t>PEREZ MUÑOZ, Jenrry</t>
  </si>
  <si>
    <t>Técnico administrativo</t>
  </si>
  <si>
    <t>PEREZ PALMA, Nidia Beatriz</t>
  </si>
  <si>
    <t>Lic. en Historia</t>
  </si>
  <si>
    <t>UN TÉCNICO ADMINISTRATIVO II</t>
  </si>
  <si>
    <t>PEREZ PEZO, Tomas</t>
  </si>
  <si>
    <t>PEREZ QUILLA, Luis Enrique</t>
  </si>
  <si>
    <t>Abogado Profesional III, asesorar en aspectos legales vinculados infracciones contra la normatividad de protección del patrimonio cultural</t>
  </si>
  <si>
    <t>PEREZ QUILLA, Rodolfo</t>
  </si>
  <si>
    <t>PEZO FERNANDEZ, Aydee</t>
  </si>
  <si>
    <t>Contador Publico Colegiado</t>
  </si>
  <si>
    <t>47357382</t>
  </si>
  <si>
    <t>PFURA PACCO, Isidro</t>
  </si>
  <si>
    <t>PFUYO CCORAHUA, Eusebio</t>
  </si>
  <si>
    <t xml:space="preserve"> Orientador </t>
  </si>
  <si>
    <t>PILARES CALERO, Carmen Alicia</t>
  </si>
  <si>
    <t>PILARES DAZA, Patricio José</t>
  </si>
  <si>
    <t xml:space="preserve"> Labores de implementacion de las señaletica </t>
  </si>
  <si>
    <t>PILCO CONDORI, Lucio</t>
  </si>
  <si>
    <t>Instrumentalista de fila</t>
  </si>
  <si>
    <t>PILCO VARGAS, René</t>
  </si>
  <si>
    <t>PILLCO MEZA, Cesar Augusto</t>
  </si>
  <si>
    <t>Tec. Electricidad Industrial</t>
  </si>
  <si>
    <t>PILLCO QUISPE, Primitivo</t>
  </si>
  <si>
    <t>PILLCO TINTA, Oscar</t>
  </si>
  <si>
    <t>PIMENTEL DAVILA, Tatiana</t>
  </si>
  <si>
    <t>PROFESIONAL ABOGADO III</t>
  </si>
  <si>
    <t>PINEDO OCHOA, Wilfredo</t>
  </si>
  <si>
    <t>Recepcionista Hotelero</t>
  </si>
  <si>
    <t>Instrumentista de Fila Especialidad Flauta</t>
  </si>
  <si>
    <t>PINO SAICO, Paula Macaria</t>
  </si>
  <si>
    <t>Biólogo con la especialidad de Microbiología, para el Dep. de Calificación de Intervenciones Arqueológicas.</t>
  </si>
  <si>
    <t>PINO SEGOVIA, Merly Lizabeth</t>
  </si>
  <si>
    <t>Elaboración de bastidores, Elaboración plintos, Elaboración marcos tallados</t>
  </si>
  <si>
    <t>PINTO ALMANZA, Wilbert Raúl</t>
  </si>
  <si>
    <t>Tco. en Contabilidad</t>
  </si>
  <si>
    <t>PINTO ESCALANTE, Gabriela</t>
  </si>
  <si>
    <t>Artista Musico especilaidad Violoncello</t>
  </si>
  <si>
    <t>Biólogo como , para la realización de acciones, en el área del Laboratorio</t>
  </si>
  <si>
    <t>PIZARRO CALLAÑAUPA, Yaquelin</t>
  </si>
  <si>
    <t>Lic.en Arqueologia</t>
  </si>
  <si>
    <t>PIZARRO SILVA, Rolando</t>
  </si>
  <si>
    <t>Lic. En Arqueología</t>
  </si>
  <si>
    <t>POLAR QUIROZ, Mayler Verne</t>
  </si>
  <si>
    <t>LIC. EN EDUCACIÓN (PROFESIONAL P-2)</t>
  </si>
  <si>
    <t>POMA MAMANI, Cesar Braulio</t>
  </si>
  <si>
    <t>POMAYALLE MIZA, Francisco</t>
  </si>
  <si>
    <t>Economista (Profesional 4)</t>
  </si>
  <si>
    <t>PONCE DE LEON ESCALANTE, Yvonne</t>
  </si>
  <si>
    <t>Lic. en  Educacion</t>
  </si>
  <si>
    <t>Monitoreo del funcionamiento del Sistema de Seguridad del Museo y equipos multimedia de salas de exhibición</t>
  </si>
  <si>
    <t>PORTUGAL VELASQUEZ, Jorge Arturo</t>
  </si>
  <si>
    <t>Egresado ESABAC</t>
  </si>
  <si>
    <t>VIGILANTE CONSERVADOR (AUXILIAR-2)</t>
  </si>
  <si>
    <t>POZO BOLAÑOS, Blanca Antonia</t>
  </si>
  <si>
    <t>Controlador Parque Arqueologico Nacional Machupicchu</t>
  </si>
  <si>
    <t>PRUDENCIO JUSTINIANO, Andres Azbel</t>
  </si>
  <si>
    <t>Egresado  Artista Musico</t>
  </si>
  <si>
    <t>PUELLES YAÑEZ, Silvia Jacqueline</t>
  </si>
  <si>
    <t>PUMA CAHUA, Eduardo</t>
  </si>
  <si>
    <t>PUMA CJUNO, Victoriano</t>
  </si>
  <si>
    <t>PUMA HUIRSE, Valeriano</t>
  </si>
  <si>
    <t>PUMA MANCCO, Isaias Leon</t>
  </si>
  <si>
    <t>PUMACCAHUA ROCCA, Esther</t>
  </si>
  <si>
    <t>Secretaria Ejecutiva (Técnico 3-A)</t>
  </si>
  <si>
    <t>PUMASUPA INQUILTUPA, Yuri</t>
  </si>
  <si>
    <t>Crpinteria CETPRO</t>
  </si>
  <si>
    <t>Lic. En Arqueología (Coordinador I)</t>
  </si>
  <si>
    <t>PUMAYALLI HUILLCA, De la O Graciano</t>
  </si>
  <si>
    <t>PUNTACA TUPAYACHI, Felix</t>
  </si>
  <si>
    <t>QQUELCCA VARA, Rosa</t>
  </si>
  <si>
    <t>LIC. EN EDUCACION</t>
  </si>
  <si>
    <t>QQUENAYA LAURA, Lucha</t>
  </si>
  <si>
    <t>QUEVEDO LOPEZ, Vivian</t>
  </si>
  <si>
    <t>QUICO CUCHILLO, Neptali Henry</t>
  </si>
  <si>
    <t>Contador Público Colegiado (Profesional Iii-A)</t>
  </si>
  <si>
    <t>QUICO HALIRE, Salome</t>
  </si>
  <si>
    <t>QUILLAHUAMAN QUISPE, RENE</t>
  </si>
  <si>
    <t>QUINO ALVARADO, Vidal Ruiz</t>
  </si>
  <si>
    <t>QUINO HANCCO, Americo Yeme</t>
  </si>
  <si>
    <t>Egresado de escuela taller</t>
  </si>
  <si>
    <t>INSTRUMENTISTA DE FILA ESPECIALIDAD VIOLIN (Musicólogo III)</t>
  </si>
  <si>
    <t>QUINTO KUCHO, Policarpo</t>
  </si>
  <si>
    <t>Orientador Parque Arqueologico Nacional Machupicchu</t>
  </si>
  <si>
    <t>QUIÑONES CCORAHUA, Mauricio</t>
  </si>
  <si>
    <t>Captación de ingresos de la venta de boletos en las diferentes zonas arqueológicas</t>
  </si>
  <si>
    <t>QUIÑONES TORRE, Soledad</t>
  </si>
  <si>
    <t>QUIRITA ACHAHUANCO, Judith</t>
  </si>
  <si>
    <t>Br. en Ciencias Contables y Financieras</t>
  </si>
  <si>
    <t>QUIROGA LINARES, Maria Guadalupe</t>
  </si>
  <si>
    <t>ESPECIALISTA ADMINISTRATIVO  IV</t>
  </si>
  <si>
    <t>QUIROZ VELEZ, Ruben Romulo</t>
  </si>
  <si>
    <t>QUIRQUIHUAÑA ZAVALA, Edith Sonia</t>
  </si>
  <si>
    <t>Ing. Geologia</t>
  </si>
  <si>
    <t>QUISPE ASCUE, Juvenal</t>
  </si>
  <si>
    <t>Vigilante Conservador - Disposicion judicial</t>
  </si>
  <si>
    <t>QUISPE AUCCA, Lucho</t>
  </si>
  <si>
    <t>QUISPE BAÑOS, Ricardo</t>
  </si>
  <si>
    <t>QUISPE BARRA, Maria Estela</t>
  </si>
  <si>
    <t>QUISPE CALLO, Yhusara Carmen</t>
  </si>
  <si>
    <t>QUISPE CAÑARI, SERGIO</t>
  </si>
  <si>
    <t>QUISPE CASTRO, Joel</t>
  </si>
  <si>
    <t>QUISPE CCORIMANYA, Percy</t>
  </si>
  <si>
    <t>QUISPE COLLADO, Raquel</t>
  </si>
  <si>
    <t>QUISPE CONDORI, Doris</t>
  </si>
  <si>
    <t>QUISPE CONTRERAS, RONALD</t>
  </si>
  <si>
    <t>QUISPE CRUZ, Vicente</t>
  </si>
  <si>
    <t>Profesional Tecnico en Guia Oficial de Turismo.</t>
  </si>
  <si>
    <t>Conductor de vehículo</t>
  </si>
  <si>
    <t>QUISPE ESCOBAR, Félix</t>
  </si>
  <si>
    <t>QUISPE ESCOBEDO, Fredy</t>
  </si>
  <si>
    <t>QUISPE GALLEGOS, Armando</t>
  </si>
  <si>
    <t>Lic en Administración</t>
  </si>
  <si>
    <t>Técnico Administrativo Técnico 1</t>
  </si>
  <si>
    <t>QUISPE HUAMAN, Agustín</t>
  </si>
  <si>
    <t>QUISPE HUAYTA, Pedro Jose</t>
  </si>
  <si>
    <t>UN BACHILLER EN ARQUEOLOGÍA</t>
  </si>
  <si>
    <t>QUISPE HUILLCA, Geronimo</t>
  </si>
  <si>
    <t>QUISPE HUILLCAHUAMAN, David</t>
  </si>
  <si>
    <t>QUISPE IBARRA, Marco Antonio</t>
  </si>
  <si>
    <t>QUISPE INQUILTUPA, Hermógenes</t>
  </si>
  <si>
    <t>QUISPE INQUILTUPA, Julián</t>
  </si>
  <si>
    <t>QUISPE JAIMES, Rogers Raymundo</t>
  </si>
  <si>
    <t>Encargado de la responsabilidad de la coordinacion (Mandato judicial</t>
  </si>
  <si>
    <t>QUISPE MEZA, Edwar Yeinson</t>
  </si>
  <si>
    <t>QUISPE MEZA, José</t>
  </si>
  <si>
    <t>QUISPE MEZA, Rolando</t>
  </si>
  <si>
    <t>QUISPE MIRANDA, Daniel</t>
  </si>
  <si>
    <t>QUISPE PAÑIHUARA, Tomás</t>
  </si>
  <si>
    <t>46243105</t>
  </si>
  <si>
    <t>QUISPE PUMA, Ines Adelaida</t>
  </si>
  <si>
    <t>QUISPE QUISPE, Gilbert</t>
  </si>
  <si>
    <t>42171601</t>
  </si>
  <si>
    <t>QUISPE QUISPE, Henry Toribio</t>
  </si>
  <si>
    <t xml:space="preserve"> Economista Responsable A-3</t>
  </si>
  <si>
    <t>QUISPE QUISPE, Marcial</t>
  </si>
  <si>
    <t>Lic en antropologia</t>
  </si>
  <si>
    <t>QUISPE QUISPE, Ricardo./</t>
  </si>
  <si>
    <t>Lic. en Arqueología, Profesional P-3</t>
  </si>
  <si>
    <t>QUISPE RAMOS, Mario</t>
  </si>
  <si>
    <t>QUISPE ROJAS, Wilbert</t>
  </si>
  <si>
    <t>QUISPE SALAS, Roberto Antonio</t>
  </si>
  <si>
    <t>QUISPE SANA, Dani Jesus</t>
  </si>
  <si>
    <t>QUISPE SERRANO, Sabino</t>
  </si>
  <si>
    <t>42105159</t>
  </si>
  <si>
    <t>QUISPE SILVA, Marcelino</t>
  </si>
  <si>
    <t>Recaudador de Fondos del C. A. de Pikillaqta. Inicio</t>
  </si>
  <si>
    <t>42875522</t>
  </si>
  <si>
    <t>QUISPE SONI, Renee</t>
  </si>
  <si>
    <t>QUISPE SULLCA, Bigvay</t>
  </si>
  <si>
    <t>TÉCNICO ADMINISTRATIVO (TECNICO T-2)</t>
  </si>
  <si>
    <t>QUISPE TAPARA, Martha</t>
  </si>
  <si>
    <t>QUISPE TORRES, Mateo</t>
  </si>
  <si>
    <t>QUISPE TTITO, Daniel</t>
  </si>
  <si>
    <t>QUISPE USCAMAITA, Waldo</t>
  </si>
  <si>
    <t>QUISPE USCAMAYTA, Guido</t>
  </si>
  <si>
    <t>QUISPE VERGARA, Rene Juvenal</t>
  </si>
  <si>
    <t>QUISPECUSI MONTALVO, Atilio Nicanor</t>
  </si>
  <si>
    <t>QUISPESUCSO CCALLATA, Maria Cristina</t>
  </si>
  <si>
    <t>QUISPETUPA ROJAS, Fernando</t>
  </si>
  <si>
    <t>Promover las participacion ciudadana en defensa del patrimonio cultura</t>
  </si>
  <si>
    <t>QUISPICUSI CRUZ, Hector</t>
  </si>
  <si>
    <t>QUISPITUPA QUISPE, Percy Eleasar</t>
  </si>
  <si>
    <t>ESPECIALISTA EN PLANEAMIENTO PRESUPUESTO IV - JEFE DE OFICINA</t>
  </si>
  <si>
    <t>RADO GUTIERREZ, Hermógenes Wilfredo</t>
  </si>
  <si>
    <t>Labores de antropologa</t>
  </si>
  <si>
    <t>RAMIREZ NIETO, Julio  Joel</t>
  </si>
  <si>
    <t>Instrumentista de Fila Especialidad Percusión</t>
  </si>
  <si>
    <t>RAMOS CASTRO, Marco Antonio</t>
  </si>
  <si>
    <t>Br. en Economia</t>
  </si>
  <si>
    <t>RAMOS CHACON, Sabino</t>
  </si>
  <si>
    <t>RAMOS HUAMAN, Ebert</t>
  </si>
  <si>
    <t>23903526</t>
  </si>
  <si>
    <t>RAMOS LUCANA, Celso Nazario</t>
  </si>
  <si>
    <t>Labores profesionales de ingenieria</t>
  </si>
  <si>
    <t>RAMOS MARISCAL, Wilber Ramiro</t>
  </si>
  <si>
    <t xml:space="preserve"> Ing. Electricista Coordinador -3</t>
  </si>
  <si>
    <t>RAMOS PAUCAR, Flor de Maria</t>
  </si>
  <si>
    <t>71274860</t>
  </si>
  <si>
    <t>RAMOS ROSADO, Yerwin</t>
  </si>
  <si>
    <t>CERTIFICADO MODULO AVANZADO IDIOMA PORTUGUEZ</t>
  </si>
  <si>
    <t>RAMOS TOMBILLO, Jorge</t>
  </si>
  <si>
    <t>Asistente economista</t>
  </si>
  <si>
    <t>RAMPAS BUSTAMANTE, Hania Madelayne</t>
  </si>
  <si>
    <t>Lic.  en Antropología</t>
  </si>
  <si>
    <t>RAYME SIHUAS, Leonardo</t>
  </si>
  <si>
    <t>29335818</t>
  </si>
  <si>
    <t>REVILLA FERNANDEZ, Miguel Edmundo</t>
  </si>
  <si>
    <t>BACHILLER EN ARQUEOLOGÍA</t>
  </si>
  <si>
    <t>44603777</t>
  </si>
  <si>
    <t>REVILLA YAURI, Carmen Del Pilar</t>
  </si>
  <si>
    <t>Sensibilizador</t>
  </si>
  <si>
    <t>REVOLLAR GUZMAN, Silvia</t>
  </si>
  <si>
    <t>REYES AEDO, Elisban</t>
  </si>
  <si>
    <t>REYES CHARA, Alex Armando</t>
  </si>
  <si>
    <t xml:space="preserve"> Ing. De Sistemas e Informática (Profesional 3)</t>
  </si>
  <si>
    <t>REYES HUANCAHUIRE, Oscar</t>
  </si>
  <si>
    <t>Albañileria y restauracion</t>
  </si>
  <si>
    <t>REYES TRUJILLO, Carlos</t>
  </si>
  <si>
    <t>Tecnico en Enfermeria</t>
  </si>
  <si>
    <t>REYES TRUJILLO, Jorge</t>
  </si>
  <si>
    <t>Téc. en Administracion de empresas</t>
  </si>
  <si>
    <t>REYNOSO PALMA, Jose Antonio</t>
  </si>
  <si>
    <t>Ing. Industrial</t>
  </si>
  <si>
    <t>RICALDE BOLAÑOS, David</t>
  </si>
  <si>
    <t>Tec. en computacion e informatica</t>
  </si>
  <si>
    <t>RICALDE PADILLA, Asrilop Saul</t>
  </si>
  <si>
    <t>En Economia</t>
  </si>
  <si>
    <t>Conductor de vehículos Técnico T-2</t>
  </si>
  <si>
    <t>RICALDE RIVERA, Victor</t>
  </si>
  <si>
    <t>RICRA SAYCCO, Eugenio</t>
  </si>
  <si>
    <t>Técnico administrativo - medida cautelar</t>
  </si>
  <si>
    <t>RIMACHI CONDORHUANCA, JUSTINA</t>
  </si>
  <si>
    <t>RIOS RIOS, Antonio</t>
  </si>
  <si>
    <t>RIVAS MENDOZA, Lizandro</t>
  </si>
  <si>
    <t>secundaria completa</t>
  </si>
  <si>
    <t>RIVAS SALCEDO, Darwin</t>
  </si>
  <si>
    <t>Ingenieria Informatica y de Sistemas</t>
  </si>
  <si>
    <t>Controlador encargado de acceso al parque</t>
  </si>
  <si>
    <t>RIVERA BACA, Hugo Manuel</t>
  </si>
  <si>
    <t>RIVERA CHIPANA, Yumer Angel</t>
  </si>
  <si>
    <t>RIVERA MUÑIZ, Isaias</t>
  </si>
  <si>
    <t xml:space="preserve"> Artista Plástico Profesional </t>
  </si>
  <si>
    <t>RIVERA OLIVA, Julio Daniel</t>
  </si>
  <si>
    <t>RIVERA PACHIÑO, Víctor</t>
  </si>
  <si>
    <t>RIVERA ROSSELL, Hugo Germán</t>
  </si>
  <si>
    <t>Profesor de Educacion Artistica</t>
  </si>
  <si>
    <t>RIVERO ESCALANTE, Ruben</t>
  </si>
  <si>
    <t>RIVEROS RIVEROS, Guido Napoleon</t>
  </si>
  <si>
    <t>RODRIGUEZ AGUILAR, Hugo</t>
  </si>
  <si>
    <t>Br en Derecho</t>
  </si>
  <si>
    <t>RODRIGUEZ AGUIRRE, Apolinar</t>
  </si>
  <si>
    <t>RODRIGUEZ ALMANZA, Oscar</t>
  </si>
  <si>
    <t>RODRIGUEZ BAEZ, Goya Maritza</t>
  </si>
  <si>
    <t>Análisis Paleobotánica con énfasis en Palinología, estudio de Fitolitos y granos de almidón</t>
  </si>
  <si>
    <t>RODRIGUEZ CRUZ, Antonio</t>
  </si>
  <si>
    <t>RODRIGUEZ PERALTA, Efraín</t>
  </si>
  <si>
    <t>RODRIGUEZ PERALTA, Jhoel</t>
  </si>
  <si>
    <t>Conductor de Vehículos para realizar labores de conducción del Sistema Vial Andino del Proyecto Qhapaq Ñan.</t>
  </si>
  <si>
    <t>RODRIGUEZ QUESLLOYA, Blas</t>
  </si>
  <si>
    <t>Técnico Asistente en Sistemas de Información Geográfica</t>
  </si>
  <si>
    <t>RODRIGUEZ SILLQUIHUA, Ricardo</t>
  </si>
  <si>
    <t>ROJAS BAÑOS, Maynar</t>
  </si>
  <si>
    <t>UN AUXILIAR ADMINISTRATIVO</t>
  </si>
  <si>
    <t>70082203</t>
  </si>
  <si>
    <t>ROJAS BEZA, Lenin Jair</t>
  </si>
  <si>
    <t>ROJAS ESPINOZA, Visitación</t>
  </si>
  <si>
    <t>ROJAS LOZANO, Edwin</t>
  </si>
  <si>
    <t>Técnico Electrónico</t>
  </si>
  <si>
    <t>CONTADOR PUBLICO COLEGIADO (COORDINADOR III)</t>
  </si>
  <si>
    <t>ROJAS PILARES, Kenia</t>
  </si>
  <si>
    <t>ROJAS VELASQUEZ, Eliana</t>
  </si>
  <si>
    <t>ROJAS VILLAFUERTE, Guisela</t>
  </si>
  <si>
    <t>Con estudios de Administracion de Servicios de Hosteleria</t>
  </si>
  <si>
    <t>Jefe de la Coordinacion</t>
  </si>
  <si>
    <t>ROMAN CUTIPA, Nilda</t>
  </si>
  <si>
    <t>25327632</t>
  </si>
  <si>
    <t>ROMAN ONTON, Wilden</t>
  </si>
  <si>
    <t>ROMERO BALLON, José Elmer</t>
  </si>
  <si>
    <t>Tecnico en Contabilidad</t>
  </si>
  <si>
    <t>Lic. en arqueologia (Coordinadro III)</t>
  </si>
  <si>
    <t>ROMERO DIAZ, Valerio Leoncio</t>
  </si>
  <si>
    <t>ROMERO FLORES, Gabino Maximiliano</t>
  </si>
  <si>
    <t>Tecnico en Computación y Topografía</t>
  </si>
  <si>
    <t xml:space="preserve"> Ingeniero Zootecnista Profesional P-3</t>
  </si>
  <si>
    <t>ROMERO GUTIERREZ, Balbina</t>
  </si>
  <si>
    <t xml:space="preserve"> Economista (Profesional IV)</t>
  </si>
  <si>
    <t>ROMERO MENDOZA, Silvia Patricia</t>
  </si>
  <si>
    <t>24001473</t>
  </si>
  <si>
    <t>ROMERO MOSCOSO, Angel Americo</t>
  </si>
  <si>
    <t>BACH. EN ING. DE SISTEMAS (BACHILLER P-1)</t>
  </si>
  <si>
    <t>ROMERO RECHARTE, Marco Antonio</t>
  </si>
  <si>
    <t>Bachiller en Conservador Restaurador de Obras de Arte , para el área de Supervisión de Proyectos.</t>
  </si>
  <si>
    <t>ROMERO SACSI, Ricardo</t>
  </si>
  <si>
    <t>ROQUE QUIÑA, Juan</t>
  </si>
  <si>
    <t>ROQUE QUISPE, Meliton</t>
  </si>
  <si>
    <t>ROSA CANDIA, Maritza</t>
  </si>
  <si>
    <t>ROSADO FARFAN, Tomas</t>
  </si>
  <si>
    <t>ROSELL BOCANEGRA, Carlos Eduardo</t>
  </si>
  <si>
    <t>23846096</t>
  </si>
  <si>
    <t>ROSELL BOCANEGRA, Lourdes</t>
  </si>
  <si>
    <t>ROZAS LICUONA, Ana Karina</t>
  </si>
  <si>
    <t>BACH. Ing. de Sistemas</t>
  </si>
  <si>
    <t>RUEDA ALFARO, Moisés</t>
  </si>
  <si>
    <t>SAAVEDRA REQUENA, Edgardo Felipe</t>
  </si>
  <si>
    <t>Especialista de fila</t>
  </si>
  <si>
    <t>SACA COBOS, Américo</t>
  </si>
  <si>
    <t>SACA PAULLO, Genaro</t>
  </si>
  <si>
    <t>Tecnico restaurador</t>
  </si>
  <si>
    <t>SACCATUMA MENDOZA, Alejandro</t>
  </si>
  <si>
    <t>Técnicos Administrativos</t>
  </si>
  <si>
    <t>77035740</t>
  </si>
  <si>
    <t>SACSI CCOLQUE, Franklin</t>
  </si>
  <si>
    <t>47622145</t>
  </si>
  <si>
    <t>SAICO CCORAHUA, Miguel</t>
  </si>
  <si>
    <t>SAIRE LAURA, Francisco</t>
  </si>
  <si>
    <t>Secundaria imcompleta</t>
  </si>
  <si>
    <t>SAIRE PUMASUPA, Santiago Hernán</t>
  </si>
  <si>
    <t>Tecnico Agropecuario-Chofer Profesional</t>
  </si>
  <si>
    <t>SAIRE VALDEZ, Juan Carlos</t>
  </si>
  <si>
    <t>SAIRE VALDEZ, Mario Angel</t>
  </si>
  <si>
    <t>SALAS CARAZAS, Carlos</t>
  </si>
  <si>
    <t xml:space="preserve"> Lic. en Antropología Responsable A-1 - Sub Director de Interculturalidad</t>
  </si>
  <si>
    <t>SALAS CARRION, Roxana Fabiola</t>
  </si>
  <si>
    <t>SALAS CCOPA, Guillermo</t>
  </si>
  <si>
    <t>UN ASISTENTE DE AUDITORIA - BACHILLER EN ADMINISTRACIÓN CONTABILIDAD O CARRERAS AFINES</t>
  </si>
  <si>
    <t>42168938</t>
  </si>
  <si>
    <t>SALAS CCOPA, Leoncio</t>
  </si>
  <si>
    <t xml:space="preserve">Br. en Historia para el Desempeño de Labores; en el Departamento de Catastro y Saneamiento Físico Legal. </t>
  </si>
  <si>
    <t>SALAS CUSIHUAMAN, Gualberto</t>
  </si>
  <si>
    <t>SALAS DELGADO, Roger</t>
  </si>
  <si>
    <t>Técnico Operador de Sistemas Contables</t>
  </si>
  <si>
    <t>SALAS LOAIZA, Jose Carlos</t>
  </si>
  <si>
    <t>SALAS MAMANI, Juan Eduardo</t>
  </si>
  <si>
    <t>SALAS MONTALVO, Ronald</t>
  </si>
  <si>
    <t>SALAS SORIA, Primitivo</t>
  </si>
  <si>
    <t>SALAZAR AUBERT, Ada Gabriela</t>
  </si>
  <si>
    <t>Egresado de la Carrera profesional de Contabilidad</t>
  </si>
  <si>
    <t>SALAZAR MUCHOTRIGO, Carla Alicia</t>
  </si>
  <si>
    <t xml:space="preserve"> Lic. En Administración (Profesional IV)</t>
  </si>
  <si>
    <t>SALAZAR TAPIA, Yaquelín</t>
  </si>
  <si>
    <t>45821210</t>
  </si>
  <si>
    <t>SALLO VARGAS, Jose Abel</t>
  </si>
  <si>
    <t>Operador</t>
  </si>
  <si>
    <t>SAMANEZ DEL CASTILLO, Henry Ysmael</t>
  </si>
  <si>
    <t>SANA CARBAJAL, Jose Luis</t>
  </si>
  <si>
    <t>41548246</t>
  </si>
  <si>
    <t>SANCHEZ AYQUIPA, Rolandy</t>
  </si>
  <si>
    <t>Antopologar</t>
  </si>
  <si>
    <t>SANCHEZ MORMONTOY, Wilson</t>
  </si>
  <si>
    <t>ARQUITECTO (PROFESIONAL P-4)</t>
  </si>
  <si>
    <t>46293993</t>
  </si>
  <si>
    <t>SANCHEZ RIOS, Victor Hugo</t>
  </si>
  <si>
    <t>Lic. en ciencias de la comunicacion</t>
  </si>
  <si>
    <t>SANCHEZ SALAS, Eusebio</t>
  </si>
  <si>
    <t>SANCHEZ SEA, Julio</t>
  </si>
  <si>
    <t>SANCHEZ VARGAS, Enrique</t>
  </si>
  <si>
    <t>SANCHEZ YAÑAC, Camilo</t>
  </si>
  <si>
    <t>Bachilleres en Arqueología , para las Zonas y Sitios Arqueológico</t>
  </si>
  <si>
    <t>SANTA CRUZ ALVAREZ, Eduardo</t>
  </si>
  <si>
    <t>SANTANDER ENCALADA, Artemio</t>
  </si>
  <si>
    <t>SANTANDER ROZAS, Gloria Mayra</t>
  </si>
  <si>
    <t>SANTOS CONCHA, Francisco</t>
  </si>
  <si>
    <t>SANTOS LUNA, Armando</t>
  </si>
  <si>
    <t xml:space="preserve"> Arquitecto, para realizar labores de saneamiento de bienes inmuebles de los Parques, Sitios Arqueológicos y locales institucionales </t>
  </si>
  <si>
    <t>SANTOYO ROJAS, Alfredo</t>
  </si>
  <si>
    <t>SARAYA PACHA, Fernando Florencio</t>
  </si>
  <si>
    <t>Tecnicoa administrativo T-1</t>
  </si>
  <si>
    <t>SARMIENTO ORUE, Ruth Mery</t>
  </si>
  <si>
    <t>SEGOVIA CUSIHUAMAN, Julio Cesar</t>
  </si>
  <si>
    <t>SEGOVIA GUTIERREZ, Ricardo</t>
  </si>
  <si>
    <t>Topógrafo</t>
  </si>
  <si>
    <t>SEGOVIA QUIÑONEZ, Mery</t>
  </si>
  <si>
    <t>Artista Plastico Profesional</t>
  </si>
  <si>
    <t>Ing. Quimico Profesional IV</t>
  </si>
  <si>
    <t>SEGURA FLORES, Elizabeth</t>
  </si>
  <si>
    <t>Arquitecto Profesional 4A integrante del Organo Tecnico Colegiado</t>
  </si>
  <si>
    <t>SEMINARIO SOLALIGUE, Fernando</t>
  </si>
  <si>
    <t xml:space="preserve">Lic. en Antropología para Departamento de Catastro y Saneamiento Físico Legal. </t>
  </si>
  <si>
    <t>SEQUEIROS PANDO, Mario</t>
  </si>
  <si>
    <t>SERNA CUBA, Percy</t>
  </si>
  <si>
    <t>Tecnico en Locución</t>
  </si>
  <si>
    <t>SERRANO MAMANI, Estenio</t>
  </si>
  <si>
    <t>Vigilante Conservador (Auxiliar II)</t>
  </si>
  <si>
    <t>SERRANO MAMANI, Héctor</t>
  </si>
  <si>
    <t>SERRUDO ALVAREZ, María Isabel</t>
  </si>
  <si>
    <t>43559379</t>
  </si>
  <si>
    <t>SIERRA BARRIENTOS, Paulino</t>
  </si>
  <si>
    <t>SIERRA PALOMINO, Julio César</t>
  </si>
  <si>
    <t>Ingeniero Químico</t>
  </si>
  <si>
    <t>SIHUINCHA BEJAR, Reynaldo</t>
  </si>
  <si>
    <t>SILVA GUERRA, Giovanna</t>
  </si>
  <si>
    <t>SILVA PFURO, Alejandro</t>
  </si>
  <si>
    <t>SILVA TAPIA, Gervacio</t>
  </si>
  <si>
    <t>SINCHI GARCIA, Nazario</t>
  </si>
  <si>
    <t>SINCHIROCA MORA, Antonio</t>
  </si>
  <si>
    <t>SINTI ESCOBEDO, Wilber</t>
  </si>
  <si>
    <t>Técnicos en Conservación y Restauración de Obras de Arte</t>
  </si>
  <si>
    <t>SIWINCHA BEJAR, Wilberth</t>
  </si>
  <si>
    <t>SOBRINO MORA, David Cristian</t>
  </si>
  <si>
    <t>SOLIS DIAZ, Francisco</t>
  </si>
  <si>
    <t xml:space="preserve"> Identificación y Registro del Sistema Vial Andino del Proyecto Qhapaq Ñan </t>
  </si>
  <si>
    <t>SOLIS HUAMAN, Rosalio</t>
  </si>
  <si>
    <t>UN TÉCNICO ADMINISTRATIVO II - COTIZADOR</t>
  </si>
  <si>
    <t>SOLIS HUARI, Pascual</t>
  </si>
  <si>
    <t>45318457</t>
  </si>
  <si>
    <t>SOLIS QUISPE, Alida Elizabeth</t>
  </si>
  <si>
    <t>Administracion de servixcios de hosteleria</t>
  </si>
  <si>
    <t>SOLORZANO CENTENO, Manuel Hernán</t>
  </si>
  <si>
    <t>Cotizador (Técnico 1)</t>
  </si>
  <si>
    <t>SONCCO CHILE, Sixto</t>
  </si>
  <si>
    <t>SONCCO LAROTA, Justo Damián</t>
  </si>
  <si>
    <t>CONTADOR IV - JEFE DE AREA</t>
  </si>
  <si>
    <t>SORIA SORIA, César León</t>
  </si>
  <si>
    <t>Lic. Arqueología</t>
  </si>
  <si>
    <t>SOTA PATIÑO, Hernán</t>
  </si>
  <si>
    <t>43985667</t>
  </si>
  <si>
    <t>SOTOMAYOR AGUIRRE, Manuel</t>
  </si>
  <si>
    <t>Operador de Sistemas</t>
  </si>
  <si>
    <t>Historiador Profesional III, para efectuar labores de Investigación histórica de bienes culturales</t>
  </si>
  <si>
    <t>SOTOMAYOR CASTRO, Irma Esther</t>
  </si>
  <si>
    <t>Tecnico Informatico</t>
  </si>
  <si>
    <t>SOTOMAYOR LOAYZA, Fany Deyda</t>
  </si>
  <si>
    <t>Técnico de Analista de Sistemas o en Computación e Informática</t>
  </si>
  <si>
    <t>SOTOMAYOR MASIAS, Roni</t>
  </si>
  <si>
    <t>Tecnico Conservador restaurador</t>
  </si>
  <si>
    <t>SUAQUITA BALLON, Miguel Angel</t>
  </si>
  <si>
    <t>VIGILANTE Conservador</t>
  </si>
  <si>
    <t>SUAREZ RUMICHE, Carlos Herwin</t>
  </si>
  <si>
    <t>SUCA HUACARPUMA, Victoria</t>
  </si>
  <si>
    <t>SULLCA APARICIO, Washington</t>
  </si>
  <si>
    <t>71428887</t>
  </si>
  <si>
    <t>SULLCA AYMA, Yober Alberto</t>
  </si>
  <si>
    <t>SULLCA CARRASCO, Juan</t>
  </si>
  <si>
    <t>SULLCACCORI FLORES, Ana</t>
  </si>
  <si>
    <t>SUMIRE QUISPE, David Anibal</t>
  </si>
  <si>
    <t>TECNICO ADMINISTRATIVO (TECNICO T-4)</t>
  </si>
  <si>
    <t>SURCO ALVAREZ, Noe</t>
  </si>
  <si>
    <t>Técnico en Construcción Restaurativa</t>
  </si>
  <si>
    <t>SURCO CALCINA, Kenny Leao</t>
  </si>
  <si>
    <t>Profesor de educación artistica</t>
  </si>
  <si>
    <t>Labores profesionales como licenciada en administracion</t>
  </si>
  <si>
    <t>SURCO CAMINO, Fredy</t>
  </si>
  <si>
    <t>25328214</t>
  </si>
  <si>
    <t>SURCO QUISPE, Eudes Estanislao</t>
  </si>
  <si>
    <t>Secretaira</t>
  </si>
  <si>
    <t>SUTTA DUEÑAS, Ignacio</t>
  </si>
  <si>
    <t>SUYO KCORAHUA, Edmundo</t>
  </si>
  <si>
    <t>Br. en Antropología , para el Parque Arqueológico de Chinchero.</t>
  </si>
  <si>
    <t>24998048</t>
  </si>
  <si>
    <t>TACO LEON, Valerio</t>
  </si>
  <si>
    <t>TACURI PORTUGAL, Nestor John</t>
  </si>
  <si>
    <t>Fiscalización y Control Previo de los documentos tramitados</t>
  </si>
  <si>
    <t>TAGLE JARA, Carla</t>
  </si>
  <si>
    <t>TAIRO CHECYA, Eloy</t>
  </si>
  <si>
    <t>43376335</t>
  </si>
  <si>
    <t>TAMAYO BARRETO, Ingrit Ilayde</t>
  </si>
  <si>
    <t>TAPARA ESTRADA, Roger</t>
  </si>
  <si>
    <t xml:space="preserve">Identificación y catalogación de Sitios y Monumentos Arqueológicos </t>
  </si>
  <si>
    <t>TAPIA CUBA, Doris Patricia</t>
  </si>
  <si>
    <t>Conserje - Mandato Judicial</t>
  </si>
  <si>
    <t>TAPIA MEDINA, Alan</t>
  </si>
  <si>
    <t>Administracion Hotelera</t>
  </si>
  <si>
    <t>TAPIA MENDOZA, Edgar</t>
  </si>
  <si>
    <t xml:space="preserve"> Ing. Civil (Profesional IV)</t>
  </si>
  <si>
    <t>TAPIA MUÑOZ, Gianina</t>
  </si>
  <si>
    <t>INSTRUMENTISTA DE FILA</t>
  </si>
  <si>
    <t>70174332</t>
  </si>
  <si>
    <t>TAPIA PALOMINO, Josue Fernando</t>
  </si>
  <si>
    <t>Contador publico Labores en control patrimonial</t>
  </si>
  <si>
    <t>TAPIA PRUDENCIO, Leonidas</t>
  </si>
  <si>
    <t>TARCO PALMA, Fabián</t>
  </si>
  <si>
    <t>TARCO SANCHEZ, Gilberto</t>
  </si>
  <si>
    <t>Bachiller en Turismo</t>
  </si>
  <si>
    <t>TEJADA ROMERO, Naida</t>
  </si>
  <si>
    <t>Técnico administrativo - Disposición Judicial reg 276</t>
  </si>
  <si>
    <t>24484745</t>
  </si>
  <si>
    <t>TERAN BELLIDO, Rocio</t>
  </si>
  <si>
    <t>Tecnico en Secretariado</t>
  </si>
  <si>
    <t>TIAHUALLPA DIAZ, Justino</t>
  </si>
  <si>
    <t>TIAHUALLPA ORTIZ DE ORUE, Henry</t>
  </si>
  <si>
    <t>23934159</t>
  </si>
  <si>
    <t>TINAJEROS ABARCA, Virginia</t>
  </si>
  <si>
    <t>TINTA AGUILAR, Liz Evelyn</t>
  </si>
  <si>
    <t>Labores profesionales de arquitecta</t>
  </si>
  <si>
    <t>TINTA BAUTISTA, Claudio</t>
  </si>
  <si>
    <t>TINTAYA CANAL, Raúl</t>
  </si>
  <si>
    <t>TITO CASTILLO, Javier</t>
  </si>
  <si>
    <t>Asistente Tecnico</t>
  </si>
  <si>
    <t>TOCRE TECSI, HILDA ANGELICA</t>
  </si>
  <si>
    <t>MUSICO VIOLIN DE FILA</t>
  </si>
  <si>
    <t>Orientacion y apoyo al turista</t>
  </si>
  <si>
    <t>TOLEDO JAUJA, Yesica</t>
  </si>
  <si>
    <t>Camarógrafo personal de la DDC-CUS</t>
  </si>
  <si>
    <t>TOLEDO MENDOZA, Yilmar Lalo</t>
  </si>
  <si>
    <t>TORRES PAREJA, Nanci</t>
  </si>
  <si>
    <t>Tec. en Guia Oficial de Turismo</t>
  </si>
  <si>
    <t>Conservacion preventiva de material cultural</t>
  </si>
  <si>
    <t>TORRES PEREZ, Nilton Manuel</t>
  </si>
  <si>
    <t>Camarografo de T.V.</t>
  </si>
  <si>
    <t>TORRES PINO, Elva Clara</t>
  </si>
  <si>
    <t>TORRES ROZAS, Brigitte Marilia</t>
  </si>
  <si>
    <t>Geologa, responsable tecnico de mantenimiento</t>
  </si>
  <si>
    <t>TRIVEÑO VILCHEZ, Miguel</t>
  </si>
  <si>
    <t>Ing. de Informatica y de Sistemas</t>
  </si>
  <si>
    <t>TRUJILLO AGUIRRE, Carlos Humberto</t>
  </si>
  <si>
    <t>Egresado de la escuela Leandro Alviña</t>
  </si>
  <si>
    <t>TRUJILLO GUEVARA, Luz Marina</t>
  </si>
  <si>
    <t>TRUJILLO OQUENDO, Percy</t>
  </si>
  <si>
    <t>Artista Profesional ESP. Dibujo y Cerámica</t>
  </si>
  <si>
    <t>TRUJILLO OQUENDO, William Gustavo</t>
  </si>
  <si>
    <t>Mecanico automotriz</t>
  </si>
  <si>
    <t>40594272</t>
  </si>
  <si>
    <t>TTICA JIMENEZ, Wilbert</t>
  </si>
  <si>
    <t>TTITO MAMANI, RUTH VERONICA</t>
  </si>
  <si>
    <t>TTITO MOLLEHUANCA, Cirilo</t>
  </si>
  <si>
    <t>Registro Etnográfico, inventario de las diferentes manifestaciones culturales</t>
  </si>
  <si>
    <t>45902937</t>
  </si>
  <si>
    <t>TTITO PINTO, Rene Oscar</t>
  </si>
  <si>
    <t>UN ARQUITECTO PROFESIONAL III</t>
  </si>
  <si>
    <t>TTITO QUISPE, Ruben</t>
  </si>
  <si>
    <t>Director Artístico</t>
  </si>
  <si>
    <t>TTITO TTITO, Edwin</t>
  </si>
  <si>
    <t>Br. en  Arqueología</t>
  </si>
  <si>
    <t>Bachiller en economia</t>
  </si>
  <si>
    <t>TUMPAY HUARI, Sebastian</t>
  </si>
  <si>
    <t>Analisis fisico quimico en muestras del patrimonio cultural</t>
  </si>
  <si>
    <t>TUMPAY PUMATINCO, Urbano</t>
  </si>
  <si>
    <t>Tecnico en Soldaduras</t>
  </si>
  <si>
    <t>Control, Supervisión y permanencia del personal del DDC</t>
  </si>
  <si>
    <t>TUMPAY UMAN, José Nicolás</t>
  </si>
  <si>
    <t>TUPA CENTENO, Veronica</t>
  </si>
  <si>
    <t>TUPA ESPINOZA, Fernando</t>
  </si>
  <si>
    <t>Vigilancia de local institucional</t>
  </si>
  <si>
    <t>TUPAYACHI CALDERON, Theo Yamil</t>
  </si>
  <si>
    <t>Musico Especialidad Composicion</t>
  </si>
  <si>
    <t>Controladores</t>
  </si>
  <si>
    <t>TUPAYACHI GAMARRA, Jimena</t>
  </si>
  <si>
    <t>Br. en Economía</t>
  </si>
  <si>
    <t xml:space="preserve"> Economista Coordinador 3</t>
  </si>
  <si>
    <t>TUPAYACHI HERRERA, Elena</t>
  </si>
  <si>
    <t>Organizar y Actualizar mediante la Geolocalización</t>
  </si>
  <si>
    <t>TUPAYACHI MAR, José Carlos</t>
  </si>
  <si>
    <t>Br. Turismo</t>
  </si>
  <si>
    <t>TURPO LLANOS, Martin</t>
  </si>
  <si>
    <t>UGARTE FLORES, Mariela</t>
  </si>
  <si>
    <t>UGARTE ORE, Guido</t>
  </si>
  <si>
    <t>Tecnico en Protesis Dental</t>
  </si>
  <si>
    <t>URQUIZO CHACÓN, Wilbert Néstor</t>
  </si>
  <si>
    <t>Ingeniero de Minas</t>
  </si>
  <si>
    <t>URRUTIA CONCHA, Jimmy Anthony</t>
  </si>
  <si>
    <t>USCA BACA, Alex Ivan</t>
  </si>
  <si>
    <t>Lic. Historia</t>
  </si>
  <si>
    <t xml:space="preserve"> Instrumentista de Fila Especialidad Violín I </t>
  </si>
  <si>
    <t>USCA JARA, Alejandro</t>
  </si>
  <si>
    <t>Licenciado en Arqueologia</t>
  </si>
  <si>
    <t>23966982</t>
  </si>
  <si>
    <t>USCACHI SANTOS, Ismael</t>
  </si>
  <si>
    <t>Ingeniero Especialista SIG</t>
  </si>
  <si>
    <t>USCAMAYTA AYVAR, Flavio Emerson</t>
  </si>
  <si>
    <t>Br. en Cs. de la Comunicación</t>
  </si>
  <si>
    <t>apoyo administrativo</t>
  </si>
  <si>
    <t>VALDERRAMA APARICIO, Luz Vanessa</t>
  </si>
  <si>
    <t>VALDIVIA DAVILA, Jose Ernesto</t>
  </si>
  <si>
    <t>Ingeniero Geologo</t>
  </si>
  <si>
    <t xml:space="preserve"> Bach. En Arqueología (Profesional 1)</t>
  </si>
  <si>
    <t>VALDIVIA GONZALES, Juan Gregorio</t>
  </si>
  <si>
    <t>VALDIVIA YABAR, Manuel Fernando</t>
  </si>
  <si>
    <t>Técnico en Informática y Sistemas para, Elaboración de ordenes de servicio para atender los requerimientos</t>
  </si>
  <si>
    <t>VALENCIA ALVAREZ, Tania Maria</t>
  </si>
  <si>
    <t>Tecnico en adminsitracion</t>
  </si>
  <si>
    <t>VALENCIA CARDENAS, Valentín</t>
  </si>
  <si>
    <t>VALENCIA GARCIA, Zenobio</t>
  </si>
  <si>
    <t>VALENCIA HERRERA, Edy</t>
  </si>
  <si>
    <t>VALENCIA SOSA, Raymunda Amalia</t>
  </si>
  <si>
    <t>ANTROPOLOGO II</t>
  </si>
  <si>
    <t>VALENZUELA TAPIA, Marco</t>
  </si>
  <si>
    <t>Asistente</t>
  </si>
  <si>
    <t>VALENZUELA VELASCO, Magaly</t>
  </si>
  <si>
    <t>Tecnico en informatica y sistemas</t>
  </si>
  <si>
    <t>VALER AGUERO, Feliciano</t>
  </si>
  <si>
    <t xml:space="preserve"> Técnico Administrativo Técnico 2</t>
  </si>
  <si>
    <t>VALER CASTILLA, Bautista</t>
  </si>
  <si>
    <t>VALER CASTILLA, Porfirio</t>
  </si>
  <si>
    <t>labores Tecnicas</t>
  </si>
  <si>
    <t>VALER GARRAFA, Manuel Esteban</t>
  </si>
  <si>
    <t>42632390</t>
  </si>
  <si>
    <t>VALERIANO MIRANDA, Roberto Carlos</t>
  </si>
  <si>
    <t>Investigación Histórica en los diferentes Repositorios de Fuentes Documentales e Históricos Archivos</t>
  </si>
  <si>
    <t>VALLENAS ROMAN, Olga Nelly</t>
  </si>
  <si>
    <t>Br. En Ciencias de la Comunicación</t>
  </si>
  <si>
    <t>VALVERDE CCAÑIHUA, Nilda Liliana</t>
  </si>
  <si>
    <t>23800026</t>
  </si>
  <si>
    <t>VARGAS ALVAREZ, Jaime Enrique</t>
  </si>
  <si>
    <t>Lic.  en Administración</t>
  </si>
  <si>
    <t>Operador de atención de visitantes</t>
  </si>
  <si>
    <t>24383074</t>
  </si>
  <si>
    <t>VARGAS APAZA, Simiona</t>
  </si>
  <si>
    <t xml:space="preserve">Evaluación física y financiera, Elaboración de presupuestos </t>
  </si>
  <si>
    <t>VARGAS ARENAS CARDENAS, Karla Ysela</t>
  </si>
  <si>
    <t>VARGAS CJUYRO, Walter</t>
  </si>
  <si>
    <t>70801472</t>
  </si>
  <si>
    <t>VARGAS HUARANCA, Amilcar</t>
  </si>
  <si>
    <t>VARGAS LEON, Lilia</t>
  </si>
  <si>
    <t>Lic. En Historia</t>
  </si>
  <si>
    <t>VARGAS MERMA, Efraín</t>
  </si>
  <si>
    <t>VARGAS QUISPE, Medalith</t>
  </si>
  <si>
    <t>Principal De Fila Contrabajo (Capo I)</t>
  </si>
  <si>
    <t>VARGAS RAYME, Wilber Alfredo</t>
  </si>
  <si>
    <t>VARGAS RICALDE, Julio César</t>
  </si>
  <si>
    <t>FUNCIONES PROFESIONALES EN TURISMO</t>
  </si>
  <si>
    <t>VARGAS VELAZCO, Sergio</t>
  </si>
  <si>
    <t>24003297</t>
  </si>
  <si>
    <t>VASQUEZ CONCHATUPA, Nadia Andrika</t>
  </si>
  <si>
    <t>Licenciado de artes platicos</t>
  </si>
  <si>
    <t>VASQUEZ DE LA MATA, Lilian Yris</t>
  </si>
  <si>
    <t>VEGA CHOQUE, Marilia</t>
  </si>
  <si>
    <t>VELASCO MONTES, Dina</t>
  </si>
  <si>
    <t>CONTADOR II</t>
  </si>
  <si>
    <t>VELASQUEZ DEL CARPIO, Jose Antonio</t>
  </si>
  <si>
    <t>Lic. Artes Plastricas</t>
  </si>
  <si>
    <t>VELASQUEZ QUISPE, Edgar</t>
  </si>
  <si>
    <t>ABOGADO I</t>
  </si>
  <si>
    <t>VELASQUEZ TTITO, Amed</t>
  </si>
  <si>
    <t>VELAZQUE SOTOMAYOR, Yosmar Emilio</t>
  </si>
  <si>
    <t>VERA ABREGU, Wilmer</t>
  </si>
  <si>
    <t>Profesional Arqueologa para realizar trabajos de catalogacion del material cultural arqueologico mueble</t>
  </si>
  <si>
    <t>VERASTEGUI GIBAJA, Luis Enrique</t>
  </si>
  <si>
    <t>En Arqueología</t>
  </si>
  <si>
    <t>23831844</t>
  </si>
  <si>
    <t>VICUÑA OLIVERA, Natalie Sofia</t>
  </si>
  <si>
    <t>Br. en Arquelogía</t>
  </si>
  <si>
    <t>VILCA VELASQUEZ, Ulises Nels</t>
  </si>
  <si>
    <t>Musico Profesional</t>
  </si>
  <si>
    <t>VILLACORTA LATORRE, Humberto</t>
  </si>
  <si>
    <t>Apoyo profesional</t>
  </si>
  <si>
    <t>VILLACORTA OVIEDO, Yanet</t>
  </si>
  <si>
    <t>ESPECIALISTA EN PATRIMONIO AUDIOVISUAL</t>
  </si>
  <si>
    <t>42318761</t>
  </si>
  <si>
    <t>VILLAFUERTE ACUÑA, Ivo Edgar</t>
  </si>
  <si>
    <t>Bchr. en Historia</t>
  </si>
  <si>
    <t>VILLAFUERTE CAMARGO, Fredy</t>
  </si>
  <si>
    <t>VILLAFUERTE CAMARGO, Wilfredo Alfonzo</t>
  </si>
  <si>
    <t>VILLAFUERTE CAMARGO, Zoilo Ladislao</t>
  </si>
  <si>
    <t>Tecnico en computacion</t>
  </si>
  <si>
    <t>Capo de Fila Violín II</t>
  </si>
  <si>
    <t>VILLAFUERTE CONDEÑA, Wagner</t>
  </si>
  <si>
    <t>Profesor de Educación Primaria</t>
  </si>
  <si>
    <t>VILLAFUERTE MUÑOZ, Edgar</t>
  </si>
  <si>
    <t>VILLAFUERTE TEVES, Alfredo</t>
  </si>
  <si>
    <t>Apoyo administrativo - Almacen central</t>
  </si>
  <si>
    <t>VILLAGRA QUIN, Octavio</t>
  </si>
  <si>
    <t>Biólogo</t>
  </si>
  <si>
    <t>VILLALOBOS ORTIZ, JOHANA KRISTELLY</t>
  </si>
  <si>
    <t>Prof. Musica</t>
  </si>
  <si>
    <t>ESPECIALISTA CULTURAL III</t>
  </si>
  <si>
    <t>VILLANO TAPIA, Hector</t>
  </si>
  <si>
    <t>VILLAR QUISPE, Javier</t>
  </si>
  <si>
    <t>VILLASANTE CASTAÑEDA, Ninoska</t>
  </si>
  <si>
    <t>VILLENA MARROQUIN, Manuela Maruja</t>
  </si>
  <si>
    <t>CONTADOR PUBLICO COLEGIADO (PROFESIONAL P-II)</t>
  </si>
  <si>
    <t>VILLENA VERA, Wilbert</t>
  </si>
  <si>
    <t>estudiante de Agronomia</t>
  </si>
  <si>
    <t xml:space="preserve"> Br. En Antropología Profesional 1</t>
  </si>
  <si>
    <t>VITERY CASAPINO, Juvenal</t>
  </si>
  <si>
    <t>Actualizar y elaborar Directivas y Lineamientos de política del sector cultura</t>
  </si>
  <si>
    <t>46192643</t>
  </si>
  <si>
    <t>VITERY VALENCIA, Haendell Carlos</t>
  </si>
  <si>
    <t>Tecino Archivistico</t>
  </si>
  <si>
    <t>ECONOMISTA (P-IV),para coordinar, asesorar y supervisar la elaboración de perfiles a nivel de pre inversión.</t>
  </si>
  <si>
    <t>VIZCARRA CASTILLO, Julio Herberth</t>
  </si>
  <si>
    <t>Economista Profesional P-2</t>
  </si>
  <si>
    <t>WIESSE BARRIOS, Daniel Antonio</t>
  </si>
  <si>
    <t>TECNICO RESTAURADOR (TECNICO T-3)</t>
  </si>
  <si>
    <t>YABAR DEZA, Vilma Carmela</t>
  </si>
  <si>
    <t>YABAR JAVIER, Graciela Jovana</t>
  </si>
  <si>
    <t>Tecnico dibujante</t>
  </si>
  <si>
    <t>YABAR RODRIGUEZ, Arturo Enrique</t>
  </si>
  <si>
    <t xml:space="preserve"> Lic. En Antropología Responsable A-1 de la Coordinacion de Gestion de Monumentos</t>
  </si>
  <si>
    <t>YABAR TOLEDO, Sandra</t>
  </si>
  <si>
    <t>YABAR VILLAGARCIA, Gustavo Adolfo</t>
  </si>
  <si>
    <t>Técnico en Construcciones</t>
  </si>
  <si>
    <t>Arquitecto Profesional P - 4</t>
  </si>
  <si>
    <t>YAÑAC INGLES, Juan Walter</t>
  </si>
  <si>
    <t>YAPO CHAMBI, Holguer Moises</t>
  </si>
  <si>
    <t>YARAHUAMAN MORA, Nestor Efrain</t>
  </si>
  <si>
    <t>Conductor de Vehículos (Técnicos II)</t>
  </si>
  <si>
    <t>YARAHUAMAN QUISPE, Alfredo</t>
  </si>
  <si>
    <t>YARAHUAMAN SALAS, Juan Federico</t>
  </si>
  <si>
    <t>ESPECIALISTA ADMINISTRATIVO II</t>
  </si>
  <si>
    <t>YARMA RAYO, Luis Alberto</t>
  </si>
  <si>
    <t>Egresado de instituto de Sistemas Cusco -UNSAAC</t>
  </si>
  <si>
    <t>Integrante de equipo profesional</t>
  </si>
  <si>
    <t>YAULI MACCARCCO, Elifonso</t>
  </si>
  <si>
    <t>investigación turística, implementación de circuitos turísticos</t>
  </si>
  <si>
    <t>YEPEZ VASQUEZ, Annie Yves</t>
  </si>
  <si>
    <t>YLLA QUISPE, Julia</t>
  </si>
  <si>
    <t>YUCA SARAYA, Domingo Ulises</t>
  </si>
  <si>
    <t>vigilantes para el Área de Funcional de Museos.</t>
  </si>
  <si>
    <t>YUNGURI LOAIZA, Vidal</t>
  </si>
  <si>
    <t>YUPANQUI ASTETE, Genaro</t>
  </si>
  <si>
    <t>Labores profesionales de contabilidad</t>
  </si>
  <si>
    <t>YUPANQUI QUISPE, Cristobal</t>
  </si>
  <si>
    <t>Labores de conservacion de bienes culturales pertenecientes al museo historico regional y apoyo en el manejo de almacen</t>
  </si>
  <si>
    <t>ZAMBRANO GONZALES, Socorro</t>
  </si>
  <si>
    <t>Tecnico en Restauracion</t>
  </si>
  <si>
    <t>Profesional en adquisiciones - Disposicion Judicial</t>
  </si>
  <si>
    <t>23979450</t>
  </si>
  <si>
    <t>ZAMBRANO INCHAUSTEGUI, Gonzalo</t>
  </si>
  <si>
    <t>ZAMBRANO PUMA, Clímaco</t>
  </si>
  <si>
    <t>46865702</t>
  </si>
  <si>
    <t>ZAMBRANO TITO, Wilfredo</t>
  </si>
  <si>
    <t>Operador de Mantenimiento</t>
  </si>
  <si>
    <t>ZAMORA GONZALES, Ricardo</t>
  </si>
  <si>
    <t>ZAMORA HUAMAN, Renato</t>
  </si>
  <si>
    <t>ZAMORA LICONA, Daniel</t>
  </si>
  <si>
    <t>Conductor de maquinaria pesada</t>
  </si>
  <si>
    <t>Administrador del Parque Arqueologico Nacional de Machupicchu</t>
  </si>
  <si>
    <t>ZAMORA SALAS, Miguel Antonio</t>
  </si>
  <si>
    <t>Estudiante de Ing. Quimica</t>
  </si>
  <si>
    <t>Clasificación y compaginación de todos los expedientes atendidos</t>
  </si>
  <si>
    <t>ZANABRIA ALEGRIA, Percy</t>
  </si>
  <si>
    <t>ZANABRIA GUTIERREZ, Ricardo</t>
  </si>
  <si>
    <t>Egresado de ESABAC (Artes Plasticas)</t>
  </si>
  <si>
    <t>ZANABRIA GUTIERREZ, Rosendo Emeterio</t>
  </si>
  <si>
    <t>25311588</t>
  </si>
  <si>
    <t>ZANES GIBAJA, Angel</t>
  </si>
  <si>
    <t>ZANS MAR, Eufemio Doroteo</t>
  </si>
  <si>
    <t>ESPECIALISTA ADMINISTRATIVO I</t>
  </si>
  <si>
    <t>72514231</t>
  </si>
  <si>
    <t>ZANS ROMANI, Daniela del Pilar</t>
  </si>
  <si>
    <t>Br. en Ciencias Economicas</t>
  </si>
  <si>
    <t>Lic. en Antropología para el Proyecto Qhapaq Ñan</t>
  </si>
  <si>
    <t>ZEA QUISPE, Walter David</t>
  </si>
  <si>
    <t>ZEGARRA SALAS, Freddy</t>
  </si>
  <si>
    <t>ZEVALLOS GAMARRA, Fortunato</t>
  </si>
  <si>
    <t>Técnico en informatica y administración de base de datos</t>
  </si>
  <si>
    <t>ZEVALLOS GUTIERREZ, Jesús</t>
  </si>
  <si>
    <t>ZUBIETA ZEA, Erick Migdael</t>
  </si>
  <si>
    <t>Estudiante de Artes Musica</t>
  </si>
  <si>
    <t>ZUNIGA GONZALEZ, Maybeth</t>
  </si>
  <si>
    <t>25324158</t>
  </si>
  <si>
    <t>ZUNIGA HUANCA, Roberto</t>
  </si>
  <si>
    <t>ZUNIGA TURPA, Augusto</t>
  </si>
  <si>
    <t>labores profesionales de arqueologia</t>
  </si>
  <si>
    <t>ZUÑIGA AUCCA, Christian Blas</t>
  </si>
  <si>
    <t>25324156</t>
  </si>
  <si>
    <t>ZUÑIGA ESCOBEDO, Senon</t>
  </si>
  <si>
    <t>Conductor para ejecutar actividades de Transporte de personal</t>
  </si>
  <si>
    <t>ZUÑIGA JARA, Jack</t>
  </si>
  <si>
    <t>SERVICIO DE APOYO LOGÍSTICO PARA ATENCIÓN Y ORIENTACIÓN PARA LAS PRESENTACIONES PÚBLICAS A REALIZARSE EN EL GRAN TEATRO NACIONAL</t>
  </si>
  <si>
    <t>CONCURSO PUBLICO</t>
  </si>
  <si>
    <t>PROCEDIMIENTO DE SELECCION</t>
  </si>
  <si>
    <t>003-2020/MC</t>
  </si>
  <si>
    <t>A1  MODELOS S.R.L</t>
  </si>
  <si>
    <t>SERVICIOS DE LIMPIEZA PARA LAS INSTALACIONES DEL MUSEO  JULIO C. TELLO DE PARACAS  DE LA DDC ICA</t>
  </si>
  <si>
    <t>ADJUDICACION SIMPLIFICADA</t>
  </si>
  <si>
    <t>017-2020/MC</t>
  </si>
  <si>
    <t>SERVICIOS GENERALES ALL MASTER S.R.L.</t>
  </si>
  <si>
    <t>CONTRATACION DE POLIZAS DE SEGUROS PARA EL MINISTERIO DE CULTURA - POLIZAS PATRIMONIALES - ITEM 01 Y ADICIONALES</t>
  </si>
  <si>
    <t>004-2020/MC</t>
  </si>
  <si>
    <t>MAPFRE PERU COMPAÑÍA DE SEGUROS Y REASEGUROS S.A.</t>
  </si>
  <si>
    <t>SUMINISTRO DE COMBUSTIBLE PARA LAS UNIDADES VEHICULARES DEL MC - ITEM N°01</t>
  </si>
  <si>
    <t>SUBASTA INVERSA ELECTRONICA</t>
  </si>
  <si>
    <t>001-2020/MC</t>
  </si>
  <si>
    <t>TERPEL PERU S.A.C.</t>
  </si>
  <si>
    <t>CONTRATADO ITEM 1</t>
  </si>
  <si>
    <t xml:space="preserve">07/04/2024 </t>
  </si>
  <si>
    <t>SERVICIO DE LIMPIEZA Y FUMIGACION PARA EL MINISTERIO DE CULTURA</t>
  </si>
  <si>
    <t>002-2020/MC</t>
  </si>
  <si>
    <t>INNOVA INTEGRAL S.A.C.</t>
  </si>
  <si>
    <t>01/03/2023</t>
  </si>
  <si>
    <t>SERVICIO DE SEGURIDAD Y VIGILANCIA PARA LA DDC ANCASH</t>
  </si>
  <si>
    <t>05-2020/MC</t>
  </si>
  <si>
    <t>EMPRESA DE PROTECCION PARTICULAR</t>
  </si>
  <si>
    <t>02/03/2021</t>
  </si>
  <si>
    <t>03/03/2023</t>
  </si>
  <si>
    <t>SERVICIO DE ARRENDAMIENTO DE INMUEBLE PARA EL FUNCIONAMIENTO DE LOS DEPARTAMENTOS ARTES E INDUSTRIAS CULTURALES Y COORDINACIÓN DE ORQUESTA SINFÓNICA DE AREQUIPA</t>
  </si>
  <si>
    <t>CONTRATACION DIRECTA</t>
  </si>
  <si>
    <t>002-2021/MC</t>
  </si>
  <si>
    <t>ELSA ARACELLI HERNANI ESCALANTE</t>
  </si>
  <si>
    <t>SERVICIO DE MANTENIMIENTO PREVENTIVO Y CORRECTIVO DE LOS EQUIPOS DE AIRE ACONDICIONADO DEL GRAN TEATRO NACIONA</t>
  </si>
  <si>
    <t>01-2021-/MC-1</t>
  </si>
  <si>
    <t>GEHRLICHER ENERGY PERU SAC</t>
  </si>
  <si>
    <t xml:space="preserve">SERVICIO DE MANTENIMIENTO PREVENTIVO Y CORRECTIVO DE VEHICULOS PESADOS, LIVANOS, MOTOCICLETAS FUERA DE GARNATIA DE FABRICA  PARA EL MINISTERIO DE CULTURA </t>
  </si>
  <si>
    <t>INVERSIONES AUTOMOTIRZ SALAS EIRL</t>
  </si>
  <si>
    <t>CONTRATACIÓN DEL SERVICIO DE ARRENDAMIENTO DE INMUEBLE EN EL DEPARTAMENTO DE HUANCAVELICA PARA EL FUNCIONAMIENTO DE LA DIRECCIÓN DESCONCENTRADA DE CULTURA DE HUANCAVELICA</t>
  </si>
  <si>
    <t>03-2021-/MC-1</t>
  </si>
  <si>
    <t>CORDOVA POLO FOLRENCIO ROVAY</t>
  </si>
  <si>
    <t>ALQUILER DE INMUEBLE PARA LA DDC UCAYALI</t>
  </si>
  <si>
    <t>04-2021-/MC-1</t>
  </si>
  <si>
    <t>CAMARA NACIONAL FORESTAL</t>
  </si>
  <si>
    <t>02/05/2023</t>
  </si>
  <si>
    <t>SERVICIO DE CONSULTORÍA DE OBRA PARA LA ELABORACIÓN DEL EXPEDIENTE TÉCNICO DEL PROYECTO DE INVERSIÓN RECUPERACIÓN DE LA ZONA ARQUEOLÓGICA BELLAVISTA, DISTRITO DE SANTA ANITA, PROVINCIA DE LIMA, DEPARTAMENTO DE LIMA, COMPONENTE CONDICIONES DE INTERPRETACIÓN DEL MONUMENTO</t>
  </si>
  <si>
    <t>AYEP CONTRATISTAS GENERALES EIRL</t>
  </si>
  <si>
    <t>SERVICIO DE RASTREO Y MONITOREO SATELITAL - GPS PARA LAS UNIDADES VEHICULARES DEL MINISTERIO DE CULTURA</t>
  </si>
  <si>
    <t>05-2021-/MC-1</t>
  </si>
  <si>
    <t>GEOSATELITAL PERU E.I.R.L.</t>
  </si>
  <si>
    <t>05/06/2024</t>
  </si>
  <si>
    <t>SERVICIO PARA REALIZAR LOS PROCESOS TÉCNICOS ARCHIVISTICOS DE ORGANIZACIÓN, DESCRIPCIÓN, SELECCIÓN, CONSERVACIÓN Y SERVICIO ARCHIVISTICO DE LA DOCUMENTACIÓN RECUPERADA UBICADOS EN EL ARCHIVO CENTRAL - OACGD</t>
  </si>
  <si>
    <t>48-2019(mc</t>
  </si>
  <si>
    <t>REJAS UNTIVEROS ALFREDO ORLANDO</t>
  </si>
  <si>
    <t>07/11/2021</t>
  </si>
  <si>
    <t>SERVICIO DE SEGURIDAD Y VIGILANCIA PARA LA SEDE CENTRAL Y LOCALES BAJO LA ADMINISTRACIÓN DEL MINISTERIO DE CULTURA- ITEM 01</t>
  </si>
  <si>
    <t>PRETORIAN SEGURIDAD INTEGRAL S.A.C.</t>
  </si>
  <si>
    <t>07/01/2021</t>
  </si>
  <si>
    <t>SERVICIO DE SEGURIDAD Y VIGILANCIA PARA EL MINISTERIO DE CULTURA- DIRECCIÓN DESCONCENTRADA DE CULTURA DE TUMBES- ITEM 12</t>
  </si>
  <si>
    <t>SID SYSTEM SECURITY-LOGISTICA INTEGRAL S.A.C.</t>
  </si>
  <si>
    <t>05/12/2022</t>
  </si>
  <si>
    <t>SERVICIO DE SEGURIDAD Y VIGILANCIA PARA EL MINISTERIO DE CULTURA- COMPLEJO ARQUEOLOGICO MONUMENTAL CABEZA DE VACA- ITEM 13</t>
  </si>
  <si>
    <t>SEGURIDAD PERU Y SERVICIOS VARIOS S.R.L.</t>
  </si>
  <si>
    <t>04/11/2022</t>
  </si>
  <si>
    <t>SERVICIO DE SEGURIDAD Y VIGILANCIA PARA EL MINISTERIO DE CULTURA-DIRECCIÓN DESCONCENTRADA DE CULTURA DE AMAZONAS- ITEM 14</t>
  </si>
  <si>
    <t>COMPAÑIA PERUANA DE SEGURIDAD Y VIGILANCIA SRL.</t>
  </si>
  <si>
    <t>02/11/2022</t>
  </si>
  <si>
    <t>SERVICIO DE SEGURIDAD Y VIGILANCIA PARA EL MINISTERIO DE CULTURA-DIRECCIÓN DESCONCENTRADA DE CULTURA PUNO- ITEM 10</t>
  </si>
  <si>
    <t xml:space="preserve"> EMPRESA DE SEGURIDAD LUZVIG &amp; SERVICIOS MULTIPLES SOCIEDAD ANONIMA CERRADA</t>
  </si>
  <si>
    <t>04/12/2020</t>
  </si>
  <si>
    <t>25/12/2022</t>
  </si>
  <si>
    <t>SERVICIO DE SEGURIDAD Y VIGILANCIA PARA EL MINISTERIO DE CULTURA-DIRECCIÓN DESCONCENTRADA DE CULTURA LAMBAYEQUE- ITEM 08</t>
  </si>
  <si>
    <t>CONTROL VIGILANCIA INTEGRAL MAX SOCIEDAD COMERCIAL DE RESPONSABILIDAD LIMITADA - COVIMAX S.R.L.</t>
  </si>
  <si>
    <t>09/12/2020</t>
  </si>
  <si>
    <t>04/12/2022</t>
  </si>
  <si>
    <t>SERVICIO DE SEGURIDAD Y VIGILANCIA PARA EL MINISTERIO DE CULTURA-DIRECCIÓN DESCONCENTRADA DE CULTURA CAJAMARCA- ITEM 04</t>
  </si>
  <si>
    <t>CONSORCIO BOXER SHOGUN  (BOXER SECURITY CORPORATIVA S.R.L.)</t>
  </si>
  <si>
    <t>SERVICIO DE SEGURIDAD Y VIGILANCIA PARA EL MINISTERIO DE CULTURA-DIRECCIÓN DESCONCENTRADA DE CULTURA JUNÍN- ITEM 07</t>
  </si>
  <si>
    <t>HALCONES SECURITY DEL PACIFICO S.A.C.</t>
  </si>
  <si>
    <t>03/11/2022</t>
  </si>
  <si>
    <t>SERVICIO DE SEGURIDAD Y VIGILANCIA PARA LA DDC AYACUCHO</t>
  </si>
  <si>
    <t>BIZONTE BLACK SRL</t>
  </si>
  <si>
    <t>SERVICIO DE SEGURIDAD Y VIGILANCIA PARA LA DDC ICA</t>
  </si>
  <si>
    <t>HORIZONTE SERVICIOS GENERALES SAC</t>
  </si>
  <si>
    <t>SERVICIO DE SEGURIDAD Y VIGILANCIA PARA LA DDC TACNA</t>
  </si>
  <si>
    <t>PACIFIC SECURITY INTERNATIONAL SAC</t>
  </si>
  <si>
    <t>09/11/2020</t>
  </si>
  <si>
    <t>SERVICIO DE SEGURIDAD Y VIGILANCIA PAARA LA DDC- AREQUIPA</t>
  </si>
  <si>
    <t>SERVICIO DE SEGURIDAD Y VIGILANCIA PAARA LA DDC- PIURA</t>
  </si>
  <si>
    <t>RESGUARDO Y SEGURIDAD DEL NORTE S.R.L</t>
  </si>
  <si>
    <t>SERVICIO DE MENSAJERIA A NIVEL LOCAL Y NACIONAL PARA LA SEDE DEL MC</t>
  </si>
  <si>
    <t>002-2019/MC</t>
  </si>
  <si>
    <t>MITO COURIER SAC</t>
  </si>
  <si>
    <t>SERVICIO DE ALQUILER DE INMUEBLE PARA LA DIRECCIÓN DESCONCENTRADA DE CULTURA DE MADRE DE DIOS</t>
  </si>
  <si>
    <t>003-2016/MC</t>
  </si>
  <si>
    <t>GLORIA MARIA KROSS DE RIOS</t>
  </si>
  <si>
    <t>CONTRATACIÓN PARA EL SERVICIO DE ARRENDAMIENTO DE UN LOCAL PARA EL FUNCIONAMIENTO DE LA OFICINA DE COORDINACIÓN NASCA DE LA DIRECCIÓN DESCONCENTRADA DE ICA</t>
  </si>
  <si>
    <t>003-2017/MC</t>
  </si>
  <si>
    <t>CORDOVA HERENCIA PASCUALA ANTONIA</t>
  </si>
  <si>
    <t>08/05/2017</t>
  </si>
  <si>
    <t>07/05/2021</t>
  </si>
  <si>
    <t>CONTRATACIÓN DEL SERVICIO DE ALQUILER DE INMUEBLE PARA LA DIRECCIÓN DESCONCENTRADA DE CULTURA DE PIURA</t>
  </si>
  <si>
    <t>AMC N° 078-2015/MC (ADS 022-2015/MC)</t>
  </si>
  <si>
    <t>CARMEN LUCILA LEON QUIROGA</t>
  </si>
  <si>
    <t>SERVICIO DE ARRENDAMIENTO  DE LCOAL EN EL DEPARTAMENTO DE JUNIN PARA EL FUNCIONAMIENTO DE LA DIRECCIÓN DESCONCENTRADAD DE CULTURA DE JUNIN</t>
  </si>
  <si>
    <t>003-2018/MC</t>
  </si>
  <si>
    <t>CARMEN JESUS PIMENTEL GRANDE</t>
  </si>
  <si>
    <t>08/06/2018</t>
  </si>
  <si>
    <t>08/06/2022</t>
  </si>
  <si>
    <t>SERVICIO  DE ARRENDAMIENTO DE UN INMUEBLE PARA GABINETE, DEPOSITO Y OFICINA DEL EQUIPO TECNICO DEL PROYECTO DE TRAMO VILCASHUAMAN -SANGALLA  EN LA CIUDAD DE HUAMANGA AYACUCHO</t>
  </si>
  <si>
    <t xml:space="preserve"> 002-2019/MC</t>
  </si>
  <si>
    <t>JOSE ANTONIO VASQUEZ BUENAÑO</t>
  </si>
  <si>
    <t>08/04/2019</t>
  </si>
  <si>
    <t>07/04/2022</t>
  </si>
  <si>
    <t>SERVICIO DE ARRENDAMIENTO DE UN INMUEBLE PARA GABINETE, LABORATORIO, DEPOSITO Y OFICINA DEL PERSONAL TECNICO DEL PROYECTO DEL TRAMO HUANUCO PAMPA - HUAMACHUCO</t>
  </si>
  <si>
    <t>004-2019/MC</t>
  </si>
  <si>
    <t>SOTELO TRUJILLO SANTIAGO</t>
  </si>
  <si>
    <t>SERVICIO DE ARRENDAMIENTO DE UN INMUEBLE PARA GABINETE, LABORATORIO, DEPOSITO Y OFICINA DEL PERSONAL TECNICO DEL PROYECTO INTEGRAL EL HUARCO</t>
  </si>
  <si>
    <t>007-2019/MC</t>
  </si>
  <si>
    <t>OCHARAN BARRON BLANCA CARMELA</t>
  </si>
  <si>
    <t>SERVICIO DE ARRENDAMIENTO DE INMUELBE EN EL DEPARTAMENTO DE APURIMAC PARA EL FUNCIONAMIENNTO DE LA DDC APURIMAC</t>
  </si>
  <si>
    <t>001-2019-MC</t>
  </si>
  <si>
    <t>CENTRO DE INVESTIGACIÓN Y CAPACITACIÓN CAMPESINA</t>
  </si>
  <si>
    <t>05/09/2019</t>
  </si>
  <si>
    <t>05/03/2022</t>
  </si>
  <si>
    <t>SERVICIO DE ARRENDAMIENTO DE INMUEBLE PARA EL ARCHIVO CENTRAL ALMACEN DE MATEIAL ARQUEOLÓGICO Y DEPÓSITO DE MATERIALES PARA LA DDC - AMAZONAS</t>
  </si>
  <si>
    <t>005-2019/MC</t>
  </si>
  <si>
    <t>INDUGRAPH S.R.L.</t>
  </si>
  <si>
    <t>SERVICIO DE ARRENDAMIENTO DE INMUEBLE PARA EL FUNCIONAMIENTO DE LAS OFICINAS DE LA DDC PASCO</t>
  </si>
  <si>
    <t>008-2019/MC</t>
  </si>
  <si>
    <t>DANIEL ELIÁS DE LA ROSA ROQUE</t>
  </si>
  <si>
    <t>06/12/2019</t>
  </si>
  <si>
    <t>09/12/2021</t>
  </si>
  <si>
    <t>CONTRATACIÓN DE SERVICIO DE ARRENDAMIENTODE INMUEBLE EN EL DEPARTAMENTO DE HUÁNUCO PARA EL FUNCIONAMIENTO DE LA DDC HUÁNUCO</t>
  </si>
  <si>
    <t>GALARZA BRAVO CESAR AUGUSTO</t>
  </si>
  <si>
    <t>05/01/2021</t>
  </si>
  <si>
    <t>SERVICIO DE MANTENIMIENTO Y SOPORTE INTEGRAL AL CENTRO DE DATOS DEL MINISTERIO DE CULTURA.</t>
  </si>
  <si>
    <t>003-2019/MC</t>
  </si>
  <si>
    <t>TOVAL SYSTEMS SAC</t>
  </si>
  <si>
    <t>07/02/2022</t>
  </si>
  <si>
    <t>SERVICIO DE TELEFONIA MOVIL Y PLAN DE DATOS PARA EL MINISTERIO DE CULTURA</t>
  </si>
  <si>
    <t>02-2021-/MC-1</t>
  </si>
  <si>
    <t>AMERICA MOVIL PERU S.A.C.</t>
  </si>
  <si>
    <t>CONSENTIDO CONCLUIDO</t>
  </si>
  <si>
    <t>06/08/2023</t>
  </si>
  <si>
    <t>SERVICIO DE MANTENIMIENTO PREVENTIVO Y CORRECTIVO PARA VIDEO WALL</t>
  </si>
  <si>
    <t>10-2021-/MC-1</t>
  </si>
  <si>
    <t>PROYECTOS Y CONTROL S.A.C</t>
  </si>
  <si>
    <t>01/07/2021</t>
  </si>
  <si>
    <t>SERVICIO DE MANTENIMIENTO PREVENTIVO DE ASCENSORES Y SIMILARES (MONTACARGAS Y ESCALERAS MECÁNICAS) DEL GRAN TEATRO NACIONAL DE LA MARCA OTIS O EQUIVALENTE</t>
  </si>
  <si>
    <t>ASCENSORES S A</t>
  </si>
  <si>
    <t>SERVICIO DE SOPORTE TÉCNICO Y MANTENIMIENTO DE LA PLATAFORMA DE LA SOLUCIÓN DE SERVIDORES Y ALMACENAMIENTO CENTRALIZADO DE LA MARCA HPE O EQUIVALENTE</t>
  </si>
  <si>
    <t>ADEXUS PERU SA</t>
  </si>
  <si>
    <t>SERVICIO DE TRANSPORTE FLUVIAL Y LACUSTRE EN LAS REGIONES DE LORETO, UCAYALI Y PUNO - ITEM 2</t>
  </si>
  <si>
    <t>LUBELU SERVICES E.I.R.L.</t>
  </si>
  <si>
    <t>EJECUCIÓN DE OBRA DE LA INVERSION: “RECUPERACIÓN DE LA ZONA ARQUEOLÓGICA BELLAVISTA, DISTRITO DE SANTA ANITA, PROVINCIA DE LIMA, DEPARTAMENTO DE LIMA” COMPONENTE: PROTECCIÓN FÍSICA</t>
  </si>
  <si>
    <t>08-2021-/MC-1</t>
  </si>
  <si>
    <t>ELMER PASCUAL CONTRATISTAS S.A.C.</t>
  </si>
  <si>
    <t>05/08/2021</t>
  </si>
  <si>
    <t>SERVICIO DE SEGURIDAD TEMPORAL PARA LOS EVENTOS Y ESPECTÁCULOS CULTURALES A REALIZARSE POR PARTE DEL GRAN TEATRO NACIONAL</t>
  </si>
  <si>
    <t>01-2021-/MC-4</t>
  </si>
  <si>
    <t>L&amp;J ALL'ERTA S.A.C.</t>
  </si>
  <si>
    <t>SUMINISTRO DE COMBUSTIBLE LÍQUIDO PARA LA FLOTA VEHÍCULAR DEL MINISTERIO DE CULTURA</t>
  </si>
  <si>
    <t xml:space="preserve"> OPERADORES DE ESTACIONES S.A.C</t>
  </si>
  <si>
    <t xml:space="preserve">01/09/2021 </t>
  </si>
  <si>
    <t>02/09/2024</t>
  </si>
  <si>
    <t>ADQUISICIÓN DE PLATAFORMA DE SERVIDORES HIPERCONVERGENTES</t>
  </si>
  <si>
    <t>LICITACION PUBLICA</t>
  </si>
  <si>
    <t>CONSORCIO INGRAM MICRO S.A.C. - IBTECH SOCIEDAD ANONIMA CERRADA - IBTECH S.A.C.</t>
  </si>
  <si>
    <t>SIN CONTRATO</t>
  </si>
  <si>
    <t>SERVICIO DE JURADO EN EL MARCO DEL CONCURSO NACIONAL DE PROYECTOS DE INVESTIGACIÓN SOBRE CINEMATOGRAFÍA Y AUDIOVISUAL COMO DOCENTE Y ESPECIALISTA DEL AUDIOVISUAL</t>
  </si>
  <si>
    <t>CONTRATACION INTERNACIONAL</t>
  </si>
  <si>
    <t>ATILIO ROQUE GONZALEZ</t>
  </si>
  <si>
    <t>SERVICIO DE JURADO EN EL MARCO DEL CONCURSO NACIONAL DE PROYECTOS DE GESTIÓN CULTURAL PARA EL AUDIOVISUAL COMO GESTOR CULTURAL</t>
  </si>
  <si>
    <t>TANIA NADINE HONORATO CRESPO</t>
  </si>
  <si>
    <t>02/09/2021</t>
  </si>
  <si>
    <t>SERVICIO DE ESPECIALISTA EN PRESERVACIÓN AUDIOVISUAL EN EL MARCO DEL ESTÍMULO A LA PRESERVACIÓN AUDIOVISUAL</t>
  </si>
  <si>
    <t>RITO ALBERTO TORRES MOYA</t>
  </si>
  <si>
    <t>01/09/2021</t>
  </si>
  <si>
    <t>SERVICIO DE JURADO EN EL MARCO DEL CONCURSO NACIONAL DE PROYECTOS DE CORTOMETRAJES CON ENFOQUE EN DISTRIBUCION Y PROMOCION DE OBRAS AUDIOVISUALES</t>
  </si>
  <si>
    <t>YENNY ALEXANDRA CHAVERRA GALLEGO</t>
  </si>
  <si>
    <t>SERVICIO DE ORGANIZACION E IMPLEMENTACION DEL STAND DE PERU COMO PAIS INVITADO DE HONOR EN LA 35 FERIA INTERNACIONAL DEL LIBRO DE GUADALAJARA FIL GUADALAJARA 2021</t>
  </si>
  <si>
    <t>06-2021-/MC-1</t>
  </si>
  <si>
    <t>ALFA PRODUCCIÓN Y EVENTOS S.A. DE C.V.</t>
  </si>
  <si>
    <t>CONVOCADO</t>
  </si>
  <si>
    <t>08/09/2021</t>
  </si>
  <si>
    <t>07/12/2021</t>
  </si>
  <si>
    <t>SERVICIO DE JURADO EN EL MARCO DEL CONCURSO NACIONAL DE PROYECTOS DE LARGOMETRAJE DE FICCION COMO GUIONISTA CINEMATOGRAFICO</t>
  </si>
  <si>
    <t>07-2021-/MC-1</t>
  </si>
  <si>
    <t>SERVICIO DE PLATAFORMA DE VIDEO ALMACENAMIENTO Y STREAMING A LA PLATAFORMA DIGITAL DE DISTRIBUCION LATINOAMERICANA RETINA LATINA</t>
  </si>
  <si>
    <t>SERVICIO DE ACCESO A INTERNET, SEGURIDAD PERIMETRAL GESTIONADA, TELEFONIA E INTERCONEXION DE DATOS</t>
  </si>
  <si>
    <t>EN EVALUACION</t>
  </si>
  <si>
    <t>PROYECTO DE INVESTIGACIÓN ARQUEOLÓGICA SIN EXCAVACIONES CON FINES DE INVENTARIO Y REGISTRO DE TODOS LOS PETROGLIFOS DEL PAISAJE CULTURA ARQUEOLOGICO COMPLEJO MICULLA PACHIA SECTORES C</t>
  </si>
  <si>
    <t>11-2021-/MC-1</t>
  </si>
  <si>
    <t>ARES CONSULTING &amp;MANAGMENT EIRL</t>
  </si>
  <si>
    <t>ADJUDICADO</t>
  </si>
  <si>
    <t>SERVICIO DE TRANSPORTE FLUVIAL Y LACUSTRE EN LAS REGIONES DE LORETO Y PUNO</t>
  </si>
  <si>
    <t>12-2021-/MC-1</t>
  </si>
  <si>
    <t>EN CONVOCATORIA</t>
  </si>
  <si>
    <t>EJECUCION DE LA OBRA PUESTA EN VALOR DEL SECTOR I DE LA HUACA MONTERREY EN EL DISTRITO ATE - LIMA CUI-2112489-COMPONENTE CERCO PERIMETRICO.</t>
  </si>
  <si>
    <t>031-2019/MC</t>
  </si>
  <si>
    <t>MGM CONSTRUCTURA Y CONSULTORA</t>
  </si>
  <si>
    <t>A LA ESPERA DE LA LIQUIDACION EN EL PERIODO 2022</t>
  </si>
  <si>
    <t xml:space="preserve">SERVICIO ESPECIALIZADO DE ASESORIA LEGAL A LA PROCURADURIA PUBLICA PARA LA DEFENSA DEL MINISTERIO DE CULTURA DURANTE EL PROCESO ARBITRAL, A SEGUIRSE CON EL CONSORCIO GRAN TEATRO NACIONAL.  </t>
  </si>
  <si>
    <t>006-2019/MC</t>
  </si>
  <si>
    <t>RIVAROLA REISZ JOSE DOMINGO</t>
  </si>
  <si>
    <t>HASTA LA EMISION DEL LAUDO ARBITRAL, INCLUYENDO LAS EVENTUALES SOLICITUDES DE RECTIFICIACIÓN, INTERPRETACIÓN , INTEGRACION Y EXCLUSIÓN - PERIODO 2022</t>
  </si>
  <si>
    <t>SERVICIO DE ALQUILER DE CAMIONETA 4X4 DOBLE CABINA PARA LA DIRECCION DEL MUSEO DE SITIO DE TUCUME DE LA UNIDAD EJECUTORA 005 NAYLAMP-LAMBAYEQUE</t>
  </si>
  <si>
    <t>ADJUDICACIÓN SIMPLIFICADA</t>
  </si>
  <si>
    <t>AS-SM-1-2020-UE005-PENLVMPCI-1</t>
  </si>
  <si>
    <t>10453726776 -SUCLUPE YNOÑAN ALEX OSWALDO</t>
  </si>
  <si>
    <t>FINALIZADO</t>
  </si>
  <si>
    <t>Año 2020, EL CONTRATO FUE RESUELTO PARCIALMENTE,
EN ENERO DEL 2021; SOLO SE EJECUTÓ S/ 50 400,00</t>
  </si>
  <si>
    <t>SERVICIO PARA EL MEJORAMIENTO DE AIRES ACONDICIONADOS ¿ COMPONENTE: MEJORAMIENTO Y CONSTRUCCIÓN DE UNA INFRAESTRUCTURA; DEL PIP: AMPLIACION Y MEJORAMIENTO DEL MUSEO NACIONAL SICAN, DISTRITO DE FERREÑAFE, PROVINCIA DE FERREÑAFE, DEPARTAMENTO DE LAMBAYEQUE CON CÓDIGO SNIP 108584</t>
  </si>
  <si>
    <t>AS-SM-2-2020-UE005-PENLVMPCI-2</t>
  </si>
  <si>
    <t>20600342933 -  CORPORACION DE SERVICIOS GENERALES R.A.K. SOCIEDAD COMERCIAL DE RESPONSABILIDAD LIMITADA</t>
  </si>
  <si>
    <t xml:space="preserve">Año 2020 </t>
  </si>
  <si>
    <t>SERVICIO PARA EL MEJORAMIENTO DEL SISTEMA ELECTRICO (I ETAPA) ¿ COMPONENTE: MEJORAMIENTO Y CONSTRUCCIÓN DE UNA INFRAESTRUCTURA; DEL PIP: AMPLIACION Y MEJORAMIENTO DEL MUSEO NACIONAL SICAN, DISTRITO DE FERREÑAFE, PROVINCIA DE FERREÑAFE, DEPARTAMENTO DE LAMBAYEQUE CON CÓDIGO SNIP 108584.</t>
  </si>
  <si>
    <t>AS-SM-3-2020-UE005-PENLVMPCI-3</t>
  </si>
  <si>
    <t>CONSORCIO KEADYLAN</t>
  </si>
  <si>
    <t>Año 2021 – EN EJECUCIÓN</t>
  </si>
  <si>
    <t>SERVICIO DE SEGURIDAD Y VIGILANCIA INSTITUCIONAL PARA LA SEDE DE LA UNIDAD EJECUTORA N° 005 NAYLAMP-LAMBAYEQUE; ASÍ COMO PARA EL MUSEO NACIONAL SICAN Y MUSEO TUMBAS REALES DE SIPAN.</t>
  </si>
  <si>
    <t>AS-SM-1-2021-UE005-PENLVMPCI-2</t>
  </si>
  <si>
    <t>206008 79376 – SG-FORCE SAC</t>
  </si>
  <si>
    <t>SERVICIO DE ALQUILER DE LOCAL PARA LA SEDE INSTITUCIONAL DE LA UNIDAD EJECUTORA 005 NAYLAMP LAMBAYEQUE.</t>
  </si>
  <si>
    <t>PROYECTADO</t>
  </si>
  <si>
    <t>Año 2022</t>
  </si>
  <si>
    <t>ADQUISICION DE COMBUSTIBLE PARA LAS DISTINTAS DEPENDENCIAS Y AREAS USUARIAS DE LA UNIDAD EJECUTORA 005 NAYLAMP LAMBAYEQUE</t>
  </si>
  <si>
    <t>CONTRATACION DEL SERVICIO DE SEGURIDAD Y VIGILANCIA PARA LA DDC LA LIBERTAD, MUSEO DE SITIO, ALMACENES DEL SECTOR REPLICAS Y PALACIO TSCHUDI</t>
  </si>
  <si>
    <t>13-2020-UE 009 LA LIBERTAD</t>
  </si>
  <si>
    <t>EMPRESA DE SEGURIDAD INTEGRAL Y VIGILANCIA PRIVADA CENTURY S.A.C - RUC 20540085383</t>
  </si>
  <si>
    <t>ADJUDICADO Y EN EJECUCIÓN</t>
  </si>
  <si>
    <t>CONTRATO CON VIGENCIA POR 01 AÑO</t>
  </si>
  <si>
    <t>EL CONTRATO SIGUE E EJECUCIÓN HASTA DICIEMBRE 2021</t>
  </si>
  <si>
    <t>ADQUISICION DE DOS (02) CAMIONETAS PARA LA DIRECCIÓN DESCONCENTRADA DE CULTURA LA LIBERTAD EN EL MARCO DEL SISTEMA NACIONAL DE PROGRAMACIÓN MULTIANUAL Y GESTIÓN DE INVERSIONES- IOARR 2498381</t>
  </si>
  <si>
    <t>12-2020-UE 009 LA LIBERTAD</t>
  </si>
  <si>
    <t>AUTONORT TRUJILLO S.A. - RUC 20396419093</t>
  </si>
  <si>
    <t>EJECUTADO</t>
  </si>
  <si>
    <t>ADQUISICION DE BIEN CAMIONETA PARA PI 2281822: ¿RECUPERACIÓN DE LA HUACA TAKAYNAMO DEL COMPLEJO ARQUEOLÓGICO CHAN CHAN DISTRITO DE LA ESPERANZA, PROVINCIA DE TRUJILLO, LA LIBERTAD¿ ¿ I ETAPA</t>
  </si>
  <si>
    <t>11-2020-UE 009 LA LIBERTAD</t>
  </si>
  <si>
    <t>ADQUISICIÓN DE COMBUSTIBLE (DIESEL B5 S-50) PARA LAS UNIDADES VEHICULARES DE LA DDC LA LIBERTAD</t>
  </si>
  <si>
    <t>SUBASTA INVERSA ELECTRÓNICA</t>
  </si>
  <si>
    <t>1-2020-UE 009 LA LIBERTAD</t>
  </si>
  <si>
    <t>ESTACION DE SERVICIOS SAN JOSE SAC - RUC 20175642341</t>
  </si>
  <si>
    <t>CONTRATO FINALIZADO EN 18/08/2021</t>
  </si>
  <si>
    <t>CONTRATACION DEL SERVICIO DE SEGURIDAD Y VIGILANCIA PARA EL COMPLEJO ARQUEOLOGICO EL BRUJO</t>
  </si>
  <si>
    <t>10-2020-UE 009 LA LIBERTAD</t>
  </si>
  <si>
    <t>PROTECCION RESGUARDO CONTROL S.A.C</t>
  </si>
  <si>
    <t>CONTRATO FINALIZADO EN 22/07/2021</t>
  </si>
  <si>
    <t>CONTRATACION DEL SERVICIO DE CONSULTORIA EN GENERAL DE CONSERVADOR RESPONSABLE PARA EL PROYECTO "RESTAURACION DE LOS MUROS PERIMETRALES DEL CONJUNTO AMURALLADO UTZH - AN, EX PALACIO GRAN CHIMU - COMPLEJO ARQUEOLOGICO CHAN CHAN, DISTRITO DE HUANCHACO, PROVINCIA DE TRUJILLO, LA LIBERTAD" - TEMPORADA 2</t>
  </si>
  <si>
    <t>9-2020-UE 009 LA LIBERTAD</t>
  </si>
  <si>
    <t>VELASQUEZ SEMINARIO CESAR ALFREDO - RUC 10033686914</t>
  </si>
  <si>
    <t>CONTRATACION DEL SERVICIO DE CONSULTORIA DE OBRA PARA SUPERVISOR DE OBRA DEL PROYECTO "RECUPERACIÓN DE LA HUACA TAKAYNAMO DEL COMPLEJO ARQUEOLOGICO CHAN CHAN DISTRITO DE LA ESPERANZA, PROVINCIA DE TRUJILLO, LA LIBERTAD" - I ETAPA</t>
  </si>
  <si>
    <t>8-2020-UE 009 LA LIBERTAD</t>
  </si>
  <si>
    <t>SALINAS CRUZ VICTOR EDINSON - RUC 10181450628</t>
  </si>
  <si>
    <t>CONTRATACION DEL SERVICIO DE CONSULTORIA DE OBRA PARA SUPERVISOR DE OBRA PARA EL PROYECTO "RESTAURACION DE LOS MUROS PERIMETRALES DEL CONJUNTO AMURALLADO UTZH - AN, EX PALACIO GRAN CHIMU - COMPLEJO ARQUEOLOGICO CHAN CHAN" - TEMPORADA 2020</t>
  </si>
  <si>
    <t>7-2020-UE 009 LA LIBERTAD</t>
  </si>
  <si>
    <t>RUBIO SANCHEZ ISABEL JOSEFINA - RUC 10181266835</t>
  </si>
  <si>
    <t>CONTRATACION DEL SERVICIO DE CONSULTORIA EN GENERAL DE ARQUEOLOGO RESPONSABLE PARA EL PROYECTO "RECUPERACIÓN DE LA HUACA TAKAYNAMO DEL COMPLEJO ARQUEOLOGICO CHAN CHAN DISTRITO DE LA ESPERANZA, PROVINCIA DE TRUJILLO, LA LIBERTAD" - I ETAPA</t>
  </si>
  <si>
    <t>6-2020-UE 009 LA LIBERTAD</t>
  </si>
  <si>
    <t>MENESES BARTRA JORGE NICHOLAS - RUC 10415633918</t>
  </si>
  <si>
    <t>CONTRATO RESUELTO PARCIALMENTE POR CAUSAL ATRIBUIBLE A CONTRATISTA</t>
  </si>
  <si>
    <t>CONTRATACION DEL SERVICIO DE CONSULTORIA EN GENERAL DE ARQUEOLOGO RESPONSABLE PARA EL PROYECTO "RESTAURACION DE LOS MUROS PERIMETRALES DEL CONJUNTO AMURALLADO UTZH - AN, EX PALACIO GRAN CHIMU - COMPLEJO ARQUEOLOGICO CHAN CHAN" - TEMPORADA 2020</t>
  </si>
  <si>
    <t>5-2020-UE 009 LA LIBERTAD</t>
  </si>
  <si>
    <t>ADQUISICION DEL SUMINISTRO DE TIERRA ARCILLOSA PARA EL PROYECTO "RECUPERACIÓN DE LA HUACA TAKAYNAMO DEL COMPLEJO ARQUEOLOGICO CHAN CHAN DISTRITO DE LA ESPERANZA, PROVINCIA DE TRUJILLO, LA LIBERTAD" - I ETAPA</t>
  </si>
  <si>
    <t>4-2020-UE 009 LA LIBERTAD</t>
  </si>
  <si>
    <t>NEGOCIACIONES Y PROYECTOS YAURI S.C.R.L - RUC 20440465472</t>
  </si>
  <si>
    <t>CONTRATACION DEL SERVICIO DE CONSULTORIA EN GENERAL DE RESIDENTE DE OBRA PARA EL PROYECTO "RECUPERACIÓN DE LA HUACA TAKAYNAMO DEL COMPLEJO ARQUEOLOGICO CHAN CHAN DISTRITO DE LA ESPERANZA, PROVINCIA DE TRUJILLO, LA LIBERTAD" - I ETAPA</t>
  </si>
  <si>
    <t>3-2020-UE 009 LA LIBERTAD</t>
  </si>
  <si>
    <t>IGLESIAS MEDRANO FELIPE ANTONIO - RUC 10181225799</t>
  </si>
  <si>
    <t>CONTRATACION DEL SERVICIO DE UN RESIDENTE DE OBRA PARA EL PROYECTO "RESTAURACION DE LOS MUROS PERIMETRALES DEL CONJUNTO AMURALLADO UTZH - AN, EX PALACIO GRAN CHIMU - COMPLEJO ARQUEOLOGICO CHAN CHAN"</t>
  </si>
  <si>
    <t>2-2020-UE 009 LA LIBERTAD</t>
  </si>
  <si>
    <t>CALZADA CORONEL EVER - RUC 10443797951</t>
  </si>
  <si>
    <t>CONTRATACIÓN DEL SERVICIO DE IMPRESIÓN DE LIBRO CHAN CHAN ESPLENDOR Y LEGADO - PROYECTO ESPECIAL COMPLEJO ARQUEOLÓGICO CHAN CHAN - DIRECCIÓN DESCONCENTRADA DE CULTURA LA LIBERTAD</t>
  </si>
  <si>
    <t>GRAFICA FENIX SOCIEDAD DE RESPONSABILIDAD LIMITADA - RUC 20164648053</t>
  </si>
  <si>
    <t>CONTRATACIÓN DEL SERVICIO DE SEGURIDAD Y VIGILANCIA PARA EL COMPLEJO ARQUEOLÓGICO EL BRUJO</t>
  </si>
  <si>
    <t>1-2021-UE 009 LA LIBERTAD</t>
  </si>
  <si>
    <t>CORPORACION WATCHMAN S.R.L.</t>
  </si>
  <si>
    <t>EL CONTRATO SIGUE EN EJECUCIÓN HASTA JULIO 2022</t>
  </si>
  <si>
    <t>VILBO NEGOCIOS S.A.C.</t>
  </si>
  <si>
    <t>EL CONTRATO SIGUE EN EJECUCIÓN HASTA AGOSTO 2022</t>
  </si>
  <si>
    <t>CONTRATACION DE SEGUROS PATRIMONIALES Y PERSONALES PARA LA ZONA ARQUEOLOGICA CARAL - UNIDAD EJECUTORA N° 003 ADSCRITA AL MINISTERIO DE CULTURA.</t>
  </si>
  <si>
    <t>AS</t>
  </si>
  <si>
    <t>SM</t>
  </si>
  <si>
    <t>LA POSITIVA SEGUROS Y REASEGUROS S.A</t>
  </si>
  <si>
    <t>PERIODO DE CONTRATO POR 12 MESES</t>
  </si>
  <si>
    <t>SERVICIO DE MENSAJERÍA ELECTRÓNICA PARA LA ZONA ARQUEOLÓGICA CARAL</t>
  </si>
  <si>
    <t>XERTICA LABS S.A.C.</t>
  </si>
  <si>
    <t>CONTRATACION DE UNA PERSONA NATURAL O JURÍDICA PARA EL SERVICIO DE RESIDENTE DE OBRA PARA EL PIP PEÑICO</t>
  </si>
  <si>
    <t>MAURO ALBERTO, ORDOÑEZ LIVIA</t>
  </si>
  <si>
    <t xml:space="preserve">CONTRATACION DE UNA PERSONA NATURAL O JURIDICA PARA EL SERVICIO DE ADMINISTRADOR DE OBRA </t>
  </si>
  <si>
    <t>JORDAN KEVYN, DE PAZ ROBLES</t>
  </si>
  <si>
    <t>CONTRATO RESUELTO DE MUTUO ACUERDO</t>
  </si>
  <si>
    <t>ADQUISICIÓN DE COMBUSTIBLE DIESEL B5 S-50 PARA LAS UNIDADES VEHICULARES DE LA ZONA ARQUEOLÓGICA CARAL</t>
  </si>
  <si>
    <t>ASIA GRIFOS Y SERVICIOS GENERALES SAC</t>
  </si>
  <si>
    <t>CONTRATO POR 12 MESES O HASTA AGOTAR GALONES</t>
  </si>
  <si>
    <t>CONTRATACION DEL SERVICIO DE VIGILANCIA PARA LA SEDE VICHAMA DE LA ZONA ARQUEOLOGICA CARAL</t>
  </si>
  <si>
    <t>ALPHA SEGURIDAD INTEGRAL S.A.C.</t>
  </si>
  <si>
    <t>EN EJECUCION</t>
  </si>
  <si>
    <t>CONTRATACION DEL SERVICIO DE VIGILANCIA PARA LA SEDE ASPERO DE LA ZONA ARQUEOLOGICA CARAL</t>
  </si>
  <si>
    <t>ADQUISICION DE UN EQUIPO GEORADAR PARA EL PROYECTO DE INVERSION</t>
  </si>
  <si>
    <t>GEODESIA Y TOPOGRAFIA S.A.C</t>
  </si>
  <si>
    <t>BIEN INTERNADO EN ALMACEN</t>
  </si>
  <si>
    <t>CONTRATACIÓN DEL SERVICIO DE RENOVACIÓN DE LICENCIAS SOFTWARE PARA LA ZONA ARQUEOLÓGICA CARAL.</t>
  </si>
  <si>
    <t>SISTEMAS EMPRESARIALES COMPUTARIZADOS S.A.</t>
  </si>
  <si>
    <t>BIEN INSTALADO EN PCS PERIODO 12 MESES</t>
  </si>
  <si>
    <t>CONTRATACIÓN DEL SERVICIO DE VIGILANCIA PARA LA EX CASA HACIENDA DE SAN NICOLAS - SUPE - BARRANCA - ZONA ARQUEOLOGICA CARAL</t>
  </si>
  <si>
    <t>Servicios Corporativos Kamelot Perú SAC</t>
  </si>
  <si>
    <t>CONTRATACION DE SEGUROS PATRIMONIALES Y PERSONALES PARA LA ZONA ARQUEOLOGICA CARAL - UNIDAD EJECUTORA N°003 - ADSCRITA AL MINISTERIO DE CULTURA.</t>
  </si>
  <si>
    <t>CONTRATACIÓN DE SERVICIO DE MENSAJERIA ELECTRONICA PARA LA ZONA ARQUEOLOGICA CARAL</t>
  </si>
  <si>
    <t>CONTRATACION DE UNA PERSONA NATURAL O JURÍDICA PARA EL SERVICIO DE EVALUACIÓN Y DIAGNÓSTICO DE 400 ESCULTURAS DE LA COLECCIÓN DE LA ZONA ARQUEOLÓGICA CARAL</t>
  </si>
  <si>
    <t>ADQUISICION DE MANGAS PLASTICAS PARA CONSERVACION</t>
  </si>
  <si>
    <t>ADQUISICION DE TONERS</t>
  </si>
  <si>
    <t>PERUCOMPRAS</t>
  </si>
  <si>
    <t>SIE</t>
  </si>
  <si>
    <t>CONTRATACION DEL SERVICIO DE SCTR PARA TRABAJADORES DE LA ZAC</t>
  </si>
  <si>
    <t>ADQUISICION DE UNIFORMES Y CALZADO PARA TRABAJADORES DE LA ZAC</t>
  </si>
  <si>
    <t>ADQUISICION DE PAPELERIA Y UTILES DE ESCRITORIO</t>
  </si>
  <si>
    <t>ADQUISICIÓN DE EQUIPOS DE INGENIERIA PARA LA DDC-C (ITEM IV: VEHÍCULO AEREO NO TRIPULADO CON ALA FIJA</t>
  </si>
  <si>
    <t>SIN MODALIDAD</t>
  </si>
  <si>
    <t>17-2020-UEMC-C</t>
  </si>
  <si>
    <t>20524743532 - GEODESIA Y TOPOGRAFIA S.A.C.</t>
  </si>
  <si>
    <t>CONCLUIDO</t>
  </si>
  <si>
    <t>AÑO 2020</t>
  </si>
  <si>
    <t>ADQ. DE ESCANER LASER 3D</t>
  </si>
  <si>
    <t>26-2020-UEMC-C</t>
  </si>
  <si>
    <t>20509125407 - SURVEY RENTAL &amp; SALES S.A.C</t>
  </si>
  <si>
    <t>ADQUISCION DE EQUIPOS DE SONIDO PARA PROYECTO IOARR</t>
  </si>
  <si>
    <t>47-2019-UEMC-C</t>
  </si>
  <si>
    <t>20512096990 -  GRUPO TECNOLOGIES S.A.</t>
  </si>
  <si>
    <t>ADQUISICION DE VESTUARIO (TEXTILES) AS 057-2019-UEMC-C-2</t>
  </si>
  <si>
    <t>57-2019-UEMC-C</t>
  </si>
  <si>
    <t>20277897734 - INDUST.DEL VESTIDO SAN ANTONIO E.I.R.LTD</t>
  </si>
  <si>
    <t>ADQUISICION DE MOBILIARIO PARA LA ORQUESTA SINFONICA</t>
  </si>
  <si>
    <t>20-2020-UEMC-C</t>
  </si>
  <si>
    <t>20527909059 - INGENIEROS TICA SAC</t>
  </si>
  <si>
    <t>ADQ DE INSTRUMENTOS MUSICALES ORQUESTA IOARR</t>
  </si>
  <si>
    <t>25-2020-UEMC-C</t>
  </si>
  <si>
    <t>20603056133 - CERTIFICADORA Y CONSULTORA POMA ASOCIADOS SAC</t>
  </si>
  <si>
    <t>ADQUISICION DE EPPS PARA PERSONAL DE OBRAS</t>
  </si>
  <si>
    <t>09-2020-UEMC-C</t>
  </si>
  <si>
    <t>20603261608 - INGENIERIA MONCAT EIRL</t>
  </si>
  <si>
    <t>025-2020-UEMC-C</t>
  </si>
  <si>
    <t>20559097501-IMPORTACIONES MIVIANYK S.A.C.</t>
  </si>
  <si>
    <t>SERVICIO DE SEGURIDAD Y VIGILANCIA</t>
  </si>
  <si>
    <t>03-2019-UEMC-C</t>
  </si>
  <si>
    <t>20490359002 - SERVICIOS GENERALES SEGESTONGER. SOCIEDAD ANONIMA CERRADA</t>
  </si>
  <si>
    <t>EJECUCION POR DOS AÑOS</t>
  </si>
  <si>
    <t>SEGUROS PERSONALES Y PATRIMONIALES</t>
  </si>
  <si>
    <t>02-2020-UEMC-C</t>
  </si>
  <si>
    <t>20100210909 - LA POSITIVA SEGUROS Y REASEGUROS</t>
  </si>
  <si>
    <t>CONTRATACIÓN DE SERVICIO DE INTERCONEXION RED PRIVADA DE DATOS PARA LA DDC-C</t>
  </si>
  <si>
    <t>16-2020-UEMC-C</t>
  </si>
  <si>
    <t>20564428478-INTERNET PERU CABLE SOCIEDAD COMERCIAL DE RESPONSABILIDAD LIMITADA-INPECABLE S.R.L.</t>
  </si>
  <si>
    <t>EJECUCION POR UN AÑO</t>
  </si>
  <si>
    <t>SERVICIO DE EXÁMENES MÉDICOS PRE OCUPACIONALES (UBICACIÓN: CUSCO)</t>
  </si>
  <si>
    <t>18-2020-UEMC-C</t>
  </si>
  <si>
    <t>20564526135 - AVANT SALUD PERU SOCIEDAD COMERCIAL DE RESPONSABILIDAD LIMITADA-AVANT SALUD S.R.L.</t>
  </si>
  <si>
    <t>ADQUISICIÓN DE COMBUSTIBLE PARA LA DDC-C</t>
  </si>
  <si>
    <t>001-2020-UEMC-C</t>
  </si>
  <si>
    <t>20600705289 - INVERSIONES CECO. S.A.C</t>
  </si>
  <si>
    <t>ADQUISICIÓN DE COMBUSTIBLE PARA LAS OBRAS DE LA DDC-CUSCO</t>
  </si>
  <si>
    <t>002-2021-UEMC-C</t>
  </si>
  <si>
    <t>AÑO 2021</t>
  </si>
  <si>
    <t>CONTRATACIÓN DE SERVICIO DE INTERNET Y RED PRIVADA DE DATOS (LOCAL SAPHY CUSCO Y CENTRO CULTURAL PUEBLO MACHUPICCHU) PARA LA DDC-C</t>
  </si>
  <si>
    <t>20543254798 - VIETTEL PERU S.A.C.</t>
  </si>
  <si>
    <t>CONTRATACIÓN DE SEGUROS 3D / MULTIRRIESGO / PERSONALES / VEHICULAR PARA LA DDC -CUSCO 2021</t>
  </si>
  <si>
    <t>001-2021-UEMC-C</t>
  </si>
  <si>
    <t>ADQUISICIÓN DE BIOMANTA PARA LAS OBRAS DE LA DDC-C</t>
  </si>
  <si>
    <t>13-2020-UEMC-C</t>
  </si>
  <si>
    <t>20600616235 - PROMAINGSA S.A.C.</t>
  </si>
  <si>
    <t>ADQUISICIÓN DE RELOJES BIOMÉTRICOS PARA LAS OBRAS DE LA DDC-CUSCO</t>
  </si>
  <si>
    <t>06-2021-UEMC-C</t>
  </si>
  <si>
    <t>20544961251 - FARFICO INVERSIONES S.A.C</t>
  </si>
  <si>
    <t>ADQUISICIÓN DE LOSETA DE PIEDRA Y PIEDRA ANDESITA SARDINEL PARA LA OBRA CREACION DE LA CASA DE LA CULTURA ACCOMOCO DE LA DDC-CUSCO</t>
  </si>
  <si>
    <t>07-2021-UEMC-C</t>
  </si>
  <si>
    <t>10420366171 - QUISPE USCAMAYTA JULIO CESAR</t>
  </si>
  <si>
    <t>ADQUISICIÓN DE MADERA PARA LA OBRA CREACION DE LA CASA DE LA CULTURA ACCOMOCO, DE LA DDC-CUSCO</t>
  </si>
  <si>
    <t>09-2021-UEMC-C</t>
  </si>
  <si>
    <t>10247047013 - FLOREZ HUANCA GLORIA</t>
  </si>
  <si>
    <t>CONTRATACION DE SUMINISTRO DE COMBUSTIBLE GASTO CORRIENTE</t>
  </si>
  <si>
    <t>ADQUISICION DE VEHICULOS PANM</t>
  </si>
  <si>
    <t>PROYECTO 2021-2022</t>
  </si>
  <si>
    <t>PROYECTO 2022-2023</t>
  </si>
  <si>
    <t>ELABORACION DE EXPEDIENTE TECNICO DE OBRA -AYNI</t>
  </si>
  <si>
    <t>SUBERVISION ELABORACION DE EXPEDIENTE TECNICO DE OBRA -AYNI</t>
  </si>
  <si>
    <t>CONTRATACIÓN DEL SERVICIO DE CONSULTORIA EN GENERAL PARA LA ELABORACIÓN DEL ESTUDIO DE PRE INVERSIÓN DEL PROYECTO DE INVERSIÓN PÚBLICA: RESTAURACION DEL TEMPLO SANTO TOMÁS DE AQUINO DE RONDOCAN, DISTRITO DE RONDOCAN PROVINCIA DE ACOMAYO, DEPARTAMENTO DEL CUSCO</t>
  </si>
  <si>
    <t>003-2021-UEMC-C</t>
  </si>
  <si>
    <t>PROYECTO 2021</t>
  </si>
  <si>
    <t>CONTRATACIÓN DEL SERVICIO DE CONSULTORÍA EN GENERAL PARA LA ELABORACIÓN DEL ESTUDIO DE PRE INVERSIÓN DEL PROYECTO DE INVERSIÓN PÚBLICA: RESTAURACION DEL TEMPLO SAN MIGUEL DE ACOS, DISTRITO DE ACOS, PROVINCIA DE ACOMAYO, DEPARTAMENTO DEL CUSCO</t>
  </si>
  <si>
    <t>005-2021-UEMC-C</t>
  </si>
  <si>
    <t>SERVICIO ESPECIALIZADO DE REVISIÓN, EVALUACIÓN, ANÁLISIS DE LA NORMATIVA NACIONAL E INTERNACIONAL PARA LA PROTECCION YPROMOCION DE LOS DERECHOS DEL PUEBLO AFROPERUANO, -DIRECCION DE POLITICAS PARA LA POBLACION AFROPERUANA.</t>
  </si>
  <si>
    <t>LANDA ARROYO CESAR RODRIGO</t>
  </si>
  <si>
    <t>Elaboración de un informe constitucional que efectúe una revisión, evaluación y análisis del contenido de los derechos del pueblo afroperuano para su protección y promoción</t>
  </si>
  <si>
    <t>Política Públicas para el pueblo afroperuano</t>
  </si>
  <si>
    <t>SERVICIO DE ELABORACIÓN DE PLANO HÁPTICO O TACTOVISUAL DE MANO PARA LA ZONA ARQUEOLÓGICA HUAYCÁN DE CIENEGUILLA</t>
  </si>
  <si>
    <t xml:space="preserve">SOLUCIONES EN ACCESIBILIDAD S.A.C. </t>
  </si>
  <si>
    <t>Elaboración de plano háptico o tactovisual de mano para la Zona Arqueológica Huaycán de Cieneguilla</t>
  </si>
  <si>
    <t>1 CONTRATACION DEL SERVICIO DE CONSULTORIA EN GENERAL DE CONSERVADOR RESPONSABLE PARA EL PROYECTO "RESTAURACION DE LOS MUROS PERIMETRALES DEL CONJUNTO AMURALLADO UTZH - AN, EX PALACIO GRAN CHIMU - COMPLEJO ARQUEOLOGICO CHAN CHAN, DISTRITO DE HUANCHACO, PROVINCIA DE TRUJILLO, LA LIBERTAD" - TEMPORADA 2</t>
  </si>
  <si>
    <t>VELASQUEZ SEMINARIO CESAR ALFREDO - DNI 03368691</t>
  </si>
  <si>
    <t>INFORME DE AVANCE DE PROYECTO</t>
  </si>
  <si>
    <t>CONSERVADOR RESPONSABLE</t>
  </si>
  <si>
    <t>2 CONTRATACION DEL SERVICIO DE CONSULTORIA DE OBRA PARA SUPERVISOR DE OBRA PARA EL PROYECTO "RESTAURACION DE LOS MUROS PERIMETRALES DEL CONJUNTO AMURALLADO UTZH - AN, EX PALACIO GRAN CHIMU - COMPLEJO ARQUEOLOGICO CHAN CHAN" - TEMPORADA 2020</t>
  </si>
  <si>
    <t>RUBIO SANCHEZ ISABEL JOSEFINA - DNI 18126683</t>
  </si>
  <si>
    <t>SUPERVISOR DE OBRA</t>
  </si>
  <si>
    <t>3 CONTRATACION DEL SERVICIO DE CONSULTORIA EN GENERAL DE ARQUEOLOGO RESPONSABLE PARA EL PROYECTO "RECUPERACIÓN DE LA HUACA TAKAYNAMO DEL COMPLEJO ARQUEOLOGICO CHAN CHAN DISTRITO DE LA ESPERANZA, PROVINCIA DE TRUJILLO, LA LIBERTAD" - I ETAPA</t>
  </si>
  <si>
    <t>MENESES BARTRA JORGE NICHOLAS - DNI 41563391</t>
  </si>
  <si>
    <t>ARQUEOLOGO RESPONSABLE</t>
  </si>
  <si>
    <t>4 CONTRATACION DEL SERVICIO DE CONSULTORIA EN GENERAL DE ARQUEOLOGO RESPONSABLE PARA EL PROYECTO "RESTAURACION DE LOS MUROS PERIMETRALES DEL CONJUNTO AMURALLADO UTZH - AN, EX PALACIO GRAN CHIMU - COMPLEJO ARQUEOLOGICO CHAN CHAN" - TEMPORADA 2020</t>
  </si>
  <si>
    <t>5 CONTRATACION DEL SERVICIO DE CONSULTORIA EN GENERAL DE RESIDENTE DE OBRA PARA EL PROYECTO "RECUPERACIÓN DE LA HUACA TAKAYNAMO DEL COMPLEJO ARQUEOLOGICO CHAN CHAN DISTRITO DE LA ESPERANZA, PROVINCIA DE TRUJILLO, LA LIBERTAD" - I ETAPA</t>
  </si>
  <si>
    <t>IGLESIAS MEDRANO FELIPE ANTONIO - DNI 18122579</t>
  </si>
  <si>
    <t>RESIDENTE DE OBRA</t>
  </si>
  <si>
    <t>MINISTERIO DE CULTURA</t>
  </si>
  <si>
    <t>UE 001 ADMINISTRACION GENERAL MINISTERIO DE CULTURA - DIRECCION  DESCONCENTRADA DE CULTURA MADRE DE DIOS</t>
  </si>
  <si>
    <t>´04802950</t>
  </si>
  <si>
    <t>Tercero</t>
  </si>
  <si>
    <t>P11000398</t>
  </si>
  <si>
    <t>ADENDA 03 AL CONTRATO Nº  055-2016-OGA-SG/MC DEL 28/12/2016 AL 27/06/2022</t>
  </si>
  <si>
    <t>MENSUAL</t>
  </si>
  <si>
    <t>UE 001 ADMINISTRACION GENERAL MINISTERIO DE CULTURA - DIRECCION DESCONCENTRADA DE CULTURA UCAYALI</t>
  </si>
  <si>
    <t>KEVIN EUGENIO ALBERTI CASTILLO</t>
  </si>
  <si>
    <t>P11054093</t>
  </si>
  <si>
    <t>ADENDA N° 1 AL CONTRATO Nº  015-2015-OGA-SG/MC  DEL 03/05/2018 AL 02/05/2021</t>
  </si>
  <si>
    <t>UE 001 ADMINISTRACION GENERAL MINISTERIO DE CULTURA - DIRECCION DESCONCENTRADA DE CULTURA ICA</t>
  </si>
  <si>
    <t>P02002001</t>
  </si>
  <si>
    <t xml:space="preserve">ADENDA N° 03 AL CONTRATO Nº  012-2017/OGA/SG/MC - 08/05/2019 AL 07/05/2021 </t>
  </si>
  <si>
    <t>UE 001 ADMINISTRACION GENERAL MINISTERIO DE CULTURA - DIRECCION DESCONCENTRADA DE CULTURA PIURA</t>
  </si>
  <si>
    <t>´02784794</t>
  </si>
  <si>
    <t>P00018335</t>
  </si>
  <si>
    <t>JARDIN Y PILETA</t>
  </si>
  <si>
    <t>ADENDA N° 03 AL CONTRATO Nº  104-2015-OGA-SG/MC DEL 17/12/2016 AL 16/12/2021</t>
  </si>
  <si>
    <t>UE 001 ADMINISTRACION GENERAL MINISTERIO DE CULTURA - DIRECCIÓN DESCONCENTRADA DE CULTURA JUNIN</t>
  </si>
  <si>
    <t>P11199082</t>
  </si>
  <si>
    <t>ADENDA 03 CONTRATO Nº  016-2018/OGA/SG/MC 09/06/2019 AL 08/06/2022</t>
  </si>
  <si>
    <t>UE 001 ADMINISTRACION GENERAL MINISTERIO DE CULTURA - SECRETARIA TECNICA DEL PROYECTO QHAPAQ ÑAN</t>
  </si>
  <si>
    <t>P11016996</t>
  </si>
  <si>
    <t>ADENDA 01 AL CONTRATO Nº  008-2019-OGA-SG/MC DEL 08/04/19 AL 07/04/2023</t>
  </si>
  <si>
    <t>UE 001 ADMINISTRACION GENERAL MINISTERIO DE CULTURA - DIRECCIÓN DESCONCENTRADA DE CULTURA HUANCAVELICA</t>
  </si>
  <si>
    <t>ROSA VIRGINIA CASTILLO DE CORONEL</t>
  </si>
  <si>
    <t>IP54739</t>
  </si>
  <si>
    <t>CONTRATO Nº  011-2018-OAB-OGA/MC DEL 01/05/2018 AL 30/04/2021</t>
  </si>
  <si>
    <t>P37017966</t>
  </si>
  <si>
    <t>ADENDA 03 AL CONTRATO N° 012-2019/OGA/SG/MC DEL 29/05/2019 AL 28/07/2022</t>
  </si>
  <si>
    <t>UE 001 ADMINISTRACION GENERAL MINISTERIO DE CULTURA  SECRETARIA TECNICA DEL PROYECTO QHAPAQ ÑAN</t>
  </si>
  <si>
    <t>P17019144</t>
  </si>
  <si>
    <t>CONTRATO 047-2019-OGA/SG/MC DEL 27/09/2019 AL 26/09/2022</t>
  </si>
  <si>
    <t>UE 001 ADMINISTRACION GENERAL MINISTERIO DE CULTURA - DIRECCIÓN DESCONCENTRADA DE CULTURA APURIMAC</t>
  </si>
  <si>
    <t>05002517</t>
  </si>
  <si>
    <t>ADENDA 01 DEL CONTRATO 04-2019-OGA/SG-MC  DEL 06/03/2019 AL 05/03/2022</t>
  </si>
  <si>
    <t>UE 001 ADMINISTRACION GENERAL MINISTERIO DE CULTURA - DIRECCIÓN DESCONCENTRADA DE  AMAZONAS</t>
  </si>
  <si>
    <t>ADENDA 01 AL CONTRATO N° 019-2019-OGA-SG/MC DEL 22/06/2019 AL 21/06/2022</t>
  </si>
  <si>
    <t>UE 001 ADMINISTRACION GENERAL MINISTERIO DE CULTURA - DIRECCION  DESCONCENTRADA DE CULTURA PASCO</t>
  </si>
  <si>
    <t>ADENDA 01 CONTRATO Nº  066-2019/OGA-SG/MC DEL 10//12/2019 AL 09/12/2021</t>
  </si>
  <si>
    <t>UE 001 ADMINISTRACION GENERAL MINISTERIO DE CULTURA - DIRECCIÓN DESCONCENTRADA DE CULTURA HUÁNUCO</t>
  </si>
  <si>
    <t>´08802656</t>
  </si>
  <si>
    <t>´02006558</t>
  </si>
  <si>
    <t>CONTRATO N° 001-2020 DEL 12/01/2021 AL 11/01/2023</t>
  </si>
  <si>
    <t>UE 001 ADMINISTRACION GENERAL MINISTERIO DE CULTURA - DIRECCIÓN DESCONCENTRADA DE CULTURA AREQUIPA</t>
  </si>
  <si>
    <t>´01127818</t>
  </si>
  <si>
    <t>CONTRATO  N° 013-2021-OGA-SG/MC DEL 23/03/2021 AL 22/03/2023</t>
  </si>
  <si>
    <t>´09267845</t>
  </si>
  <si>
    <t>CONTRATO N° 017-2021-OGA-SG/MC DEL  01-05-2021 al 30-04-2023</t>
  </si>
  <si>
    <t>UE 001 ADMINISTRACION GENERAL MINISTERIO DE CULTURA-DIRECCION DESCONCENTRADA DE CULTURA UCAYALI</t>
  </si>
  <si>
    <t>´07720625</t>
  </si>
  <si>
    <t>JARDIN.</t>
  </si>
  <si>
    <t>CONTRATO N° 019-2021-OGA-SG/MC DEL 03-05-2021 al 02-05-2023</t>
  </si>
  <si>
    <t>EDGARDO MALLQUI  CAPCHA</t>
  </si>
  <si>
    <t>P39007089</t>
  </si>
  <si>
    <t>CONTRATO Nº  005-2020-OAB-OGA/MC DEL 08-12-2020  AL 07-12-2021</t>
  </si>
  <si>
    <t>EMILIANA ELVIRA OVIEDO QUINO DE BELLIDO</t>
  </si>
  <si>
    <t>´06838540</t>
  </si>
  <si>
    <t>P13663460</t>
  </si>
  <si>
    <t>ADENDA 04 CONTRATO Nº  006-2018-OAB-OGA-SG/MC DEL 25/05/2018 AL 24/07/2022</t>
  </si>
  <si>
    <t>JULIA MELCHORA SANCHEZ GUANDO</t>
  </si>
  <si>
    <t>08181460</t>
  </si>
  <si>
    <t>P17034017</t>
  </si>
  <si>
    <t>ADENDA 04 DE CONTRATO Nº  009-2017-OAB-OGA/MC DEL 15/08/2017 AL 14 01/2022</t>
  </si>
  <si>
    <t>EUGENIA ORELLANA OLIVERA</t>
  </si>
  <si>
    <t>Minuta k-126880</t>
  </si>
  <si>
    <t>ADENDA 03 ALCONTRATO Nº  012-2017-OAB-OGA/M DEL  25/11/2017 AL 24/11/2021</t>
  </si>
  <si>
    <t>GONZALO ALFONSO SALAZAR CARACELA</t>
  </si>
  <si>
    <t>P06190414</t>
  </si>
  <si>
    <t>ADENDA 02 DE CONTRATO Nº  003-2018-OAB-OGA/MC DEL  29/03/2018 AL 28/03/2021</t>
  </si>
  <si>
    <t>ARELLANO TORRES TERESA DEJESUS</t>
  </si>
  <si>
    <t>P15229548</t>
  </si>
  <si>
    <t>ADENDA 02 AL CONTRATO N° 004-2019-OAB/OGA/SG/MC DEL 26/04/2019 AL 25/04/2022</t>
  </si>
  <si>
    <t>UE 001 ADMINISTRACION GENERAL MINISTERIO DE CULTURA - DACI</t>
  </si>
  <si>
    <t>ROBERTO ROJAS CCANTO</t>
  </si>
  <si>
    <t>Posecion de Predio</t>
  </si>
  <si>
    <t xml:space="preserve">O/S 0749-2021-S DEL  - 01/04/2021 AL 31/12/2021 </t>
  </si>
  <si>
    <t>UE 001 ADMINISTRACION GENERAL MINISTERIO DE CULTURA - DIRECCIÓN DE LOS PUEBLOS INDIGENAS EN AISLAMIENTO Y/O CONTACTO INICIAL</t>
  </si>
  <si>
    <t>COMUNIDAD NATIVA DE SHIPETIARI</t>
  </si>
  <si>
    <t>P05009361</t>
  </si>
  <si>
    <t>O/S N° 575-2021-S  01/03/2021 AL 31/12/2021</t>
  </si>
  <si>
    <t>UREA BERMEJO JOSÉ VICTOR</t>
  </si>
  <si>
    <t xml:space="preserve"> ADENDA 02 AL CONTRATO Nº  010-2019-OAB/OGA/SG/MC DEL 01/08/2019 AL 30/09/2021</t>
  </si>
  <si>
    <t>GUERRERO DE MERINO CARMELA AUSTREBERTA</t>
  </si>
  <si>
    <t>´03082264</t>
  </si>
  <si>
    <t>ADENDA 01   AL CONTRATO N° 020-2019-OAB/OGA/SG/MC DEL 14/12/2019 AL 14/12/2021</t>
  </si>
  <si>
    <t>COMUNIDAD NATIVA DE DIAMANTE</t>
  </si>
  <si>
    <t>Comunidad</t>
  </si>
  <si>
    <t>Resolución directoral 048-2003-MA-DRA-MDD</t>
  </si>
  <si>
    <t>O/S 574-2021-S DEL 01/03//2021 AL 31/12/2021</t>
  </si>
  <si>
    <t>UE 001 ADMINISTRACION GENERAL MINISTERIO DE CULTURA - DIRECCIÓN DESCONCENTRADA DE CULTURA ICA</t>
  </si>
  <si>
    <t>CONSTRUCTORA ALEXANDER E.I.R.L.</t>
  </si>
  <si>
    <t>ADENDA 01 A LA  O/S 1339 AL DEL 11/05/2021 AL  06/11/2021</t>
  </si>
  <si>
    <t>UE 0056 NAYLAMP LAMBAYEQUE</t>
  </si>
  <si>
    <t>MAGDA ELENA LARREA SERQUEN</t>
  </si>
  <si>
    <t>PROPIO</t>
  </si>
  <si>
    <t>NO</t>
  </si>
  <si>
    <t>30/12//2021</t>
  </si>
  <si>
    <t>003- SEDE ADMINISTRATIVA LIMA</t>
  </si>
  <si>
    <t>PRONABI</t>
  </si>
  <si>
    <t>003- SEDE CARAL</t>
  </si>
  <si>
    <t>ZONA ARQUEOLOGICA CARAL</t>
  </si>
  <si>
    <t>400</t>
  </si>
  <si>
    <t>003- SEDE ASPERO</t>
  </si>
  <si>
    <t>MARTHA ISABEL KONNO MIGUITA DE HIURA</t>
  </si>
  <si>
    <t>DNI 15712209</t>
  </si>
  <si>
    <t>PROPIO DE TERCERO</t>
  </si>
  <si>
    <t>500</t>
  </si>
  <si>
    <t>ANUAL</t>
  </si>
  <si>
    <t>SI</t>
  </si>
  <si>
    <t>003- SEDE VICHAMA</t>
  </si>
  <si>
    <t>SHIRLEY VICE MENDOZA</t>
  </si>
  <si>
    <t>DNI 15765073</t>
  </si>
  <si>
    <t>250</t>
  </si>
  <si>
    <t>003- SEDE VICHAMA GABINETE</t>
  </si>
  <si>
    <t>NEIL ROLAND GIRON ESPINOZA</t>
  </si>
  <si>
    <t>DNI 32925051</t>
  </si>
  <si>
    <t>180</t>
  </si>
  <si>
    <t>003- PROYECTO PIP PEÑICO</t>
  </si>
  <si>
    <t>REYNALDO MORENO GONZALEZ,</t>
  </si>
  <si>
    <t>DNI 15701299,</t>
  </si>
  <si>
    <t>DIRECCION DESCONCENTRADA DE CULTURA CUSCO</t>
  </si>
  <si>
    <t>SAIHUA DUEÑAS AGRIPINA</t>
  </si>
  <si>
    <t>BIEN PROPIO DE AJENOS</t>
  </si>
  <si>
    <t>CUSIHUAMAN LLIHUAC LUZGARDO</t>
  </si>
  <si>
    <t>OLIVARES FIGUEROA WALTER RICHARD</t>
  </si>
  <si>
    <t>DURAN JUAREZ NELLY</t>
  </si>
  <si>
    <t>CLEMENTE QUISPE HENRY</t>
  </si>
  <si>
    <t>HUAMACHI APAZA GRACIELA ISABEL</t>
  </si>
  <si>
    <t>SIMON LLALLI  NANCY EDIT</t>
  </si>
  <si>
    <t>QUINTANA MONZON PEDRO JAVIER</t>
  </si>
  <si>
    <t>MERCADO ANDRADE YANET MARLENE</t>
  </si>
  <si>
    <t>GONZALES RODRIGUEZ CARMEN ROCIO</t>
  </si>
  <si>
    <t>GORDILLO BAYONA ABELINA</t>
  </si>
  <si>
    <t>BAYONA RIVERA FRANCISCO</t>
  </si>
  <si>
    <t>VELASQUE BARRIENTOS JUAN CARLOS</t>
  </si>
  <si>
    <t>LOPEZ LOAYZA JESUS</t>
  </si>
  <si>
    <t>ZAVALETA QUISPE JOSE ENRIQUE</t>
  </si>
  <si>
    <t>MARCAVILLACA YUPANQUI MATILDE</t>
  </si>
  <si>
    <t>01315967</t>
  </si>
  <si>
    <t>AMACHI LONCONI JEAN PAUL</t>
  </si>
  <si>
    <t>BARCENA TORRES MARIA KARINA</t>
  </si>
  <si>
    <t>SUCESION SANTOS GIRALDA</t>
  </si>
  <si>
    <t>MONTALVO MORMONTOY FLORENCIO</t>
  </si>
  <si>
    <t>CCORIMANYA CANO GRIMALDO</t>
  </si>
  <si>
    <t>PEÑA CONCHA CIPRIANO</t>
  </si>
  <si>
    <t>SECTOR: 03. CULTURA</t>
  </si>
  <si>
    <t>001 MC- ADMINISTRACION GENERAL</t>
  </si>
  <si>
    <t>BANCO DE LA NACION - CUT</t>
  </si>
  <si>
    <t xml:space="preserve">00-068-233453 </t>
  </si>
  <si>
    <t>SOLES</t>
  </si>
  <si>
    <t>002 MC CUSCO</t>
  </si>
  <si>
    <t>00-161-122653</t>
  </si>
  <si>
    <t>003 ZONA ARQUEOLOGICA CARAL</t>
  </si>
  <si>
    <t>00-068-234794</t>
  </si>
  <si>
    <t>005 MC NAYLAMP</t>
  </si>
  <si>
    <t>00-301-029365</t>
  </si>
  <si>
    <t>007 MC MARCAHUAMACHUCO</t>
  </si>
  <si>
    <t>0741-213729</t>
  </si>
  <si>
    <t>008 MC PROYECTOS ESPECIALES</t>
  </si>
  <si>
    <t>068-338247</t>
  </si>
  <si>
    <t>009 MC LA LIBERTAD</t>
  </si>
  <si>
    <t>00-741426145</t>
  </si>
  <si>
    <t>BANCO DE LA NACION</t>
  </si>
  <si>
    <t>00-068-233844</t>
  </si>
  <si>
    <t>06-000-035198</t>
  </si>
  <si>
    <t>DOLARES</t>
  </si>
  <si>
    <t>00-068-287502</t>
  </si>
  <si>
    <t>BANCO INTERBANK</t>
  </si>
  <si>
    <t>200-3000997542</t>
  </si>
  <si>
    <t>00-161-122645</t>
  </si>
  <si>
    <t>00-161-233013</t>
  </si>
  <si>
    <t>00-068-234808</t>
  </si>
  <si>
    <t>00-301-029373</t>
  </si>
  <si>
    <t>0741-216043</t>
  </si>
  <si>
    <t>068-338239</t>
  </si>
  <si>
    <t>00-741426153</t>
  </si>
  <si>
    <t xml:space="preserve">003 Zona Arqueologica Caral </t>
  </si>
  <si>
    <t>Banco de la Nacion</t>
  </si>
  <si>
    <t>00-068-338 247</t>
  </si>
  <si>
    <t>soles</t>
  </si>
  <si>
    <t>00-068-233453</t>
  </si>
  <si>
    <t>00-068-233852</t>
  </si>
  <si>
    <t>00-068-261228</t>
  </si>
  <si>
    <t>00-068-361990</t>
  </si>
  <si>
    <t>00-068-362814</t>
  </si>
  <si>
    <t>BANCO DE CREDITO DEL PERU</t>
  </si>
  <si>
    <t>193-1577093-1-41</t>
  </si>
  <si>
    <t>193-1572871-0-84</t>
  </si>
  <si>
    <t>193-221956100-7</t>
  </si>
  <si>
    <t>00-161-183415</t>
  </si>
  <si>
    <t>00-068-235642</t>
  </si>
  <si>
    <t>00-068-234816</t>
  </si>
  <si>
    <t>00-068-235332</t>
  </si>
  <si>
    <t>00-068-236193</t>
  </si>
  <si>
    <t>00-301-030401</t>
  </si>
  <si>
    <t xml:space="preserve">BANCO DE LA NACION </t>
  </si>
  <si>
    <t>00-741447479</t>
  </si>
  <si>
    <t>6. OTROS - (RUBRO 88)</t>
  </si>
  <si>
    <t xml:space="preserve">          CUENTA DE DEPOSITOS TRIBUTARIOS </t>
  </si>
  <si>
    <t>00-068-235278</t>
  </si>
  <si>
    <t xml:space="preserve">          CUENTA DE SENTENCIAS JUDICIALES</t>
  </si>
  <si>
    <t>00-068-236703</t>
  </si>
  <si>
    <t xml:space="preserve">          CUENTA ENCARGOS CENTRALIZADORA</t>
  </si>
  <si>
    <t>00-068-322936</t>
  </si>
  <si>
    <t xml:space="preserve">          CUENTA EJEC. DE CARTAS FIANZAS GARANTIAS</t>
  </si>
  <si>
    <t>00-068-376130</t>
  </si>
  <si>
    <t xml:space="preserve">          CUENTA DE ENCARGOS</t>
  </si>
  <si>
    <t>193-1577094-1-51</t>
  </si>
  <si>
    <t>193-1572872-0-94</t>
  </si>
  <si>
    <t xml:space="preserve">          CUENTA DE AFPNET</t>
  </si>
  <si>
    <t>193-1860757-0-23</t>
  </si>
  <si>
    <t xml:space="preserve">          CUENTA DE PLANILLAS</t>
  </si>
  <si>
    <t>193-1572873-0-04</t>
  </si>
  <si>
    <t xml:space="preserve">          CARTAS FIANZAS POR GARANTIA </t>
  </si>
  <si>
    <t>00-161-317586</t>
  </si>
  <si>
    <t xml:space="preserve">          GARANTIAS</t>
  </si>
  <si>
    <t>00-068376149</t>
  </si>
  <si>
    <r>
      <t xml:space="preserve">00-068-385806 </t>
    </r>
    <r>
      <rPr>
        <vertAlign val="superscript"/>
        <sz val="11"/>
        <rFont val="Arial Narrow"/>
        <family val="2"/>
      </rPr>
      <t>(1)</t>
    </r>
  </si>
  <si>
    <t xml:space="preserve">          FONDO DE GARANTIA DE FIEL CUMPLIMIENTO</t>
  </si>
  <si>
    <t>00-301-042795</t>
  </si>
  <si>
    <t xml:space="preserve">          EJEC. CARTAS FIANZAS POR GARANTIAS</t>
  </si>
  <si>
    <t>00-301-051662</t>
  </si>
  <si>
    <t xml:space="preserve">          EJECUCION DE CARTAS FIANZAS POR GARANTIAS</t>
  </si>
  <si>
    <t>068-377021</t>
  </si>
  <si>
    <t xml:space="preserve">          RETENCION DE LA GARANTIA DEL 10%</t>
  </si>
  <si>
    <t>068-378265</t>
  </si>
  <si>
    <t xml:space="preserve">         GARANTIAS</t>
  </si>
  <si>
    <t>00-741558335</t>
  </si>
  <si>
    <t>TOTAL EN SOLES</t>
  </si>
  <si>
    <t>TOTAL EN DOLARES</t>
  </si>
  <si>
    <t>(*) Saldo al 31 de Diciembre de 2019</t>
  </si>
  <si>
    <t>(**) Saldo al 30 de Junio de 2020</t>
  </si>
  <si>
    <t>PLAZO DE EJECUCION DE OBRAS</t>
  </si>
  <si>
    <t>1 RECUPERACIÓN DE LA ZONA ARQUEOLÓGICA BELLAVISTA, DISTRITO DE SANTA ANITA, PROVINCIA DE LIMA, DEPARTAMENTO DE LIMA - COMPONENTE PROTECCIÓN FÍSICA</t>
  </si>
  <si>
    <t>008-2021/MC</t>
  </si>
  <si>
    <t>ELMER PASCUAL CONTRATISTAS S.A.C.
RUC N° 20482435417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</si>
</sst>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280A]d&quot; de &quot;mmmm&quot; de &quot;yyyy;@"/>
    <numFmt numFmtId="165" formatCode="0.0%"/>
    <numFmt numFmtId="166" formatCode="0.0"/>
    <numFmt numFmtId="167" formatCode="_ * #,##0.00_ ;_ * \-#,##0.00_ ;_ * &quot;-&quot;??_ ;_ @_ "/>
    <numFmt numFmtId="168" formatCode="#,##0.00_ ;[Red]\-#,##0.00\ "/>
    <numFmt numFmtId="169" formatCode="_ * #,##0_ ;_ * \-#,##0_ ;_ * &quot;-&quot;??_ ;_ @_ "/>
    <numFmt numFmtId="170" formatCode="#,##0.00000000"/>
    <numFmt numFmtId="171" formatCode="#0.00"/>
    <numFmt numFmtId="172" formatCode="_ &quot;S/.&quot;\ * #,##0.00_ ;_ &quot;S/.&quot;\ * \-#,##0.00_ ;_ &quot;S/.&quot;\ * &quot;-&quot;??_ ;_ @_ "/>
    <numFmt numFmtId="173" formatCode="_ [$S/-280A]\ * #,##0.00_ ;_ [$S/-280A]\ * \-#,##0.00_ ;_ [$S/-280A]\ * &quot;-&quot;??_ ;_ @_ "/>
    <numFmt numFmtId="174" formatCode="#,##0.00_ ;\-#,##0.00\ "/>
    <numFmt numFmtId="175" formatCode="dd/mm/yyyy;@"/>
    <numFmt numFmtId="176" formatCode="&quot;S/.&quot;\ #,##0.00;[Red]&quot;S/.&quot;\ \-#,##0.00"/>
    <numFmt numFmtId="177" formatCode="#,##0.000"/>
    <numFmt numFmtId="178" formatCode="&quot;S/&quot;\ #,##0.00"/>
  </numFmts>
  <fonts count="30"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9"/>
      <color indexed="32"/>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8"/>
      <color rgb="FF000000"/>
      <name val="Arial"/>
      <family val="2"/>
    </font>
    <font>
      <sz val="9"/>
      <color indexed="8"/>
      <name val="Calibri"/>
      <family val="2"/>
      <scheme val="minor"/>
    </font>
    <font>
      <b/>
      <sz val="8"/>
      <color indexed="8"/>
      <name val="Arial"/>
      <family val="2"/>
    </font>
    <font>
      <sz val="8"/>
      <color indexed="8"/>
      <name val="Calibri"/>
      <family val="2"/>
      <scheme val="minor"/>
    </font>
    <font>
      <sz val="9"/>
      <name val="Calibri"/>
      <family val="2"/>
      <scheme val="minor"/>
    </font>
    <font>
      <sz val="8"/>
      <color theme="1"/>
      <name val="Calibri"/>
      <family val="2"/>
      <scheme val="minor"/>
    </font>
    <font>
      <sz val="8"/>
      <color rgb="FF000000"/>
      <name val="Calibri"/>
      <family val="2"/>
      <scheme val="minor"/>
    </font>
    <font>
      <b/>
      <sz val="9"/>
      <color indexed="81"/>
      <name val="Tahoma"/>
      <family val="2"/>
    </font>
    <font>
      <sz val="9"/>
      <color indexed="81"/>
      <name val="Tahoma"/>
      <family val="2"/>
    </font>
    <font>
      <sz val="11"/>
      <name val="Arial Narrow"/>
      <family val="2"/>
    </font>
    <font>
      <vertAlign val="superscript"/>
      <sz val="11"/>
      <name val="Arial Narrow"/>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3" tint="0.59999389629810485"/>
        <bgColor indexed="64"/>
      </patternFill>
    </fill>
  </fills>
  <borders count="83">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13">
    <xf numFmtId="0" fontId="0" fillId="0" borderId="0"/>
    <xf numFmtId="0" fontId="5" fillId="0" borderId="0"/>
    <xf numFmtId="0" fontId="5" fillId="0" borderId="0"/>
    <xf numFmtId="49" fontId="8" fillId="0" borderId="0"/>
    <xf numFmtId="0" fontId="2" fillId="0" borderId="0"/>
    <xf numFmtId="0" fontId="1" fillId="0" borderId="0"/>
    <xf numFmtId="0" fontId="2" fillId="0" borderId="0"/>
    <xf numFmtId="9"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858">
    <xf numFmtId="0" fontId="0" fillId="0" borderId="0" xfId="0"/>
    <xf numFmtId="0" fontId="10" fillId="0" borderId="0" xfId="2" applyFont="1" applyFill="1" applyBorder="1" applyAlignment="1">
      <alignment horizontal="left" vertical="center"/>
    </xf>
    <xf numFmtId="0" fontId="11" fillId="0" borderId="0" xfId="2" applyFont="1" applyFill="1" applyBorder="1" applyAlignment="1">
      <alignment vertical="center"/>
    </xf>
    <xf numFmtId="0" fontId="10" fillId="0" borderId="0" xfId="0" applyFont="1"/>
    <xf numFmtId="0" fontId="10" fillId="0" borderId="0" xfId="0" applyFont="1" applyFill="1"/>
    <xf numFmtId="0" fontId="11" fillId="0" borderId="0" xfId="0" applyFont="1" applyFill="1" applyAlignment="1">
      <alignment horizontal="center"/>
    </xf>
    <xf numFmtId="49" fontId="10" fillId="0" borderId="0" xfId="3" applyFont="1" applyAlignment="1">
      <alignment vertical="center"/>
    </xf>
    <xf numFmtId="49" fontId="12" fillId="0" borderId="0" xfId="1" quotePrefix="1" applyNumberFormat="1" applyFont="1" applyFill="1" applyAlignment="1">
      <alignment horizontal="left" vertical="center"/>
    </xf>
    <xf numFmtId="49" fontId="10" fillId="0" borderId="0" xfId="1" applyNumberFormat="1" applyFont="1" applyFill="1" applyAlignment="1">
      <alignment horizontal="left" vertical="center"/>
    </xf>
    <xf numFmtId="0" fontId="10" fillId="0" borderId="0" xfId="2" applyFont="1" applyAlignment="1">
      <alignment vertical="center"/>
    </xf>
    <xf numFmtId="0" fontId="11" fillId="0" borderId="0" xfId="2" applyFont="1" applyFill="1" applyBorder="1" applyAlignment="1">
      <alignment horizontal="center" vertical="center"/>
    </xf>
    <xf numFmtId="0" fontId="10" fillId="0" borderId="0" xfId="2" applyFont="1" applyBorder="1" applyAlignment="1">
      <alignment vertical="center"/>
    </xf>
    <xf numFmtId="0" fontId="10" fillId="0" borderId="14" xfId="2" applyFont="1" applyBorder="1" applyAlignment="1">
      <alignment horizontal="center" vertical="center"/>
    </xf>
    <xf numFmtId="0" fontId="11" fillId="2" borderId="14" xfId="2" applyFont="1" applyFill="1" applyBorder="1" applyAlignment="1">
      <alignment horizontal="center" vertical="center"/>
    </xf>
    <xf numFmtId="0" fontId="11" fillId="2" borderId="0" xfId="2" applyFont="1" applyFill="1" applyBorder="1" applyAlignment="1">
      <alignment vertical="center"/>
    </xf>
    <xf numFmtId="0" fontId="10" fillId="0" borderId="4" xfId="2" applyFont="1" applyBorder="1" applyAlignment="1">
      <alignment vertical="center"/>
    </xf>
    <xf numFmtId="0" fontId="11" fillId="2" borderId="5" xfId="2" applyFont="1" applyFill="1" applyBorder="1" applyAlignment="1">
      <alignment horizontal="center" vertical="center"/>
    </xf>
    <xf numFmtId="0" fontId="11" fillId="2" borderId="20" xfId="2" applyFont="1" applyFill="1" applyBorder="1" applyAlignment="1">
      <alignment vertical="center"/>
    </xf>
    <xf numFmtId="0" fontId="11" fillId="2" borderId="18" xfId="2" applyFont="1" applyFill="1" applyBorder="1" applyAlignment="1">
      <alignment vertical="center"/>
    </xf>
    <xf numFmtId="0" fontId="11" fillId="2" borderId="40" xfId="2" applyFont="1" applyFill="1" applyBorder="1" applyAlignment="1">
      <alignment vertical="center"/>
    </xf>
    <xf numFmtId="0" fontId="10" fillId="0" borderId="14" xfId="2" applyFont="1" applyBorder="1" applyAlignment="1">
      <alignment vertical="center"/>
    </xf>
    <xf numFmtId="0" fontId="11" fillId="2" borderId="5" xfId="2" applyFont="1" applyFill="1" applyBorder="1" applyAlignment="1">
      <alignment vertical="center"/>
    </xf>
    <xf numFmtId="0" fontId="11" fillId="0" borderId="14" xfId="2" applyFont="1" applyFill="1" applyBorder="1" applyAlignment="1">
      <alignment vertical="center"/>
    </xf>
    <xf numFmtId="0" fontId="11" fillId="0" borderId="4" xfId="2" applyFont="1" applyFill="1" applyBorder="1" applyAlignment="1">
      <alignment vertical="center"/>
    </xf>
    <xf numFmtId="0" fontId="11" fillId="2" borderId="7" xfId="2" applyFont="1" applyFill="1" applyBorder="1" applyAlignment="1">
      <alignment horizontal="center" vertical="center"/>
    </xf>
    <xf numFmtId="0" fontId="11" fillId="0" borderId="14" xfId="2" applyFont="1" applyFill="1" applyBorder="1" applyAlignment="1">
      <alignment horizontal="left" vertical="center"/>
    </xf>
    <xf numFmtId="0" fontId="11" fillId="0" borderId="4" xfId="2" applyFont="1" applyFill="1" applyBorder="1" applyAlignment="1">
      <alignment horizontal="left" vertical="center"/>
    </xf>
    <xf numFmtId="0" fontId="11" fillId="2" borderId="8" xfId="2" applyFont="1" applyFill="1" applyBorder="1" applyAlignment="1">
      <alignment horizontal="center" vertical="center"/>
    </xf>
    <xf numFmtId="0" fontId="10" fillId="0" borderId="8" xfId="2" applyFont="1" applyBorder="1" applyAlignment="1">
      <alignment horizontal="center" vertical="center"/>
    </xf>
    <xf numFmtId="0" fontId="11" fillId="2" borderId="4" xfId="2" applyFont="1" applyFill="1" applyBorder="1" applyAlignment="1">
      <alignment horizontal="center" vertical="center"/>
    </xf>
    <xf numFmtId="0" fontId="11" fillId="0" borderId="11" xfId="2" applyFont="1" applyBorder="1" applyAlignment="1">
      <alignment horizontal="left" vertical="center"/>
    </xf>
    <xf numFmtId="0" fontId="10" fillId="0" borderId="0" xfId="2" applyFont="1" applyFill="1" applyBorder="1" applyAlignment="1">
      <alignment vertical="center"/>
    </xf>
    <xf numFmtId="0" fontId="3" fillId="0" borderId="0" xfId="0" applyFont="1" applyAlignment="1">
      <alignment horizontal="center" vertical="center" wrapText="1"/>
    </xf>
    <xf numFmtId="0" fontId="3" fillId="0" borderId="0" xfId="0" applyFont="1"/>
    <xf numFmtId="0" fontId="10" fillId="0" borderId="0" xfId="0" applyFont="1"/>
    <xf numFmtId="0" fontId="11" fillId="2" borderId="21"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1" xfId="2" applyFont="1" applyFill="1" applyBorder="1" applyAlignment="1">
      <alignment horizontal="center" vertical="center"/>
    </xf>
    <xf numFmtId="0" fontId="11" fillId="0" borderId="0" xfId="0" applyFont="1" applyFill="1"/>
    <xf numFmtId="0" fontId="10" fillId="0" borderId="0" xfId="0" applyFont="1"/>
    <xf numFmtId="0" fontId="11" fillId="5" borderId="0" xfId="2" applyFont="1" applyFill="1" applyAlignment="1">
      <alignment vertical="center"/>
    </xf>
    <xf numFmtId="0" fontId="9" fillId="4" borderId="0" xfId="0" applyFont="1" applyFill="1" applyAlignment="1">
      <alignment vertical="center"/>
    </xf>
    <xf numFmtId="0" fontId="14" fillId="4" borderId="0" xfId="0" applyFont="1" applyFill="1" applyAlignment="1">
      <alignment vertical="center" wrapText="1"/>
    </xf>
    <xf numFmtId="0" fontId="14"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4"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11" fillId="0" borderId="0" xfId="2" applyFont="1" applyFill="1" applyAlignment="1">
      <alignment vertical="center"/>
    </xf>
    <xf numFmtId="0" fontId="7" fillId="0" borderId="0" xfId="0" applyFont="1" applyFill="1" applyAlignment="1">
      <alignment horizontal="left"/>
    </xf>
    <xf numFmtId="0" fontId="3" fillId="0" borderId="0" xfId="0" applyFont="1" applyFill="1" applyAlignment="1">
      <alignment horizontal="left"/>
    </xf>
    <xf numFmtId="0" fontId="7" fillId="0" borderId="0" xfId="2" applyFont="1" applyFill="1" applyAlignment="1">
      <alignment vertical="center"/>
    </xf>
    <xf numFmtId="0" fontId="3" fillId="0" borderId="26"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0" xfId="0" applyFont="1" applyAlignment="1">
      <alignment horizontal="justify" vertical="center" wrapText="1"/>
    </xf>
    <xf numFmtId="0" fontId="3" fillId="0" borderId="35" xfId="0" applyFont="1" applyBorder="1" applyAlignment="1">
      <alignment horizontal="justify" vertical="center" wrapText="1"/>
    </xf>
    <xf numFmtId="0" fontId="3" fillId="0" borderId="37" xfId="0" applyFont="1" applyBorder="1" applyAlignment="1">
      <alignment horizontal="justify" vertical="center" wrapText="1"/>
    </xf>
    <xf numFmtId="0" fontId="16" fillId="0" borderId="0" xfId="0" applyFont="1" applyFill="1"/>
    <xf numFmtId="0" fontId="16" fillId="0" borderId="0" xfId="0" applyFont="1" applyFill="1" applyAlignment="1"/>
    <xf numFmtId="0" fontId="16" fillId="0" borderId="0" xfId="2" applyFont="1" applyFill="1" applyAlignment="1">
      <alignment vertical="center"/>
    </xf>
    <xf numFmtId="0" fontId="15" fillId="0" borderId="0" xfId="0" applyFont="1" applyFill="1"/>
    <xf numFmtId="0" fontId="15" fillId="0" borderId="0" xfId="0" applyFont="1"/>
    <xf numFmtId="0" fontId="16" fillId="0" borderId="0" xfId="0" applyFont="1"/>
    <xf numFmtId="0" fontId="15" fillId="0" borderId="0" xfId="0" applyFont="1" applyFill="1" applyAlignment="1">
      <alignment horizontal="centerContinuous"/>
    </xf>
    <xf numFmtId="0" fontId="15" fillId="0" borderId="0" xfId="0" applyFont="1" applyAlignment="1">
      <alignment vertical="center" wrapText="1"/>
    </xf>
    <xf numFmtId="0" fontId="15" fillId="0" borderId="0" xfId="0" applyFont="1" applyAlignment="1">
      <alignment wrapText="1"/>
    </xf>
    <xf numFmtId="49" fontId="16" fillId="0" borderId="0" xfId="3" applyFont="1" applyBorder="1" applyAlignment="1">
      <alignment horizontal="left" vertical="center"/>
    </xf>
    <xf numFmtId="3" fontId="15" fillId="0" borderId="0" xfId="3" applyNumberFormat="1" applyFont="1" applyBorder="1" applyAlignment="1">
      <alignment vertical="center"/>
    </xf>
    <xf numFmtId="3" fontId="15" fillId="0" borderId="0" xfId="3" applyNumberFormat="1" applyFont="1" applyAlignment="1">
      <alignment vertical="center"/>
    </xf>
    <xf numFmtId="3" fontId="15" fillId="0" borderId="0" xfId="3" applyNumberFormat="1" applyFont="1" applyAlignment="1">
      <alignment horizontal="right" vertical="center"/>
    </xf>
    <xf numFmtId="0" fontId="16" fillId="0" borderId="0" xfId="0" applyFont="1" applyAlignment="1">
      <alignment horizontal="center" vertical="center" textRotation="90"/>
    </xf>
    <xf numFmtId="0" fontId="16" fillId="0" borderId="0" xfId="0" applyFont="1" applyFill="1" applyAlignment="1">
      <alignment horizontal="center" vertical="center" wrapText="1"/>
    </xf>
    <xf numFmtId="0" fontId="15" fillId="0" borderId="0" xfId="0" applyFont="1" applyBorder="1"/>
    <xf numFmtId="0" fontId="4" fillId="0" borderId="0" xfId="0" applyFont="1" applyAlignment="1">
      <alignment horizontal="center" vertical="center"/>
    </xf>
    <xf numFmtId="0" fontId="2" fillId="0" borderId="0" xfId="0" applyFont="1" applyFill="1"/>
    <xf numFmtId="0" fontId="2" fillId="0" borderId="0" xfId="0" applyFont="1" applyFill="1" applyAlignment="1">
      <alignment vertical="center"/>
    </xf>
    <xf numFmtId="0" fontId="15" fillId="0" borderId="0" xfId="0" applyFont="1"/>
    <xf numFmtId="0" fontId="7" fillId="7" borderId="32" xfId="0" applyFont="1" applyFill="1" applyBorder="1" applyAlignment="1">
      <alignment horizontal="center" vertical="center" wrapText="1"/>
    </xf>
    <xf numFmtId="0" fontId="7" fillId="7" borderId="61" xfId="2" applyFont="1" applyFill="1" applyBorder="1" applyAlignment="1">
      <alignment horizontal="center" vertical="center"/>
    </xf>
    <xf numFmtId="0" fontId="7" fillId="7" borderId="44" xfId="2" applyFont="1" applyFill="1" applyBorder="1" applyAlignment="1">
      <alignment horizontal="center" vertical="center" wrapText="1"/>
    </xf>
    <xf numFmtId="0" fontId="11" fillId="7" borderId="12" xfId="2" applyFont="1" applyFill="1" applyBorder="1" applyAlignment="1">
      <alignment horizontal="center" vertical="center" wrapText="1"/>
    </xf>
    <xf numFmtId="0" fontId="11" fillId="7" borderId="21" xfId="2" applyFont="1" applyFill="1" applyBorder="1" applyAlignment="1">
      <alignment horizontal="center" vertical="center" wrapText="1"/>
    </xf>
    <xf numFmtId="0" fontId="11" fillId="7" borderId="58" xfId="2" applyFont="1" applyFill="1" applyBorder="1" applyAlignment="1">
      <alignment horizontal="center" vertical="center" wrapText="1"/>
    </xf>
    <xf numFmtId="0" fontId="11" fillId="7" borderId="31" xfId="2" applyFont="1" applyFill="1" applyBorder="1" applyAlignment="1">
      <alignment horizontal="center" vertical="center" wrapText="1"/>
    </xf>
    <xf numFmtId="0" fontId="11" fillId="7" borderId="18" xfId="2" applyFont="1" applyFill="1" applyBorder="1" applyAlignment="1">
      <alignment horizontal="center" vertical="center" wrapText="1"/>
    </xf>
    <xf numFmtId="0" fontId="11" fillId="7" borderId="5" xfId="2" applyFont="1" applyFill="1" applyBorder="1" applyAlignment="1">
      <alignment horizontal="center" vertical="center" wrapText="1"/>
    </xf>
    <xf numFmtId="15" fontId="11" fillId="7" borderId="12" xfId="2" applyNumberFormat="1" applyFont="1" applyFill="1" applyBorder="1" applyAlignment="1">
      <alignment horizontal="center" vertical="center"/>
    </xf>
    <xf numFmtId="0" fontId="11" fillId="7" borderId="8" xfId="2" applyFont="1" applyFill="1" applyBorder="1" applyAlignment="1">
      <alignment horizontal="center" vertical="center"/>
    </xf>
    <xf numFmtId="0" fontId="3" fillId="0" borderId="0" xfId="0" applyFont="1" applyFill="1" applyAlignment="1">
      <alignment horizontal="centerContinuous"/>
    </xf>
    <xf numFmtId="0" fontId="3" fillId="0" borderId="0" xfId="0" applyFont="1" applyFill="1"/>
    <xf numFmtId="49" fontId="17" fillId="7" borderId="39" xfId="3" applyFont="1" applyFill="1" applyBorder="1" applyAlignment="1">
      <alignment horizontal="center" textRotation="90" wrapText="1"/>
    </xf>
    <xf numFmtId="49" fontId="17" fillId="7" borderId="16" xfId="3" applyFont="1" applyFill="1" applyBorder="1" applyAlignment="1">
      <alignment horizontal="center" textRotation="90" wrapText="1"/>
    </xf>
    <xf numFmtId="49" fontId="17" fillId="7" borderId="17" xfId="3" applyFont="1" applyFill="1" applyBorder="1" applyAlignment="1">
      <alignment horizontal="center" textRotation="90" wrapText="1"/>
    </xf>
    <xf numFmtId="49" fontId="7" fillId="7" borderId="39" xfId="3" applyNumberFormat="1" applyFont="1" applyFill="1" applyBorder="1" applyAlignment="1" applyProtection="1">
      <alignment horizontal="center" textRotation="90" wrapText="1"/>
    </xf>
    <xf numFmtId="49" fontId="7" fillId="7" borderId="40" xfId="3" applyFont="1" applyFill="1" applyBorder="1" applyAlignment="1">
      <alignment horizontal="center" textRotation="90" wrapText="1"/>
    </xf>
    <xf numFmtId="49" fontId="3" fillId="0" borderId="60" xfId="3" applyFont="1" applyBorder="1" applyAlignment="1">
      <alignment vertical="center"/>
    </xf>
    <xf numFmtId="4" fontId="7" fillId="0" borderId="22" xfId="3" applyNumberFormat="1" applyFont="1" applyBorder="1" applyAlignment="1">
      <alignment vertical="center"/>
    </xf>
    <xf numFmtId="4" fontId="7" fillId="0" borderId="23" xfId="3" applyNumberFormat="1" applyFont="1" applyBorder="1" applyAlignment="1">
      <alignment vertical="center"/>
    </xf>
    <xf numFmtId="4" fontId="7" fillId="0" borderId="24" xfId="3" applyNumberFormat="1" applyFont="1" applyBorder="1" applyAlignment="1">
      <alignment vertical="center"/>
    </xf>
    <xf numFmtId="4" fontId="7" fillId="0" borderId="25" xfId="3" applyNumberFormat="1" applyFont="1" applyBorder="1" applyAlignment="1">
      <alignment vertical="center"/>
    </xf>
    <xf numFmtId="49" fontId="3" fillId="0" borderId="2" xfId="3" applyFont="1" applyBorder="1" applyAlignment="1">
      <alignment vertical="center"/>
    </xf>
    <xf numFmtId="4" fontId="7" fillId="0" borderId="26" xfId="3" applyNumberFormat="1" applyFont="1" applyBorder="1" applyAlignment="1">
      <alignment vertical="center"/>
    </xf>
    <xf numFmtId="4" fontId="7" fillId="0" borderId="28" xfId="3" applyNumberFormat="1" applyFont="1" applyBorder="1" applyAlignment="1">
      <alignment vertical="center"/>
    </xf>
    <xf numFmtId="4" fontId="7" fillId="0" borderId="1" xfId="3" applyNumberFormat="1" applyFont="1" applyBorder="1" applyAlignment="1">
      <alignment vertical="center"/>
    </xf>
    <xf numFmtId="4" fontId="7" fillId="0" borderId="29" xfId="3" applyNumberFormat="1" applyFont="1" applyBorder="1" applyAlignment="1">
      <alignment vertical="center"/>
    </xf>
    <xf numFmtId="4" fontId="7" fillId="2" borderId="39" xfId="3" applyNumberFormat="1" applyFont="1" applyFill="1" applyBorder="1" applyAlignment="1">
      <alignment horizontal="right" vertical="center"/>
    </xf>
    <xf numFmtId="4" fontId="7" fillId="2" borderId="16" xfId="3" applyNumberFormat="1" applyFont="1" applyFill="1" applyBorder="1" applyAlignment="1">
      <alignment horizontal="right" vertical="center"/>
    </xf>
    <xf numFmtId="4" fontId="7" fillId="2" borderId="17" xfId="3" applyNumberFormat="1" applyFont="1" applyFill="1" applyBorder="1" applyAlignment="1">
      <alignment horizontal="right" vertical="center"/>
    </xf>
    <xf numFmtId="0" fontId="7" fillId="0" borderId="0" xfId="0" applyFont="1" applyFill="1" applyAlignment="1"/>
    <xf numFmtId="0" fontId="7" fillId="0" borderId="0" xfId="0" quotePrefix="1" applyFont="1" applyFill="1" applyAlignment="1"/>
    <xf numFmtId="0" fontId="7" fillId="7" borderId="39" xfId="0" applyFont="1" applyFill="1" applyBorder="1" applyAlignment="1">
      <alignment horizontal="center" vertical="center" textRotation="90" wrapText="1"/>
    </xf>
    <xf numFmtId="0" fontId="7" fillId="7" borderId="16" xfId="0" applyFont="1" applyFill="1" applyBorder="1" applyAlignment="1">
      <alignment horizontal="center" vertical="center" textRotation="90" wrapText="1"/>
    </xf>
    <xf numFmtId="0" fontId="7" fillId="7" borderId="15" xfId="0" applyFont="1" applyFill="1" applyBorder="1" applyAlignment="1">
      <alignment horizontal="center" vertical="center" textRotation="90" wrapText="1"/>
    </xf>
    <xf numFmtId="0" fontId="7" fillId="7" borderId="18" xfId="0" applyFont="1" applyFill="1" applyBorder="1" applyAlignment="1">
      <alignment horizontal="center" vertical="center" textRotation="90" wrapText="1"/>
    </xf>
    <xf numFmtId="0" fontId="7" fillId="0" borderId="12" xfId="0" applyFont="1" applyBorder="1" applyAlignment="1">
      <alignment horizontal="center" wrapText="1"/>
    </xf>
    <xf numFmtId="0" fontId="7" fillId="0" borderId="57" xfId="0" applyFont="1" applyBorder="1" applyAlignment="1">
      <alignment horizontal="center"/>
    </xf>
    <xf numFmtId="0" fontId="7" fillId="0" borderId="47" xfId="0" applyFont="1" applyBorder="1" applyAlignment="1">
      <alignment horizontal="center"/>
    </xf>
    <xf numFmtId="0" fontId="7" fillId="0" borderId="13" xfId="0" applyFont="1" applyBorder="1" applyAlignment="1">
      <alignment horizontal="center"/>
    </xf>
    <xf numFmtId="0" fontId="7" fillId="0" borderId="4" xfId="0" applyFont="1" applyBorder="1" applyAlignment="1">
      <alignment horizontal="center"/>
    </xf>
    <xf numFmtId="0" fontId="18" fillId="0" borderId="14" xfId="0" applyFont="1" applyFill="1" applyBorder="1" applyAlignment="1">
      <alignment wrapText="1"/>
    </xf>
    <xf numFmtId="3" fontId="7" fillId="0" borderId="54" xfId="0" applyNumberFormat="1" applyFont="1" applyBorder="1"/>
    <xf numFmtId="3" fontId="7" fillId="0" borderId="47" xfId="0" applyNumberFormat="1" applyFont="1" applyBorder="1"/>
    <xf numFmtId="3" fontId="7" fillId="0" borderId="13" xfId="0" applyNumberFormat="1" applyFont="1" applyBorder="1"/>
    <xf numFmtId="3" fontId="7" fillId="0" borderId="4" xfId="0" applyNumberFormat="1" applyFont="1" applyBorder="1"/>
    <xf numFmtId="0" fontId="3" fillId="0" borderId="14" xfId="0" applyFont="1" applyFill="1" applyBorder="1" applyAlignment="1">
      <alignment wrapText="1"/>
    </xf>
    <xf numFmtId="3" fontId="3" fillId="0" borderId="54" xfId="0" applyNumberFormat="1" applyFont="1" applyBorder="1"/>
    <xf numFmtId="3" fontId="3" fillId="0" borderId="47" xfId="0" applyNumberFormat="1" applyFont="1" applyBorder="1"/>
    <xf numFmtId="3" fontId="3" fillId="0" borderId="13" xfId="0" applyNumberFormat="1" applyFont="1" applyBorder="1"/>
    <xf numFmtId="3" fontId="3" fillId="0" borderId="4" xfId="0" applyNumberFormat="1" applyFont="1" applyBorder="1"/>
    <xf numFmtId="0" fontId="7" fillId="0" borderId="14" xfId="0" applyFont="1" applyFill="1" applyBorder="1" applyAlignment="1">
      <alignment wrapText="1"/>
    </xf>
    <xf numFmtId="0" fontId="3" fillId="0" borderId="14" xfId="0" applyFont="1" applyFill="1" applyBorder="1" applyAlignment="1">
      <alignment horizontal="left" wrapText="1"/>
    </xf>
    <xf numFmtId="0" fontId="3" fillId="0" borderId="14" xfId="0" quotePrefix="1" applyFont="1" applyFill="1" applyBorder="1" applyAlignment="1">
      <alignment horizontal="left" wrapText="1"/>
    </xf>
    <xf numFmtId="0" fontId="18" fillId="0" borderId="14" xfId="0" applyFont="1" applyFill="1" applyBorder="1" applyAlignment="1">
      <alignment horizontal="left" wrapText="1"/>
    </xf>
    <xf numFmtId="0" fontId="3" fillId="0" borderId="3" xfId="0" applyFont="1" applyFill="1" applyBorder="1" applyAlignment="1">
      <alignment wrapText="1"/>
    </xf>
    <xf numFmtId="0" fontId="7" fillId="0" borderId="43" xfId="0" applyFont="1" applyFill="1" applyBorder="1" applyAlignment="1">
      <alignment horizontal="center" wrapText="1"/>
    </xf>
    <xf numFmtId="3" fontId="7" fillId="0" borderId="67" xfId="0" applyNumberFormat="1" applyFont="1" applyFill="1" applyBorder="1"/>
    <xf numFmtId="3" fontId="7" fillId="0" borderId="68" xfId="0" applyNumberFormat="1" applyFont="1" applyFill="1" applyBorder="1"/>
    <xf numFmtId="3" fontId="7" fillId="0" borderId="69" xfId="0" applyNumberFormat="1" applyFont="1" applyFill="1" applyBorder="1"/>
    <xf numFmtId="3" fontId="7" fillId="0" borderId="66" xfId="0" applyNumberFormat="1" applyFont="1" applyFill="1" applyBorder="1"/>
    <xf numFmtId="0" fontId="7" fillId="0" borderId="5" xfId="0" applyFont="1" applyFill="1" applyBorder="1" applyAlignment="1">
      <alignment horizontal="center" wrapText="1"/>
    </xf>
    <xf numFmtId="3" fontId="7" fillId="0" borderId="39" xfId="0" applyNumberFormat="1" applyFont="1" applyFill="1" applyBorder="1"/>
    <xf numFmtId="3" fontId="7" fillId="0" borderId="20" xfId="0" applyNumberFormat="1" applyFont="1" applyFill="1" applyBorder="1"/>
    <xf numFmtId="3" fontId="7" fillId="0" borderId="15" xfId="0" applyNumberFormat="1" applyFont="1" applyFill="1" applyBorder="1"/>
    <xf numFmtId="3" fontId="7" fillId="0" borderId="18" xfId="0" applyNumberFormat="1" applyFont="1" applyFill="1" applyBorder="1"/>
    <xf numFmtId="3" fontId="7" fillId="0" borderId="70" xfId="0" applyNumberFormat="1" applyFont="1" applyFill="1" applyBorder="1"/>
    <xf numFmtId="3" fontId="3" fillId="0" borderId="57" xfId="0" applyNumberFormat="1" applyFont="1" applyFill="1" applyBorder="1"/>
    <xf numFmtId="3" fontId="3" fillId="0" borderId="45" xfId="0" applyNumberFormat="1" applyFont="1" applyFill="1" applyBorder="1"/>
    <xf numFmtId="3" fontId="3" fillId="0" borderId="51" xfId="0" applyNumberFormat="1" applyFont="1" applyFill="1" applyBorder="1"/>
    <xf numFmtId="3" fontId="3" fillId="0" borderId="50" xfId="0" applyNumberFormat="1" applyFont="1" applyFill="1" applyBorder="1"/>
    <xf numFmtId="3" fontId="3" fillId="0" borderId="21" xfId="0" applyNumberFormat="1" applyFont="1" applyFill="1" applyBorder="1"/>
    <xf numFmtId="3" fontId="7" fillId="0" borderId="40" xfId="0" applyNumberFormat="1" applyFont="1" applyFill="1" applyBorder="1"/>
    <xf numFmtId="3" fontId="7" fillId="0" borderId="71" xfId="0" applyNumberFormat="1" applyFont="1" applyFill="1" applyBorder="1"/>
    <xf numFmtId="3" fontId="3" fillId="0" borderId="46" xfId="0" applyNumberFormat="1" applyFont="1" applyFill="1" applyBorder="1"/>
    <xf numFmtId="3" fontId="7" fillId="0" borderId="16" xfId="0" applyNumberFormat="1" applyFont="1" applyFill="1" applyBorder="1"/>
    <xf numFmtId="0" fontId="10" fillId="0" borderId="0" xfId="4" applyFont="1"/>
    <xf numFmtId="0" fontId="11" fillId="0" borderId="11" xfId="4" applyFont="1" applyBorder="1" applyAlignment="1">
      <alignment horizontal="center"/>
    </xf>
    <xf numFmtId="0" fontId="10" fillId="0" borderId="4" xfId="4" applyFont="1" applyBorder="1"/>
    <xf numFmtId="0" fontId="10" fillId="0" borderId="14" xfId="4" applyFont="1" applyBorder="1"/>
    <xf numFmtId="0" fontId="10" fillId="0" borderId="11" xfId="4" applyFont="1" applyBorder="1"/>
    <xf numFmtId="0" fontId="10" fillId="0" borderId="12" xfId="4" applyFont="1" applyBorder="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3" fillId="0" borderId="73" xfId="0" applyFont="1" applyFill="1" applyBorder="1" applyAlignment="1">
      <alignment horizontal="left" indent="2"/>
    </xf>
    <xf numFmtId="0" fontId="3" fillId="0" borderId="0" xfId="0" applyFont="1" applyFill="1" applyBorder="1" applyAlignment="1">
      <alignment horizontal="left" indent="2"/>
    </xf>
    <xf numFmtId="0" fontId="4" fillId="0" borderId="28" xfId="0" applyFont="1" applyBorder="1" applyAlignment="1">
      <alignment horizontal="left" vertical="center"/>
    </xf>
    <xf numFmtId="0" fontId="11" fillId="7" borderId="12" xfId="2" applyFont="1" applyFill="1" applyBorder="1" applyAlignment="1">
      <alignment horizontal="center" vertical="center"/>
    </xf>
    <xf numFmtId="0" fontId="11" fillId="7" borderId="5" xfId="2" applyFont="1" applyFill="1" applyBorder="1" applyAlignment="1">
      <alignment horizontal="center" vertical="center"/>
    </xf>
    <xf numFmtId="3" fontId="0" fillId="0" borderId="0" xfId="0" applyNumberFormat="1"/>
    <xf numFmtId="3" fontId="19" fillId="0" borderId="0" xfId="0" applyNumberFormat="1" applyFont="1"/>
    <xf numFmtId="49" fontId="3" fillId="0" borderId="74" xfId="3" applyFont="1" applyBorder="1" applyAlignment="1">
      <alignment vertical="center"/>
    </xf>
    <xf numFmtId="0" fontId="7" fillId="0" borderId="61" xfId="0" applyFont="1" applyBorder="1" applyAlignment="1">
      <alignment horizontal="left" vertical="center" wrapText="1"/>
    </xf>
    <xf numFmtId="0" fontId="15" fillId="5" borderId="75" xfId="0" applyFont="1" applyFill="1" applyBorder="1" applyAlignment="1">
      <alignment vertical="center" wrapText="1"/>
    </xf>
    <xf numFmtId="0" fontId="3" fillId="5" borderId="14" xfId="0" applyFont="1" applyFill="1" applyBorder="1" applyAlignment="1">
      <alignment vertical="center" wrapText="1"/>
    </xf>
    <xf numFmtId="49" fontId="3" fillId="5" borderId="14" xfId="3" applyFont="1" applyFill="1" applyBorder="1" applyAlignment="1">
      <alignment vertical="center" wrapText="1"/>
    </xf>
    <xf numFmtId="49" fontId="3" fillId="5" borderId="65" xfId="3" applyFont="1" applyFill="1" applyBorder="1" applyAlignment="1">
      <alignment vertical="center" wrapText="1"/>
    </xf>
    <xf numFmtId="0" fontId="3" fillId="0" borderId="59" xfId="0" applyFont="1" applyBorder="1" applyAlignment="1">
      <alignment vertical="center" wrapText="1"/>
    </xf>
    <xf numFmtId="0" fontId="7" fillId="7" borderId="28" xfId="0" applyFont="1" applyFill="1" applyBorder="1" applyAlignment="1">
      <alignment horizontal="center" vertical="center" wrapText="1"/>
    </xf>
    <xf numFmtId="0" fontId="7" fillId="7" borderId="28" xfId="0" applyFont="1" applyFill="1" applyBorder="1" applyAlignment="1">
      <alignment horizontal="center" vertical="center"/>
    </xf>
    <xf numFmtId="0" fontId="7" fillId="6" borderId="28" xfId="0" applyFont="1" applyFill="1" applyBorder="1"/>
    <xf numFmtId="3" fontId="7" fillId="6" borderId="28" xfId="0" applyNumberFormat="1" applyFont="1" applyFill="1" applyBorder="1"/>
    <xf numFmtId="0" fontId="3" fillId="0" borderId="28" xfId="0" applyFont="1" applyFill="1" applyBorder="1" applyAlignment="1">
      <alignment horizontal="left" indent="2"/>
    </xf>
    <xf numFmtId="0" fontId="3" fillId="0" borderId="28" xfId="0" applyFont="1" applyFill="1" applyBorder="1"/>
    <xf numFmtId="3" fontId="3" fillId="0" borderId="28" xfId="0" applyNumberFormat="1" applyFont="1" applyFill="1" applyBorder="1"/>
    <xf numFmtId="0" fontId="7" fillId="6" borderId="28" xfId="0" applyFont="1" applyFill="1" applyBorder="1" applyAlignment="1">
      <alignment horizontal="right" vertical="center"/>
    </xf>
    <xf numFmtId="3" fontId="7" fillId="6" borderId="28" xfId="0" applyNumberFormat="1" applyFont="1" applyFill="1" applyBorder="1" applyAlignment="1">
      <alignment vertical="center"/>
    </xf>
    <xf numFmtId="0" fontId="7" fillId="6" borderId="34" xfId="0" applyFont="1" applyFill="1" applyBorder="1" applyAlignment="1">
      <alignment horizontal="right" vertical="center"/>
    </xf>
    <xf numFmtId="0" fontId="7" fillId="6" borderId="28" xfId="0" applyFont="1" applyFill="1" applyBorder="1" applyAlignment="1">
      <alignment vertical="center"/>
    </xf>
    <xf numFmtId="0" fontId="3" fillId="0" borderId="28" xfId="0" applyFont="1" applyFill="1" applyBorder="1" applyAlignment="1">
      <alignment vertical="center"/>
    </xf>
    <xf numFmtId="3" fontId="3" fillId="0" borderId="28" xfId="0" applyNumberFormat="1" applyFont="1" applyFill="1" applyBorder="1" applyAlignment="1">
      <alignment vertical="center"/>
    </xf>
    <xf numFmtId="0" fontId="7" fillId="6" borderId="28" xfId="0" applyFont="1" applyFill="1" applyBorder="1" applyAlignment="1">
      <alignment horizontal="right" vertical="center" indent="2"/>
    </xf>
    <xf numFmtId="0" fontId="7" fillId="0" borderId="0" xfId="0" applyFont="1" applyAlignment="1">
      <alignment horizontal="center" vertical="center"/>
    </xf>
    <xf numFmtId="0" fontId="3" fillId="0" borderId="0" xfId="0" applyFont="1" applyFill="1" applyBorder="1"/>
    <xf numFmtId="0" fontId="3" fillId="0" borderId="0" xfId="0" applyFont="1" applyFill="1" applyAlignment="1">
      <alignment vertical="center"/>
    </xf>
    <xf numFmtId="3" fontId="3" fillId="0" borderId="0" xfId="0" applyNumberFormat="1" applyFont="1"/>
    <xf numFmtId="3" fontId="7" fillId="0" borderId="23" xfId="3" applyNumberFormat="1" applyFont="1" applyBorder="1" applyAlignment="1">
      <alignment vertical="center"/>
    </xf>
    <xf numFmtId="3" fontId="7" fillId="0" borderId="24" xfId="3" applyNumberFormat="1" applyFont="1" applyBorder="1" applyAlignment="1">
      <alignment vertical="center"/>
    </xf>
    <xf numFmtId="3" fontId="7" fillId="2" borderId="16" xfId="3" applyNumberFormat="1" applyFont="1" applyFill="1" applyBorder="1" applyAlignment="1">
      <alignment horizontal="right" vertical="center"/>
    </xf>
    <xf numFmtId="3" fontId="7" fillId="0" borderId="22" xfId="3" applyNumberFormat="1" applyFont="1" applyBorder="1" applyAlignment="1">
      <alignment vertical="center"/>
    </xf>
    <xf numFmtId="3" fontId="7" fillId="2" borderId="39" xfId="3" applyNumberFormat="1" applyFont="1" applyFill="1" applyBorder="1" applyAlignment="1">
      <alignment horizontal="right" vertical="center"/>
    </xf>
    <xf numFmtId="165" fontId="7" fillId="0" borderId="25" xfId="3" applyNumberFormat="1" applyFont="1" applyBorder="1" applyAlignment="1">
      <alignment vertical="center"/>
    </xf>
    <xf numFmtId="3" fontId="3" fillId="0" borderId="28" xfId="0" applyNumberFormat="1" applyFont="1" applyBorder="1"/>
    <xf numFmtId="0" fontId="3" fillId="0" borderId="23" xfId="0" applyFont="1" applyBorder="1"/>
    <xf numFmtId="0" fontId="7" fillId="5" borderId="28" xfId="0" applyFont="1" applyFill="1" applyBorder="1" applyAlignment="1">
      <alignment horizontal="center" vertical="center"/>
    </xf>
    <xf numFmtId="0" fontId="3" fillId="0" borderId="23" xfId="0" applyFont="1" applyBorder="1" applyAlignment="1">
      <alignment vertical="center"/>
    </xf>
    <xf numFmtId="3" fontId="3" fillId="0" borderId="28" xfId="0" applyNumberFormat="1" applyFont="1" applyBorder="1" applyAlignment="1">
      <alignment vertical="center"/>
    </xf>
    <xf numFmtId="0" fontId="7" fillId="7" borderId="5" xfId="0" applyFont="1" applyFill="1" applyBorder="1" applyAlignment="1">
      <alignment horizontal="center" vertical="center" textRotation="90" wrapText="1"/>
    </xf>
    <xf numFmtId="0" fontId="7" fillId="7" borderId="20" xfId="0" applyFont="1" applyFill="1" applyBorder="1" applyAlignment="1">
      <alignment horizontal="center" vertical="center" textRotation="90" wrapText="1"/>
    </xf>
    <xf numFmtId="0" fontId="3" fillId="0" borderId="14" xfId="0" applyFont="1" applyBorder="1"/>
    <xf numFmtId="3" fontId="3" fillId="0" borderId="14" xfId="0" applyNumberFormat="1" applyFont="1" applyBorder="1"/>
    <xf numFmtId="3" fontId="3" fillId="0" borderId="0" xfId="0" applyNumberFormat="1" applyFont="1" applyBorder="1"/>
    <xf numFmtId="0" fontId="7" fillId="0" borderId="14" xfId="0" applyFont="1" applyBorder="1" applyAlignment="1"/>
    <xf numFmtId="3" fontId="3" fillId="0" borderId="0" xfId="0" applyNumberFormat="1" applyFont="1" applyBorder="1" applyAlignment="1"/>
    <xf numFmtId="3" fontId="3" fillId="0" borderId="14" xfId="0" applyNumberFormat="1" applyFont="1" applyBorder="1" applyAlignment="1"/>
    <xf numFmtId="3" fontId="3" fillId="0" borderId="4" xfId="0" applyNumberFormat="1" applyFont="1" applyBorder="1" applyAlignment="1"/>
    <xf numFmtId="0" fontId="3" fillId="0" borderId="11" xfId="0" applyFont="1" applyBorder="1"/>
    <xf numFmtId="0" fontId="3" fillId="0" borderId="0" xfId="0" applyFont="1" applyBorder="1"/>
    <xf numFmtId="0" fontId="3" fillId="0" borderId="4" xfId="0" applyFont="1" applyBorder="1"/>
    <xf numFmtId="49" fontId="7" fillId="0" borderId="19" xfId="3" applyFont="1" applyBorder="1" applyAlignment="1">
      <alignment horizontal="left" vertical="center"/>
    </xf>
    <xf numFmtId="0" fontId="3" fillId="0" borderId="5" xfId="0" applyFont="1" applyBorder="1"/>
    <xf numFmtId="3" fontId="3" fillId="0" borderId="14" xfId="0" applyNumberFormat="1" applyFont="1" applyBorder="1" applyAlignment="1">
      <alignment vertical="center"/>
    </xf>
    <xf numFmtId="3" fontId="7" fillId="0" borderId="5" xfId="0" applyNumberFormat="1" applyFont="1" applyBorder="1"/>
    <xf numFmtId="3" fontId="20" fillId="0" borderId="14" xfId="0" applyNumberFormat="1" applyFont="1" applyBorder="1" applyAlignment="1">
      <alignment vertical="center"/>
    </xf>
    <xf numFmtId="3" fontId="7" fillId="0" borderId="4" xfId="0" applyNumberFormat="1" applyFont="1" applyBorder="1" applyAlignment="1">
      <alignment vertical="center"/>
    </xf>
    <xf numFmtId="0" fontId="7" fillId="0" borderId="4" xfId="0" applyFont="1" applyBorder="1"/>
    <xf numFmtId="3" fontId="7" fillId="0" borderId="0" xfId="0" applyNumberFormat="1" applyFont="1" applyBorder="1" applyAlignment="1">
      <alignment vertical="center"/>
    </xf>
    <xf numFmtId="3" fontId="7" fillId="0" borderId="0" xfId="0" applyNumberFormat="1" applyFont="1" applyBorder="1"/>
    <xf numFmtId="0" fontId="7" fillId="0" borderId="0" xfId="0" applyFont="1" applyBorder="1"/>
    <xf numFmtId="165" fontId="7" fillId="0" borderId="14" xfId="0" applyNumberFormat="1" applyFont="1" applyBorder="1" applyAlignment="1">
      <alignment vertical="center"/>
    </xf>
    <xf numFmtId="165" fontId="7" fillId="0" borderId="18" xfId="0" applyNumberFormat="1" applyFont="1" applyBorder="1" applyAlignment="1">
      <alignment vertical="center"/>
    </xf>
    <xf numFmtId="49" fontId="17" fillId="7" borderId="35" xfId="3" applyFont="1" applyFill="1" applyBorder="1" applyAlignment="1">
      <alignment horizontal="center" textRotation="90" wrapText="1"/>
    </xf>
    <xf numFmtId="49" fontId="17" fillId="7" borderId="37" xfId="3" applyFont="1" applyFill="1" applyBorder="1" applyAlignment="1">
      <alignment horizontal="center" textRotation="90" wrapText="1"/>
    </xf>
    <xf numFmtId="49" fontId="17" fillId="7" borderId="36" xfId="3" applyFont="1" applyFill="1" applyBorder="1" applyAlignment="1">
      <alignment horizontal="center" textRotation="90" wrapText="1"/>
    </xf>
    <xf numFmtId="49" fontId="17" fillId="7" borderId="49" xfId="3" applyFont="1" applyFill="1" applyBorder="1" applyAlignment="1">
      <alignment horizontal="center" textRotation="90" wrapText="1"/>
    </xf>
    <xf numFmtId="49" fontId="21" fillId="7" borderId="37" xfId="3" applyFont="1" applyFill="1" applyBorder="1" applyAlignment="1">
      <alignment horizontal="center" textRotation="90" wrapText="1"/>
    </xf>
    <xf numFmtId="49" fontId="7" fillId="7" borderId="36" xfId="3" applyFont="1" applyFill="1" applyBorder="1" applyAlignment="1">
      <alignment horizontal="center" textRotation="90" wrapText="1"/>
    </xf>
    <xf numFmtId="0" fontId="3" fillId="5" borderId="6" xfId="0" applyFont="1" applyFill="1" applyBorder="1"/>
    <xf numFmtId="0" fontId="3" fillId="5" borderId="12" xfId="0" applyFont="1" applyFill="1" applyBorder="1"/>
    <xf numFmtId="0" fontId="3" fillId="0" borderId="30" xfId="0" applyNumberFormat="1" applyFont="1" applyBorder="1"/>
    <xf numFmtId="0" fontId="3" fillId="0" borderId="32" xfId="0" applyNumberFormat="1" applyFont="1" applyBorder="1"/>
    <xf numFmtId="0" fontId="3" fillId="0" borderId="31" xfId="0" applyNumberFormat="1" applyFont="1" applyBorder="1"/>
    <xf numFmtId="0" fontId="3" fillId="0" borderId="63" xfId="0" applyNumberFormat="1" applyFont="1" applyBorder="1"/>
    <xf numFmtId="49" fontId="3" fillId="5" borderId="3" xfId="0" applyNumberFormat="1" applyFont="1" applyFill="1" applyBorder="1" applyAlignment="1">
      <alignment horizontal="left"/>
    </xf>
    <xf numFmtId="0" fontId="3" fillId="5" borderId="14" xfId="0" applyFont="1" applyFill="1" applyBorder="1"/>
    <xf numFmtId="0" fontId="3" fillId="0" borderId="26" xfId="0" applyNumberFormat="1" applyFont="1" applyBorder="1"/>
    <xf numFmtId="0" fontId="3" fillId="0" borderId="28" xfId="0" applyNumberFormat="1" applyFont="1" applyBorder="1"/>
    <xf numFmtId="0" fontId="3" fillId="0" borderId="29" xfId="0" applyNumberFormat="1" applyFont="1" applyBorder="1"/>
    <xf numFmtId="0" fontId="3" fillId="0" borderId="27" xfId="0" applyNumberFormat="1" applyFont="1" applyBorder="1"/>
    <xf numFmtId="0" fontId="3" fillId="5" borderId="7" xfId="0" applyFont="1" applyFill="1" applyBorder="1" applyAlignment="1">
      <alignment horizontal="right"/>
    </xf>
    <xf numFmtId="0" fontId="3" fillId="3" borderId="11" xfId="0" applyFont="1" applyFill="1" applyBorder="1" applyAlignment="1">
      <alignment horizontal="right"/>
    </xf>
    <xf numFmtId="0" fontId="3" fillId="3" borderId="35" xfId="0" applyNumberFormat="1" applyFont="1" applyFill="1" applyBorder="1"/>
    <xf numFmtId="0" fontId="3" fillId="3" borderId="37" xfId="0" applyNumberFormat="1" applyFont="1" applyFill="1" applyBorder="1"/>
    <xf numFmtId="0" fontId="3" fillId="3" borderId="36" xfId="0" applyNumberFormat="1" applyFont="1" applyFill="1" applyBorder="1"/>
    <xf numFmtId="0" fontId="3" fillId="3" borderId="49" xfId="0" applyNumberFormat="1" applyFont="1" applyFill="1" applyBorder="1"/>
    <xf numFmtId="0" fontId="3" fillId="5" borderId="3" xfId="0" applyFont="1" applyFill="1" applyBorder="1" applyAlignment="1">
      <alignment horizontal="left"/>
    </xf>
    <xf numFmtId="0" fontId="3" fillId="0" borderId="22" xfId="0" applyNumberFormat="1" applyFont="1" applyBorder="1"/>
    <xf numFmtId="0" fontId="3" fillId="0" borderId="23" xfId="0" applyNumberFormat="1" applyFont="1" applyBorder="1"/>
    <xf numFmtId="0" fontId="3" fillId="0" borderId="42" xfId="0" applyNumberFormat="1" applyFont="1" applyBorder="1"/>
    <xf numFmtId="0" fontId="3" fillId="5" borderId="3" xfId="0" applyFont="1" applyFill="1" applyBorder="1" applyAlignment="1">
      <alignment horizontal="center"/>
    </xf>
    <xf numFmtId="3" fontId="22" fillId="0" borderId="28" xfId="0" applyNumberFormat="1" applyFont="1" applyBorder="1"/>
    <xf numFmtId="3" fontId="3" fillId="0" borderId="32" xfId="0" applyNumberFormat="1" applyFont="1" applyBorder="1"/>
    <xf numFmtId="3" fontId="22" fillId="0" borderId="32" xfId="0" applyNumberFormat="1" applyFont="1" applyBorder="1"/>
    <xf numFmtId="3" fontId="3" fillId="0" borderId="31" xfId="0" applyNumberFormat="1" applyFont="1" applyBorder="1"/>
    <xf numFmtId="3" fontId="3" fillId="0" borderId="29" xfId="0" applyNumberFormat="1" applyFont="1" applyBorder="1"/>
    <xf numFmtId="3" fontId="22" fillId="0" borderId="27" xfId="0" applyNumberFormat="1" applyFont="1" applyBorder="1"/>
    <xf numFmtId="3" fontId="22" fillId="0" borderId="31" xfId="0" applyNumberFormat="1" applyFont="1" applyBorder="1"/>
    <xf numFmtId="3" fontId="22" fillId="0" borderId="29" xfId="0" applyNumberFormat="1" applyFont="1" applyBorder="1"/>
    <xf numFmtId="165" fontId="3" fillId="3" borderId="37" xfId="0" applyNumberFormat="1" applyFont="1" applyFill="1" applyBorder="1"/>
    <xf numFmtId="10" fontId="3" fillId="3" borderId="37" xfId="0" applyNumberFormat="1" applyFont="1" applyFill="1" applyBorder="1"/>
    <xf numFmtId="165" fontId="3" fillId="3" borderId="36" xfId="0" applyNumberFormat="1" applyFont="1" applyFill="1" applyBorder="1"/>
    <xf numFmtId="3" fontId="3" fillId="0" borderId="23" xfId="0" applyNumberFormat="1" applyFont="1" applyBorder="1"/>
    <xf numFmtId="165" fontId="7" fillId="3" borderId="37" xfId="0" applyNumberFormat="1" applyFont="1" applyFill="1" applyBorder="1"/>
    <xf numFmtId="3" fontId="3" fillId="0" borderId="25" xfId="0" applyNumberFormat="1" applyFont="1" applyBorder="1"/>
    <xf numFmtId="165" fontId="3" fillId="0" borderId="31" xfId="0" applyNumberFormat="1" applyFont="1" applyBorder="1"/>
    <xf numFmtId="165" fontId="3" fillId="0" borderId="29" xfId="0" applyNumberFormat="1" applyFont="1" applyBorder="1"/>
    <xf numFmtId="165" fontId="3" fillId="0" borderId="25" xfId="0" applyNumberFormat="1" applyFont="1" applyBorder="1"/>
    <xf numFmtId="0" fontId="3" fillId="0" borderId="14" xfId="2" applyFont="1" applyFill="1" applyBorder="1" applyAlignment="1">
      <alignment horizontal="left" vertical="center"/>
    </xf>
    <xf numFmtId="3" fontId="3" fillId="0" borderId="0" xfId="2" applyNumberFormat="1" applyFont="1" applyFill="1" applyBorder="1" applyAlignment="1">
      <alignment vertical="center"/>
    </xf>
    <xf numFmtId="3" fontId="3" fillId="0" borderId="53" xfId="2" applyNumberFormat="1" applyFont="1" applyFill="1" applyBorder="1" applyAlignment="1">
      <alignment vertical="center"/>
    </xf>
    <xf numFmtId="0" fontId="3" fillId="0" borderId="0" xfId="2" applyFont="1" applyBorder="1" applyAlignment="1">
      <alignment vertical="center"/>
    </xf>
    <xf numFmtId="0" fontId="3" fillId="0" borderId="53" xfId="2" applyFont="1" applyBorder="1" applyAlignment="1">
      <alignment vertical="center"/>
    </xf>
    <xf numFmtId="0" fontId="3" fillId="0" borderId="13" xfId="2" applyFont="1" applyBorder="1" applyAlignment="1">
      <alignment vertical="center"/>
    </xf>
    <xf numFmtId="0" fontId="3" fillId="0" borderId="3" xfId="2" applyFont="1" applyBorder="1" applyAlignment="1">
      <alignment vertical="center"/>
    </xf>
    <xf numFmtId="0" fontId="3" fillId="0" borderId="52" xfId="2" applyFont="1" applyBorder="1" applyAlignment="1">
      <alignment vertical="center"/>
    </xf>
    <xf numFmtId="0" fontId="3" fillId="0" borderId="54" xfId="2" applyFont="1" applyBorder="1" applyAlignment="1">
      <alignment vertical="center"/>
    </xf>
    <xf numFmtId="0" fontId="3" fillId="0" borderId="4" xfId="2" applyFont="1" applyBorder="1" applyAlignment="1">
      <alignment vertical="center"/>
    </xf>
    <xf numFmtId="0" fontId="7" fillId="2" borderId="19" xfId="2" applyFont="1" applyFill="1" applyBorder="1" applyAlignment="1">
      <alignment horizontal="center" vertical="center"/>
    </xf>
    <xf numFmtId="3" fontId="7" fillId="2" borderId="39" xfId="2" applyNumberFormat="1" applyFont="1" applyFill="1" applyBorder="1" applyAlignment="1">
      <alignment vertical="center"/>
    </xf>
    <xf numFmtId="3" fontId="7" fillId="2" borderId="18" xfId="2" applyNumberFormat="1" applyFont="1" applyFill="1" applyBorder="1" applyAlignment="1">
      <alignment vertical="center"/>
    </xf>
    <xf numFmtId="3" fontId="10" fillId="0" borderId="0" xfId="0" applyNumberFormat="1" applyFont="1"/>
    <xf numFmtId="3" fontId="3" fillId="0" borderId="13" xfId="2" applyNumberFormat="1" applyFont="1" applyFill="1" applyBorder="1" applyAlignment="1">
      <alignment vertical="center"/>
    </xf>
    <xf numFmtId="3" fontId="7" fillId="2" borderId="20" xfId="2" applyNumberFormat="1" applyFont="1" applyFill="1" applyBorder="1" applyAlignment="1">
      <alignment vertical="center"/>
    </xf>
    <xf numFmtId="3" fontId="3" fillId="0" borderId="51" xfId="2" applyNumberFormat="1" applyFont="1" applyFill="1" applyBorder="1" applyAlignment="1">
      <alignment vertical="center"/>
    </xf>
    <xf numFmtId="0" fontId="3" fillId="0" borderId="76" xfId="2" applyFont="1" applyBorder="1" applyAlignment="1">
      <alignment vertical="center"/>
    </xf>
    <xf numFmtId="3" fontId="7" fillId="2" borderId="40" xfId="2" applyNumberFormat="1" applyFont="1" applyFill="1" applyBorder="1" applyAlignment="1">
      <alignment vertical="center"/>
    </xf>
    <xf numFmtId="3" fontId="3" fillId="0" borderId="3" xfId="2" applyNumberFormat="1" applyFont="1" applyFill="1" applyBorder="1" applyAlignment="1">
      <alignment vertical="center"/>
    </xf>
    <xf numFmtId="165" fontId="3" fillId="0" borderId="52" xfId="2" applyNumberFormat="1" applyFont="1" applyFill="1" applyBorder="1" applyAlignment="1">
      <alignment vertical="center"/>
    </xf>
    <xf numFmtId="165" fontId="7" fillId="4" borderId="40" xfId="2" applyNumberFormat="1" applyFont="1" applyFill="1" applyBorder="1" applyAlignment="1">
      <alignment vertical="center"/>
    </xf>
    <xf numFmtId="3" fontId="3" fillId="0" borderId="54" xfId="2" applyNumberFormat="1" applyFont="1" applyFill="1" applyBorder="1" applyAlignment="1">
      <alignment vertical="center"/>
    </xf>
    <xf numFmtId="165" fontId="3" fillId="0" borderId="4" xfId="2" applyNumberFormat="1" applyFont="1" applyFill="1" applyBorder="1" applyAlignment="1">
      <alignment vertical="center"/>
    </xf>
    <xf numFmtId="3" fontId="7" fillId="4" borderId="39" xfId="2"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Fill="1"/>
    <xf numFmtId="165" fontId="7" fillId="2" borderId="40" xfId="3" applyNumberFormat="1" applyFont="1" applyFill="1" applyBorder="1" applyAlignment="1">
      <alignment horizontal="right" vertical="center"/>
    </xf>
    <xf numFmtId="0" fontId="19" fillId="0" borderId="14" xfId="0" applyFont="1" applyBorder="1"/>
    <xf numFmtId="0" fontId="3" fillId="0" borderId="11" xfId="2"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center"/>
    </xf>
    <xf numFmtId="0" fontId="7" fillId="0" borderId="0" xfId="2" applyFont="1" applyFill="1" applyAlignment="1">
      <alignment horizontal="center" vertical="center"/>
    </xf>
    <xf numFmtId="0" fontId="7" fillId="7" borderId="31"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53"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Border="1" applyAlignment="1">
      <alignment horizontal="justify" vertical="center" wrapText="1"/>
    </xf>
    <xf numFmtId="0" fontId="3" fillId="0" borderId="32" xfId="0" applyFont="1" applyBorder="1" applyAlignment="1">
      <alignment horizontal="left" vertical="center" wrapText="1"/>
    </xf>
    <xf numFmtId="9" fontId="3" fillId="0" borderId="32"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8" xfId="0" applyFont="1" applyBorder="1" applyAlignment="1">
      <alignment horizontal="left" vertical="center" wrapText="1"/>
    </xf>
    <xf numFmtId="10" fontId="3" fillId="0" borderId="28" xfId="0" applyNumberFormat="1" applyFont="1" applyBorder="1" applyAlignment="1">
      <alignment horizontal="center" vertical="center" wrapText="1"/>
    </xf>
    <xf numFmtId="9" fontId="3" fillId="0" borderId="28" xfId="0" applyNumberFormat="1" applyFont="1" applyBorder="1" applyAlignment="1">
      <alignment horizontal="center" vertical="center" wrapText="1"/>
    </xf>
    <xf numFmtId="9" fontId="3" fillId="0" borderId="29" xfId="0" applyNumberFormat="1" applyFont="1" applyBorder="1" applyAlignment="1">
      <alignment horizontal="center" vertical="center" wrapText="1"/>
    </xf>
    <xf numFmtId="3" fontId="3" fillId="0" borderId="28" xfId="0" applyNumberFormat="1" applyFont="1" applyBorder="1" applyAlignment="1">
      <alignment horizontal="center" vertical="center" wrapText="1"/>
    </xf>
    <xf numFmtId="165" fontId="3" fillId="0" borderId="28" xfId="0" applyNumberFormat="1" applyFont="1" applyBorder="1" applyAlignment="1">
      <alignment horizontal="center" vertical="center" wrapText="1"/>
    </xf>
    <xf numFmtId="1" fontId="3" fillId="0" borderId="28"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166" fontId="3" fillId="0" borderId="37" xfId="0" applyNumberFormat="1" applyFont="1" applyBorder="1" applyAlignment="1">
      <alignment horizontal="center" vertical="center" wrapText="1"/>
    </xf>
    <xf numFmtId="166" fontId="3" fillId="0" borderId="36" xfId="0" applyNumberFormat="1" applyFont="1" applyBorder="1" applyAlignment="1">
      <alignment horizontal="center" vertical="center" wrapText="1"/>
    </xf>
    <xf numFmtId="0" fontId="3" fillId="0" borderId="30"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32" xfId="4" applyFont="1" applyBorder="1" applyAlignment="1">
      <alignment horizontal="justify" vertical="center" wrapText="1"/>
    </xf>
    <xf numFmtId="0" fontId="3" fillId="0" borderId="32" xfId="4" applyFont="1" applyBorder="1" applyAlignment="1">
      <alignment horizontal="left" vertical="center" wrapText="1"/>
    </xf>
    <xf numFmtId="2" fontId="19" fillId="0" borderId="32" xfId="5" applyNumberFormat="1" applyFont="1" applyBorder="1" applyAlignment="1">
      <alignment horizontal="center" vertical="center" wrapText="1"/>
    </xf>
    <xf numFmtId="0" fontId="3" fillId="0" borderId="32" xfId="4" quotePrefix="1" applyFont="1" applyBorder="1" applyAlignment="1">
      <alignment horizontal="justify" vertical="center" wrapText="1"/>
    </xf>
    <xf numFmtId="0" fontId="3" fillId="0" borderId="32" xfId="6" applyFont="1" applyBorder="1" applyAlignment="1">
      <alignment horizontal="center" vertical="center" wrapText="1"/>
    </xf>
    <xf numFmtId="2" fontId="19" fillId="0" borderId="31" xfId="5" applyNumberFormat="1" applyFont="1" applyBorder="1" applyAlignment="1">
      <alignment horizontal="center" vertical="center" wrapText="1"/>
    </xf>
    <xf numFmtId="0" fontId="3" fillId="0" borderId="26"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28" xfId="4" applyFont="1" applyBorder="1" applyAlignment="1">
      <alignment horizontal="justify" vertical="center" wrapText="1"/>
    </xf>
    <xf numFmtId="0" fontId="3" fillId="0" borderId="28" xfId="4" applyFont="1" applyBorder="1" applyAlignment="1">
      <alignment horizontal="left" vertical="center" wrapText="1"/>
    </xf>
    <xf numFmtId="0" fontId="19" fillId="0" borderId="28" xfId="5" applyFont="1" applyBorder="1" applyAlignment="1">
      <alignment horizontal="center" vertical="center" wrapText="1"/>
    </xf>
    <xf numFmtId="165" fontId="19" fillId="0" borderId="28" xfId="7" applyNumberFormat="1" applyFont="1" applyBorder="1" applyAlignment="1">
      <alignment horizontal="center" vertical="center" wrapText="1"/>
    </xf>
    <xf numFmtId="0" fontId="3" fillId="0" borderId="28" xfId="6" applyFont="1" applyBorder="1" applyAlignment="1">
      <alignment horizontal="center" vertical="center" wrapText="1"/>
    </xf>
    <xf numFmtId="165" fontId="19" fillId="0" borderId="29" xfId="7" applyNumberFormat="1" applyFont="1" applyBorder="1" applyAlignment="1">
      <alignment horizontal="center" vertical="center" wrapText="1"/>
    </xf>
    <xf numFmtId="165" fontId="19" fillId="0" borderId="28" xfId="7" applyNumberFormat="1" applyFont="1" applyFill="1" applyBorder="1" applyAlignment="1">
      <alignment horizontal="center" vertical="center" wrapText="1"/>
    </xf>
    <xf numFmtId="2" fontId="19" fillId="0" borderId="28" xfId="7" applyNumberFormat="1" applyFont="1" applyFill="1" applyBorder="1" applyAlignment="1">
      <alignment horizontal="center" vertical="center" wrapText="1"/>
    </xf>
    <xf numFmtId="2" fontId="19" fillId="0" borderId="29" xfId="7" applyNumberFormat="1" applyFont="1" applyFill="1" applyBorder="1" applyAlignment="1">
      <alignment horizontal="center" vertical="center" wrapText="1"/>
    </xf>
    <xf numFmtId="2" fontId="19" fillId="0" borderId="28" xfId="5" applyNumberFormat="1" applyFont="1" applyBorder="1" applyAlignment="1">
      <alignment horizontal="center" vertical="center" wrapText="1"/>
    </xf>
    <xf numFmtId="2" fontId="19" fillId="0" borderId="29" xfId="5" applyNumberFormat="1" applyFont="1" applyBorder="1" applyAlignment="1">
      <alignment horizontal="center" vertical="center" wrapText="1"/>
    </xf>
    <xf numFmtId="0" fontId="3" fillId="0" borderId="35" xfId="4" applyFont="1" applyBorder="1" applyAlignment="1">
      <alignment horizontal="center" vertical="center" wrapText="1"/>
    </xf>
    <xf numFmtId="0" fontId="3" fillId="0" borderId="37" xfId="4" applyFont="1" applyBorder="1" applyAlignment="1">
      <alignment horizontal="center" vertical="center" wrapText="1"/>
    </xf>
    <xf numFmtId="0" fontId="3" fillId="0" borderId="37" xfId="4" applyFont="1" applyBorder="1" applyAlignment="1">
      <alignment horizontal="justify" vertical="center" wrapText="1"/>
    </xf>
    <xf numFmtId="0" fontId="3" fillId="0" borderId="37" xfId="4" applyFont="1" applyBorder="1" applyAlignment="1">
      <alignment horizontal="left" vertical="center" wrapText="1"/>
    </xf>
    <xf numFmtId="2" fontId="19" fillId="0" borderId="37" xfId="7" applyNumberFormat="1" applyFont="1" applyBorder="1" applyAlignment="1">
      <alignment horizontal="center" vertical="center" wrapText="1"/>
    </xf>
    <xf numFmtId="2" fontId="19" fillId="0" borderId="36" xfId="7" applyNumberFormat="1" applyFont="1" applyBorder="1" applyAlignment="1">
      <alignment horizontal="center" vertical="center" wrapText="1"/>
    </xf>
    <xf numFmtId="0" fontId="3" fillId="0" borderId="30" xfId="0" applyFont="1" applyBorder="1" applyAlignment="1">
      <alignment horizontal="justify" vertical="center" wrapText="1"/>
    </xf>
    <xf numFmtId="0" fontId="3" fillId="0" borderId="3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7" xfId="0" applyFont="1" applyBorder="1" applyAlignment="1">
      <alignment vertical="center" wrapText="1"/>
    </xf>
    <xf numFmtId="0" fontId="3" fillId="5" borderId="28" xfId="0" applyFont="1" applyFill="1" applyBorder="1" applyAlignment="1">
      <alignment horizontal="center" vertical="center"/>
    </xf>
    <xf numFmtId="0" fontId="3" fillId="0" borderId="35" xfId="0" applyFont="1" applyBorder="1" applyAlignment="1">
      <alignment vertical="center" wrapText="1"/>
    </xf>
    <xf numFmtId="0" fontId="3" fillId="5" borderId="37" xfId="0" applyFont="1" applyFill="1" applyBorder="1" applyAlignment="1">
      <alignment horizontal="center" vertical="center"/>
    </xf>
    <xf numFmtId="9" fontId="3" fillId="0" borderId="37" xfId="0" applyNumberFormat="1" applyFont="1" applyBorder="1" applyAlignment="1">
      <alignment horizontal="center" vertical="center" wrapText="1"/>
    </xf>
    <xf numFmtId="9" fontId="3" fillId="0" borderId="36"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4" fillId="0" borderId="0" xfId="2" applyFont="1" applyAlignment="1">
      <alignment vertical="center"/>
    </xf>
    <xf numFmtId="0" fontId="9" fillId="0" borderId="0" xfId="2" applyFont="1" applyAlignment="1">
      <alignment vertical="center"/>
    </xf>
    <xf numFmtId="0" fontId="14" fillId="0" borderId="0" xfId="4" applyFont="1"/>
    <xf numFmtId="0" fontId="4" fillId="5" borderId="0" xfId="4" applyFont="1" applyFill="1"/>
    <xf numFmtId="0" fontId="9" fillId="5" borderId="0" xfId="4" applyFont="1" applyFill="1"/>
    <xf numFmtId="0" fontId="11" fillId="0" borderId="0" xfId="2" applyFont="1" applyAlignment="1">
      <alignment horizontal="center" vertical="center"/>
    </xf>
    <xf numFmtId="0" fontId="10" fillId="5" borderId="0" xfId="4" applyFont="1" applyFill="1"/>
    <xf numFmtId="0" fontId="7" fillId="5" borderId="0" xfId="2" applyFont="1" applyFill="1" applyAlignment="1">
      <alignment horizontal="center" vertical="center"/>
    </xf>
    <xf numFmtId="0" fontId="3" fillId="0" borderId="0" xfId="4" applyFont="1"/>
    <xf numFmtId="0" fontId="7" fillId="5" borderId="0" xfId="2" applyFont="1" applyFill="1" applyAlignment="1">
      <alignment horizontal="center" vertical="center" textRotation="90" wrapText="1"/>
    </xf>
    <xf numFmtId="0" fontId="3" fillId="0" borderId="0" xfId="4" applyFont="1" applyAlignment="1">
      <alignment wrapText="1"/>
    </xf>
    <xf numFmtId="0" fontId="10" fillId="0" borderId="3" xfId="2" applyFont="1" applyBorder="1" applyAlignment="1">
      <alignment vertical="center"/>
    </xf>
    <xf numFmtId="0" fontId="11" fillId="2" borderId="3" xfId="2" applyFont="1" applyFill="1" applyBorder="1" applyAlignment="1">
      <alignment vertical="center"/>
    </xf>
    <xf numFmtId="4" fontId="11" fillId="2" borderId="4" xfId="2" applyNumberFormat="1" applyFont="1" applyFill="1" applyBorder="1" applyAlignment="1">
      <alignment vertical="center"/>
    </xf>
    <xf numFmtId="4" fontId="11" fillId="2" borderId="3" xfId="2" applyNumberFormat="1" applyFont="1" applyFill="1" applyBorder="1" applyAlignment="1">
      <alignment vertical="center"/>
    </xf>
    <xf numFmtId="4" fontId="11" fillId="2" borderId="0" xfId="2" applyNumberFormat="1" applyFont="1" applyFill="1" applyBorder="1" applyAlignment="1">
      <alignment vertical="center"/>
    </xf>
    <xf numFmtId="4" fontId="10" fillId="0" borderId="4" xfId="2" applyNumberFormat="1" applyFont="1" applyBorder="1" applyAlignment="1">
      <alignment vertical="center"/>
    </xf>
    <xf numFmtId="0" fontId="1" fillId="0" borderId="3" xfId="5" applyNumberFormat="1" applyBorder="1"/>
    <xf numFmtId="0" fontId="15" fillId="0" borderId="14" xfId="2" applyFont="1" applyBorder="1" applyAlignment="1">
      <alignment horizontal="center" vertical="center"/>
    </xf>
    <xf numFmtId="0" fontId="11" fillId="8" borderId="14" xfId="2" applyFont="1" applyFill="1" applyBorder="1" applyAlignment="1">
      <alignment horizontal="center" vertical="center"/>
    </xf>
    <xf numFmtId="0" fontId="10" fillId="8" borderId="3" xfId="2" applyFont="1" applyFill="1" applyBorder="1" applyAlignment="1">
      <alignment vertical="center"/>
    </xf>
    <xf numFmtId="0" fontId="10" fillId="8" borderId="0" xfId="2" applyFont="1" applyFill="1" applyBorder="1" applyAlignment="1">
      <alignment vertical="center"/>
    </xf>
    <xf numFmtId="4" fontId="10" fillId="8" borderId="4" xfId="2" applyNumberFormat="1" applyFont="1" applyFill="1" applyBorder="1" applyAlignment="1">
      <alignment vertical="center"/>
    </xf>
    <xf numFmtId="0" fontId="3" fillId="0" borderId="14" xfId="2" applyFont="1" applyBorder="1" applyAlignment="1">
      <alignment horizontal="center" vertical="center"/>
    </xf>
    <xf numFmtId="0" fontId="10" fillId="0" borderId="7" xfId="2" applyFont="1" applyBorder="1" applyAlignment="1">
      <alignment vertical="center"/>
    </xf>
    <xf numFmtId="0" fontId="10" fillId="0" borderId="77" xfId="2" applyFont="1" applyBorder="1" applyAlignment="1">
      <alignment vertical="center"/>
    </xf>
    <xf numFmtId="4" fontId="10" fillId="0" borderId="8" xfId="2" applyNumberFormat="1" applyFont="1" applyBorder="1" applyAlignment="1">
      <alignment vertical="center"/>
    </xf>
    <xf numFmtId="0" fontId="10" fillId="0" borderId="8" xfId="2" applyFont="1" applyBorder="1" applyAlignment="1">
      <alignment vertical="center"/>
    </xf>
    <xf numFmtId="4" fontId="11" fillId="2" borderId="18" xfId="2" applyNumberFormat="1" applyFont="1" applyFill="1" applyBorder="1" applyAlignment="1">
      <alignment vertical="center"/>
    </xf>
    <xf numFmtId="3" fontId="11" fillId="2" borderId="20" xfId="2" applyNumberFormat="1" applyFont="1" applyFill="1" applyBorder="1" applyAlignment="1">
      <alignment vertical="center"/>
    </xf>
    <xf numFmtId="0" fontId="10" fillId="0" borderId="0" xfId="2" applyFont="1" applyAlignment="1">
      <alignment horizontal="left" vertical="center"/>
    </xf>
    <xf numFmtId="0" fontId="11" fillId="0" borderId="0" xfId="2" applyFont="1" applyAlignment="1">
      <alignment vertical="center"/>
    </xf>
    <xf numFmtId="0" fontId="2" fillId="0" borderId="0" xfId="4"/>
    <xf numFmtId="4" fontId="10" fillId="0" borderId="0" xfId="2" applyNumberFormat="1" applyFont="1" applyAlignment="1">
      <alignment vertical="center"/>
    </xf>
    <xf numFmtId="3" fontId="10" fillId="0" borderId="0" xfId="2" applyNumberFormat="1" applyFont="1" applyAlignment="1">
      <alignment vertical="center"/>
    </xf>
    <xf numFmtId="0" fontId="3" fillId="7" borderId="30" xfId="2" applyFont="1" applyFill="1" applyBorder="1" applyAlignment="1">
      <alignment horizontal="center" vertical="center" textRotation="90" wrapText="1"/>
    </xf>
    <xf numFmtId="0" fontId="3" fillId="7" borderId="63" xfId="2" applyFont="1" applyFill="1" applyBorder="1" applyAlignment="1">
      <alignment horizontal="center" vertical="center" textRotation="90" wrapText="1"/>
    </xf>
    <xf numFmtId="0" fontId="3" fillId="7" borderId="32" xfId="2" applyFont="1" applyFill="1" applyBorder="1" applyAlignment="1">
      <alignment horizontal="center" vertical="center" textRotation="90" wrapText="1"/>
    </xf>
    <xf numFmtId="0" fontId="7" fillId="7" borderId="32" xfId="2" applyFont="1" applyFill="1" applyBorder="1" applyAlignment="1">
      <alignment horizontal="center" vertical="center" textRotation="90" wrapText="1"/>
    </xf>
    <xf numFmtId="0" fontId="7" fillId="7" borderId="33" xfId="2" applyFont="1" applyFill="1" applyBorder="1" applyAlignment="1">
      <alignment horizontal="center" vertical="center" textRotation="90" wrapText="1"/>
    </xf>
    <xf numFmtId="0" fontId="7" fillId="7" borderId="31" xfId="2" applyFont="1" applyFill="1" applyBorder="1" applyAlignment="1">
      <alignment horizontal="center" vertical="center" textRotation="90" wrapText="1"/>
    </xf>
    <xf numFmtId="0" fontId="11" fillId="0" borderId="0" xfId="4" applyFont="1"/>
    <xf numFmtId="49" fontId="9" fillId="0" borderId="0" xfId="3" applyFont="1" applyAlignment="1">
      <alignment vertical="center"/>
    </xf>
    <xf numFmtId="0" fontId="9" fillId="0" borderId="0" xfId="4" applyFont="1"/>
    <xf numFmtId="0" fontId="10" fillId="0" borderId="0" xfId="4" applyFont="1" applyAlignment="1">
      <alignment wrapText="1"/>
    </xf>
    <xf numFmtId="0" fontId="10" fillId="0" borderId="44" xfId="2" applyFont="1" applyBorder="1" applyAlignment="1">
      <alignment horizontal="left" vertical="center"/>
    </xf>
    <xf numFmtId="0" fontId="11" fillId="0" borderId="27" xfId="2" applyFont="1" applyBorder="1" applyAlignment="1">
      <alignment vertical="center"/>
    </xf>
    <xf numFmtId="0" fontId="11" fillId="0" borderId="59" xfId="2" applyFont="1" applyBorder="1" applyAlignment="1">
      <alignment vertical="center"/>
    </xf>
    <xf numFmtId="0" fontId="11" fillId="0" borderId="26" xfId="2" applyFont="1" applyBorder="1" applyAlignment="1">
      <alignment vertical="center"/>
    </xf>
    <xf numFmtId="0" fontId="11" fillId="0" borderId="29" xfId="2" applyFont="1" applyBorder="1" applyAlignment="1">
      <alignment vertical="center"/>
    </xf>
    <xf numFmtId="0" fontId="11" fillId="0" borderId="26" xfId="2" applyFont="1" applyBorder="1" applyAlignment="1">
      <alignment horizontal="center" vertical="center"/>
    </xf>
    <xf numFmtId="167" fontId="11" fillId="0" borderId="59" xfId="8" applyFont="1" applyFill="1" applyBorder="1" applyAlignment="1">
      <alignment vertical="center"/>
    </xf>
    <xf numFmtId="4" fontId="11" fillId="0" borderId="59" xfId="8" applyNumberFormat="1" applyFont="1" applyFill="1" applyBorder="1" applyAlignment="1">
      <alignment vertical="center"/>
    </xf>
    <xf numFmtId="167" fontId="3" fillId="0" borderId="29" xfId="8" applyFont="1" applyFill="1" applyBorder="1" applyAlignment="1">
      <alignment vertical="center"/>
    </xf>
    <xf numFmtId="168" fontId="3" fillId="0" borderId="29" xfId="8" applyNumberFormat="1" applyFont="1" applyFill="1" applyBorder="1" applyAlignment="1">
      <alignment vertical="center"/>
    </xf>
    <xf numFmtId="0" fontId="3" fillId="0" borderId="44" xfId="2" applyFont="1" applyBorder="1" applyAlignment="1">
      <alignment horizontal="left" vertical="center"/>
    </xf>
    <xf numFmtId="43" fontId="11" fillId="0" borderId="26" xfId="2" applyNumberFormat="1" applyFont="1" applyBorder="1" applyAlignment="1">
      <alignment vertical="center"/>
    </xf>
    <xf numFmtId="9" fontId="11" fillId="0" borderId="26" xfId="7" applyFont="1" applyBorder="1" applyAlignment="1">
      <alignment vertical="center"/>
    </xf>
    <xf numFmtId="43" fontId="11" fillId="0" borderId="26" xfId="2" applyNumberFormat="1" applyFont="1" applyBorder="1" applyAlignment="1">
      <alignment horizontal="center" vertical="center"/>
    </xf>
    <xf numFmtId="9" fontId="11" fillId="0" borderId="26" xfId="7" applyFont="1" applyBorder="1" applyAlignment="1">
      <alignment horizontal="center" vertical="center"/>
    </xf>
    <xf numFmtId="0" fontId="10" fillId="0" borderId="78" xfId="2" applyFont="1" applyBorder="1" applyAlignment="1">
      <alignment vertical="center"/>
    </xf>
    <xf numFmtId="167" fontId="11" fillId="2" borderId="18" xfId="2" applyNumberFormat="1" applyFont="1" applyFill="1" applyBorder="1" applyAlignment="1">
      <alignment vertical="center"/>
    </xf>
    <xf numFmtId="169" fontId="11" fillId="2" borderId="18" xfId="2" applyNumberFormat="1" applyFont="1" applyFill="1" applyBorder="1" applyAlignment="1">
      <alignment vertical="center"/>
    </xf>
    <xf numFmtId="43" fontId="11" fillId="0" borderId="0" xfId="2" applyNumberFormat="1" applyFont="1" applyAlignment="1">
      <alignment vertical="center"/>
    </xf>
    <xf numFmtId="3" fontId="11" fillId="0" borderId="0" xfId="2" applyNumberFormat="1" applyFont="1" applyAlignment="1">
      <alignment vertical="center"/>
    </xf>
    <xf numFmtId="0" fontId="11" fillId="5" borderId="0" xfId="4" applyFont="1" applyFill="1"/>
    <xf numFmtId="0" fontId="10" fillId="0" borderId="13" xfId="4" applyFont="1" applyBorder="1"/>
    <xf numFmtId="0" fontId="10" fillId="0" borderId="54" xfId="4" applyFont="1" applyBorder="1"/>
    <xf numFmtId="4" fontId="10" fillId="0" borderId="14" xfId="4" applyNumberFormat="1" applyFont="1" applyBorder="1" applyAlignment="1">
      <alignment horizontal="right"/>
    </xf>
    <xf numFmtId="0" fontId="10" fillId="9" borderId="14" xfId="9" applyFont="1" applyFill="1" applyBorder="1"/>
    <xf numFmtId="0" fontId="10" fillId="9" borderId="14" xfId="9" applyFont="1" applyFill="1" applyBorder="1" applyAlignment="1">
      <alignment horizontal="center"/>
    </xf>
    <xf numFmtId="4" fontId="10" fillId="9" borderId="14" xfId="9" applyNumberFormat="1" applyFont="1" applyFill="1" applyBorder="1" applyAlignment="1">
      <alignment horizontal="center"/>
    </xf>
    <xf numFmtId="167" fontId="10" fillId="9" borderId="14" xfId="9" applyNumberFormat="1" applyFont="1" applyFill="1" applyBorder="1" applyAlignment="1">
      <alignment horizontal="center"/>
    </xf>
    <xf numFmtId="4" fontId="10" fillId="9" borderId="14" xfId="9" applyNumberFormat="1" applyFont="1" applyFill="1" applyBorder="1" applyAlignment="1">
      <alignment horizontal="right"/>
    </xf>
    <xf numFmtId="0" fontId="20" fillId="0" borderId="3" xfId="9" applyFont="1" applyBorder="1"/>
    <xf numFmtId="0" fontId="10" fillId="0" borderId="14" xfId="9" applyFont="1" applyBorder="1" applyAlignment="1">
      <alignment horizontal="center"/>
    </xf>
    <xf numFmtId="4" fontId="10" fillId="0" borderId="13" xfId="8" applyNumberFormat="1" applyFont="1" applyBorder="1"/>
    <xf numFmtId="4" fontId="10" fillId="0" borderId="13" xfId="9" applyNumberFormat="1" applyFont="1" applyBorder="1"/>
    <xf numFmtId="4" fontId="10" fillId="0" borderId="0" xfId="9" applyNumberFormat="1" applyFont="1"/>
    <xf numFmtId="4" fontId="10" fillId="0" borderId="54" xfId="8" applyNumberFormat="1" applyFont="1" applyBorder="1"/>
    <xf numFmtId="4" fontId="10" fillId="0" borderId="4" xfId="8" applyNumberFormat="1" applyFont="1" applyBorder="1"/>
    <xf numFmtId="167" fontId="10" fillId="0" borderId="13" xfId="8" applyFont="1" applyBorder="1"/>
    <xf numFmtId="4" fontId="10" fillId="0" borderId="4" xfId="4" applyNumberFormat="1" applyFont="1" applyBorder="1"/>
    <xf numFmtId="4" fontId="10" fillId="0" borderId="14" xfId="9" applyNumberFormat="1" applyFont="1" applyBorder="1" applyAlignment="1">
      <alignment horizontal="right"/>
    </xf>
    <xf numFmtId="0" fontId="20" fillId="0" borderId="3" xfId="9" applyFont="1" applyBorder="1" applyAlignment="1">
      <alignment horizontal="justify" wrapText="1"/>
    </xf>
    <xf numFmtId="4" fontId="10" fillId="0" borderId="0" xfId="4" applyNumberFormat="1" applyFont="1"/>
    <xf numFmtId="4" fontId="10" fillId="0" borderId="0" xfId="8" applyNumberFormat="1" applyFont="1" applyBorder="1"/>
    <xf numFmtId="167" fontId="10" fillId="0" borderId="0" xfId="8" applyFont="1" applyBorder="1"/>
    <xf numFmtId="0" fontId="23" fillId="9" borderId="3" xfId="9" applyFont="1" applyFill="1" applyBorder="1"/>
    <xf numFmtId="4" fontId="23" fillId="0" borderId="28" xfId="10" applyNumberFormat="1" applyFont="1" applyBorder="1"/>
    <xf numFmtId="0" fontId="23" fillId="0" borderId="47" xfId="9" applyFont="1" applyBorder="1" applyAlignment="1">
      <alignment vertical="center"/>
    </xf>
    <xf numFmtId="0" fontId="23" fillId="9" borderId="0" xfId="9" applyFont="1" applyFill="1" applyAlignment="1">
      <alignment vertical="center"/>
    </xf>
    <xf numFmtId="0" fontId="10" fillId="0" borderId="65" xfId="4" applyFont="1" applyBorder="1"/>
    <xf numFmtId="4" fontId="10" fillId="0" borderId="42" xfId="4" applyNumberFormat="1" applyFont="1" applyBorder="1"/>
    <xf numFmtId="4" fontId="10" fillId="0" borderId="41" xfId="4" applyNumberFormat="1" applyFont="1" applyBorder="1"/>
    <xf numFmtId="4" fontId="10" fillId="0" borderId="22" xfId="4" applyNumberFormat="1" applyFont="1" applyBorder="1"/>
    <xf numFmtId="4" fontId="10" fillId="0" borderId="56" xfId="4" applyNumberFormat="1" applyFont="1" applyBorder="1"/>
    <xf numFmtId="0" fontId="10" fillId="0" borderId="42" xfId="4" applyFont="1" applyBorder="1"/>
    <xf numFmtId="0" fontId="10" fillId="0" borderId="41" xfId="4" applyFont="1" applyBorder="1"/>
    <xf numFmtId="0" fontId="10" fillId="0" borderId="22" xfId="4" applyFont="1" applyBorder="1"/>
    <xf numFmtId="0" fontId="10" fillId="0" borderId="56" xfId="4" applyFont="1" applyBorder="1"/>
    <xf numFmtId="4" fontId="10" fillId="0" borderId="56" xfId="4" applyNumberFormat="1" applyFont="1" applyBorder="1" applyAlignment="1">
      <alignment horizontal="right"/>
    </xf>
    <xf numFmtId="0" fontId="10" fillId="0" borderId="62" xfId="4" applyFont="1" applyBorder="1"/>
    <xf numFmtId="4" fontId="10" fillId="0" borderId="62" xfId="4" applyNumberFormat="1" applyFont="1" applyBorder="1"/>
    <xf numFmtId="4" fontId="10" fillId="0" borderId="62" xfId="4" applyNumberFormat="1" applyFont="1" applyBorder="1" applyAlignment="1">
      <alignment horizontal="right"/>
    </xf>
    <xf numFmtId="3" fontId="10" fillId="0" borderId="0" xfId="4" applyNumberFormat="1" applyFont="1"/>
    <xf numFmtId="170" fontId="10" fillId="0" borderId="0" xfId="4" applyNumberFormat="1" applyFont="1"/>
    <xf numFmtId="0" fontId="11" fillId="7" borderId="12" xfId="4" applyFont="1" applyFill="1" applyBorder="1" applyAlignment="1">
      <alignment horizontal="center" vertical="center" textRotation="90" wrapText="1"/>
    </xf>
    <xf numFmtId="0" fontId="11" fillId="7" borderId="13" xfId="4" applyFont="1" applyFill="1" applyBorder="1" applyAlignment="1">
      <alignment horizontal="center" vertical="center" textRotation="90" wrapText="1"/>
    </xf>
    <xf numFmtId="0" fontId="11" fillId="7" borderId="47" xfId="4" applyFont="1" applyFill="1" applyBorder="1" applyAlignment="1">
      <alignment horizontal="center" vertical="center" textRotation="90" wrapText="1"/>
    </xf>
    <xf numFmtId="0" fontId="11" fillId="7" borderId="52" xfId="4" applyFont="1" applyFill="1" applyBorder="1" applyAlignment="1">
      <alignment horizontal="center" vertical="center" textRotation="90" wrapText="1"/>
    </xf>
    <xf numFmtId="0" fontId="11" fillId="7" borderId="57" xfId="4" applyFont="1" applyFill="1" applyBorder="1" applyAlignment="1">
      <alignment horizontal="center" vertical="center" textRotation="90" wrapText="1"/>
    </xf>
    <xf numFmtId="0" fontId="11" fillId="7" borderId="21" xfId="4" applyFont="1" applyFill="1" applyBorder="1" applyAlignment="1">
      <alignment horizontal="center" vertical="center" textRotation="90" wrapText="1"/>
    </xf>
    <xf numFmtId="0" fontId="11" fillId="7" borderId="14" xfId="4" applyFont="1" applyFill="1" applyBorder="1" applyAlignment="1">
      <alignment horizontal="center" vertical="center" textRotation="90" wrapText="1"/>
    </xf>
    <xf numFmtId="0" fontId="11" fillId="7" borderId="11" xfId="4" applyFont="1" applyFill="1" applyBorder="1" applyAlignment="1">
      <alignment horizontal="center"/>
    </xf>
    <xf numFmtId="0" fontId="11" fillId="7" borderId="10" xfId="4" applyFont="1" applyFill="1" applyBorder="1" applyAlignment="1">
      <alignment horizontal="center"/>
    </xf>
    <xf numFmtId="0" fontId="11" fillId="7" borderId="48" xfId="4" applyFont="1" applyFill="1" applyBorder="1" applyAlignment="1">
      <alignment horizontal="center"/>
    </xf>
    <xf numFmtId="0" fontId="11" fillId="7" borderId="48" xfId="4" quotePrefix="1" applyFont="1" applyFill="1" applyBorder="1" applyAlignment="1">
      <alignment horizontal="center"/>
    </xf>
    <xf numFmtId="0" fontId="11" fillId="7" borderId="55" xfId="4" quotePrefix="1" applyFont="1" applyFill="1" applyBorder="1" applyAlignment="1">
      <alignment horizontal="center"/>
    </xf>
    <xf numFmtId="0" fontId="11" fillId="7" borderId="9" xfId="4" quotePrefix="1" applyFont="1" applyFill="1" applyBorder="1" applyAlignment="1">
      <alignment horizontal="center"/>
    </xf>
    <xf numFmtId="0" fontId="11" fillId="7" borderId="8" xfId="4" quotePrefix="1" applyFont="1" applyFill="1" applyBorder="1" applyAlignment="1">
      <alignment horizontal="center"/>
    </xf>
    <xf numFmtId="0" fontId="11" fillId="7" borderId="8" xfId="4" applyFont="1" applyFill="1" applyBorder="1" applyAlignment="1">
      <alignment horizontal="center"/>
    </xf>
    <xf numFmtId="0" fontId="2" fillId="0" borderId="0" xfId="4" applyAlignment="1">
      <alignment horizontal="center"/>
    </xf>
    <xf numFmtId="0" fontId="15" fillId="0" borderId="28" xfId="4" applyFont="1" applyFill="1" applyBorder="1" applyAlignment="1">
      <alignment horizontal="left" vertical="center"/>
    </xf>
    <xf numFmtId="0" fontId="15" fillId="0" borderId="28" xfId="4" applyFont="1" applyFill="1" applyBorder="1" applyAlignment="1">
      <alignment horizontal="center" vertical="center"/>
    </xf>
    <xf numFmtId="0" fontId="15" fillId="0" borderId="28" xfId="4" applyFont="1" applyFill="1" applyBorder="1" applyAlignment="1">
      <alignment vertical="center"/>
    </xf>
    <xf numFmtId="4" fontId="15" fillId="0" borderId="28" xfId="4" applyNumberFormat="1" applyFont="1" applyFill="1" applyBorder="1" applyAlignment="1">
      <alignment vertical="center"/>
    </xf>
    <xf numFmtId="0" fontId="15" fillId="0" borderId="28" xfId="4" applyFont="1" applyFill="1" applyBorder="1"/>
    <xf numFmtId="4" fontId="15" fillId="0" borderId="28" xfId="4" applyNumberFormat="1" applyFont="1" applyFill="1" applyBorder="1"/>
    <xf numFmtId="0" fontId="22" fillId="0" borderId="28" xfId="4" applyFont="1" applyFill="1" applyBorder="1" applyAlignment="1">
      <alignment horizontal="center" vertical="center"/>
    </xf>
    <xf numFmtId="0" fontId="22" fillId="0" borderId="28" xfId="4" applyFont="1" applyFill="1" applyBorder="1"/>
    <xf numFmtId="0" fontId="15" fillId="0" borderId="1" xfId="4" applyFont="1" applyFill="1" applyBorder="1"/>
    <xf numFmtId="1" fontId="15" fillId="0" borderId="54" xfId="4" applyNumberFormat="1" applyFont="1" applyFill="1" applyBorder="1" applyAlignment="1">
      <alignment horizontal="center"/>
    </xf>
    <xf numFmtId="1" fontId="15" fillId="0" borderId="47" xfId="4" applyNumberFormat="1" applyFont="1" applyFill="1" applyBorder="1" applyAlignment="1">
      <alignment horizontal="center"/>
    </xf>
    <xf numFmtId="4" fontId="15" fillId="0" borderId="4" xfId="5" applyNumberFormat="1" applyFont="1" applyFill="1" applyBorder="1"/>
    <xf numFmtId="164" fontId="15" fillId="0" borderId="57" xfId="5" applyNumberFormat="1" applyFont="1" applyFill="1" applyBorder="1"/>
    <xf numFmtId="164" fontId="15" fillId="0" borderId="46" xfId="5" applyNumberFormat="1" applyFont="1" applyFill="1" applyBorder="1"/>
    <xf numFmtId="164" fontId="15" fillId="0" borderId="4" xfId="5" applyNumberFormat="1" applyFont="1" applyFill="1" applyBorder="1"/>
    <xf numFmtId="164" fontId="15" fillId="0" borderId="54" xfId="5" applyNumberFormat="1" applyFont="1" applyFill="1" applyBorder="1"/>
    <xf numFmtId="164" fontId="15" fillId="0" borderId="47" xfId="5" applyNumberFormat="1" applyFont="1" applyFill="1" applyBorder="1"/>
    <xf numFmtId="2" fontId="24" fillId="0" borderId="28" xfId="4" applyNumberFormat="1" applyFont="1" applyFill="1" applyBorder="1" applyAlignment="1">
      <alignment horizontal="left"/>
    </xf>
    <xf numFmtId="4" fontId="22" fillId="0" borderId="28" xfId="4" applyNumberFormat="1" applyFont="1" applyFill="1" applyBorder="1"/>
    <xf numFmtId="1" fontId="22" fillId="0" borderId="28" xfId="4" applyNumberFormat="1" applyFont="1" applyFill="1" applyBorder="1" applyAlignment="1">
      <alignment horizontal="center"/>
    </xf>
    <xf numFmtId="0" fontId="22" fillId="0" borderId="28" xfId="4" applyFont="1" applyFill="1" applyBorder="1" applyAlignment="1">
      <alignment horizontal="left"/>
    </xf>
    <xf numFmtId="0" fontId="22" fillId="0" borderId="28" xfId="4" applyFont="1" applyFill="1" applyBorder="1" applyAlignment="1">
      <alignment horizontal="left" wrapText="1"/>
    </xf>
    <xf numFmtId="2" fontId="15" fillId="0" borderId="28" xfId="4" applyNumberFormat="1" applyFont="1" applyFill="1" applyBorder="1"/>
    <xf numFmtId="0" fontId="24" fillId="0" borderId="28" xfId="4" applyFont="1" applyFill="1" applyBorder="1" applyAlignment="1">
      <alignment horizontal="center"/>
    </xf>
    <xf numFmtId="49" fontId="24" fillId="0" borderId="28" xfId="4" applyNumberFormat="1" applyFont="1" applyFill="1" applyBorder="1" applyAlignment="1">
      <alignment horizontal="center"/>
    </xf>
    <xf numFmtId="49" fontId="15" fillId="0" borderId="28" xfId="4" applyNumberFormat="1" applyFont="1" applyFill="1" applyBorder="1" applyAlignment="1">
      <alignment horizontal="center" vertical="center"/>
    </xf>
    <xf numFmtId="49" fontId="22" fillId="0" borderId="28" xfId="4" applyNumberFormat="1" applyFont="1" applyFill="1" applyBorder="1" applyAlignment="1">
      <alignment horizontal="center"/>
    </xf>
    <xf numFmtId="4" fontId="24" fillId="0" borderId="28" xfId="8" applyNumberFormat="1" applyFont="1" applyFill="1" applyBorder="1" applyAlignment="1" applyProtection="1">
      <alignment horizontal="right"/>
    </xf>
    <xf numFmtId="1" fontId="15" fillId="0" borderId="28" xfId="4" applyNumberFormat="1" applyFont="1" applyFill="1" applyBorder="1" applyAlignment="1">
      <alignment horizontal="center"/>
    </xf>
    <xf numFmtId="0" fontId="25" fillId="0" borderId="28" xfId="4" applyFont="1" applyFill="1" applyBorder="1" applyAlignment="1">
      <alignment horizontal="center"/>
    </xf>
    <xf numFmtId="0" fontId="15" fillId="0" borderId="28" xfId="4" applyFont="1" applyFill="1" applyBorder="1" applyAlignment="1">
      <alignment horizontal="center"/>
    </xf>
    <xf numFmtId="0" fontId="15" fillId="0" borderId="28" xfId="4" applyFont="1" applyFill="1" applyBorder="1" applyAlignment="1">
      <alignment horizontal="left" vertical="center" wrapText="1"/>
    </xf>
    <xf numFmtId="1" fontId="22" fillId="0" borderId="28" xfId="4" quotePrefix="1" applyNumberFormat="1" applyFont="1" applyFill="1" applyBorder="1" applyAlignment="1">
      <alignment horizontal="center"/>
    </xf>
    <xf numFmtId="2" fontId="24" fillId="0" borderId="28" xfId="4" applyNumberFormat="1" applyFont="1" applyFill="1" applyBorder="1" applyAlignment="1">
      <alignment horizontal="left" wrapText="1"/>
    </xf>
    <xf numFmtId="4" fontId="24" fillId="0" borderId="28" xfId="4" applyNumberFormat="1" applyFont="1" applyFill="1" applyBorder="1" applyAlignment="1">
      <alignment horizontal="right"/>
    </xf>
    <xf numFmtId="171" fontId="22" fillId="0" borderId="28" xfId="4" applyNumberFormat="1" applyFont="1" applyFill="1" applyBorder="1" applyAlignment="1">
      <alignment horizontal="center"/>
    </xf>
    <xf numFmtId="49" fontId="22" fillId="0" borderId="28" xfId="4" applyNumberFormat="1" applyFont="1" applyFill="1" applyBorder="1" applyAlignment="1">
      <alignment horizontal="center" vertical="center"/>
    </xf>
    <xf numFmtId="0" fontId="15" fillId="0" borderId="28" xfId="4" applyFont="1" applyFill="1" applyBorder="1" applyAlignment="1">
      <alignment wrapText="1"/>
    </xf>
    <xf numFmtId="0" fontId="22" fillId="0" borderId="28" xfId="4" applyFont="1" applyFill="1" applyBorder="1" applyAlignment="1">
      <alignment horizontal="center"/>
    </xf>
    <xf numFmtId="4" fontId="15" fillId="0" borderId="54" xfId="5" applyNumberFormat="1" applyFont="1" applyFill="1" applyBorder="1"/>
    <xf numFmtId="1" fontId="15" fillId="0" borderId="28" xfId="5" applyNumberFormat="1" applyFont="1" applyFill="1" applyBorder="1" applyAlignment="1">
      <alignment horizontal="center"/>
    </xf>
    <xf numFmtId="4" fontId="15" fillId="0" borderId="28" xfId="5" applyNumberFormat="1" applyFont="1" applyFill="1" applyBorder="1"/>
    <xf numFmtId="0" fontId="15" fillId="0" borderId="54" xfId="4" applyFont="1" applyFill="1" applyBorder="1"/>
    <xf numFmtId="0" fontId="15" fillId="0" borderId="47" xfId="4" applyFont="1" applyFill="1" applyBorder="1"/>
    <xf numFmtId="172" fontId="15" fillId="0" borderId="47" xfId="4" applyNumberFormat="1" applyFont="1" applyFill="1" applyBorder="1"/>
    <xf numFmtId="0" fontId="15" fillId="0" borderId="47" xfId="4" applyFont="1" applyFill="1" applyBorder="1" applyAlignment="1">
      <alignment horizontal="center" vertical="center"/>
    </xf>
    <xf numFmtId="1" fontId="15" fillId="0" borderId="46" xfId="4" applyNumberFormat="1" applyFont="1" applyFill="1" applyBorder="1" applyAlignment="1">
      <alignment horizontal="center"/>
    </xf>
    <xf numFmtId="173" fontId="15" fillId="0" borderId="4" xfId="4" applyNumberFormat="1" applyFont="1" applyFill="1" applyBorder="1" applyAlignment="1">
      <alignment horizontal="center"/>
    </xf>
    <xf numFmtId="173" fontId="15" fillId="0" borderId="4" xfId="5" applyNumberFormat="1" applyFont="1" applyFill="1" applyBorder="1" applyAlignment="1">
      <alignment horizontal="center"/>
    </xf>
    <xf numFmtId="0" fontId="15" fillId="0" borderId="28" xfId="5" applyFont="1" applyFill="1" applyBorder="1"/>
    <xf numFmtId="0" fontId="25" fillId="0" borderId="28" xfId="5" applyFont="1" applyFill="1" applyBorder="1" applyAlignment="1">
      <alignment vertical="center"/>
    </xf>
    <xf numFmtId="4" fontId="15" fillId="0" borderId="28" xfId="5" applyNumberFormat="1" applyFont="1" applyFill="1" applyBorder="1" applyAlignment="1">
      <alignment horizontal="right" vertical="center"/>
    </xf>
    <xf numFmtId="0" fontId="24" fillId="0" borderId="28" xfId="5" applyFont="1" applyFill="1" applyBorder="1" applyAlignment="1">
      <alignment horizontal="center" vertical="center"/>
    </xf>
    <xf numFmtId="0" fontId="24" fillId="0" borderId="28" xfId="5" applyFont="1" applyFill="1" applyBorder="1" applyAlignment="1">
      <alignment vertical="center"/>
    </xf>
    <xf numFmtId="0" fontId="15" fillId="0" borderId="28" xfId="2" applyFont="1" applyFill="1" applyBorder="1" applyAlignment="1">
      <alignment horizontal="left" vertical="center"/>
    </xf>
    <xf numFmtId="0" fontId="15" fillId="0" borderId="1" xfId="5" applyFont="1" applyFill="1" applyBorder="1"/>
    <xf numFmtId="12" fontId="15" fillId="0" borderId="28" xfId="5" applyNumberFormat="1" applyFont="1" applyFill="1" applyBorder="1"/>
    <xf numFmtId="2" fontId="15" fillId="0" borderId="28" xfId="5" applyNumberFormat="1" applyFont="1" applyFill="1" applyBorder="1"/>
    <xf numFmtId="0" fontId="24" fillId="0" borderId="28" xfId="5" applyFont="1" applyFill="1" applyBorder="1"/>
    <xf numFmtId="174" fontId="15" fillId="0" borderId="28" xfId="5" applyNumberFormat="1" applyFont="1" applyFill="1" applyBorder="1" applyAlignment="1">
      <alignment horizontal="right"/>
    </xf>
    <xf numFmtId="0" fontId="25" fillId="0" borderId="28" xfId="5" applyFont="1" applyFill="1" applyBorder="1" applyAlignment="1">
      <alignment horizontal="center"/>
    </xf>
    <xf numFmtId="0" fontId="25" fillId="0" borderId="28" xfId="5" applyFont="1" applyFill="1" applyBorder="1"/>
    <xf numFmtId="0" fontId="15" fillId="0" borderId="47" xfId="5" applyFont="1" applyFill="1" applyBorder="1"/>
    <xf numFmtId="174" fontId="24" fillId="0" borderId="28" xfId="5" applyNumberFormat="1" applyFont="1" applyFill="1" applyBorder="1" applyAlignment="1">
      <alignment horizontal="right"/>
    </xf>
    <xf numFmtId="0" fontId="15" fillId="0" borderId="28" xfId="5" applyFont="1" applyFill="1" applyBorder="1" applyAlignment="1">
      <alignment horizontal="center" vertical="center"/>
    </xf>
    <xf numFmtId="0" fontId="25" fillId="0" borderId="28" xfId="5" quotePrefix="1" applyFont="1" applyFill="1" applyBorder="1" applyAlignment="1">
      <alignment horizontal="center"/>
    </xf>
    <xf numFmtId="164" fontId="15" fillId="0" borderId="28" xfId="5" applyNumberFormat="1" applyFont="1" applyFill="1" applyBorder="1"/>
    <xf numFmtId="0" fontId="15" fillId="0" borderId="54" xfId="5" applyFont="1" applyFill="1" applyBorder="1"/>
    <xf numFmtId="0" fontId="15" fillId="0" borderId="13" xfId="5" applyFont="1" applyFill="1" applyBorder="1" applyAlignment="1">
      <alignment horizontal="center"/>
    </xf>
    <xf numFmtId="0" fontId="15" fillId="0" borderId="13" xfId="5" applyFont="1" applyFill="1" applyBorder="1"/>
    <xf numFmtId="0" fontId="15" fillId="0" borderId="0" xfId="5" applyFont="1" applyFill="1"/>
    <xf numFmtId="0" fontId="15" fillId="0" borderId="54" xfId="5" applyFont="1" applyFill="1" applyBorder="1" applyAlignment="1">
      <alignment horizontal="center"/>
    </xf>
    <xf numFmtId="0" fontId="15" fillId="0" borderId="47" xfId="5" applyFont="1" applyFill="1" applyBorder="1" applyAlignment="1">
      <alignment horizontal="center"/>
    </xf>
    <xf numFmtId="0" fontId="15" fillId="0" borderId="53" xfId="5" applyFont="1" applyFill="1" applyBorder="1"/>
    <xf numFmtId="4" fontId="15" fillId="0" borderId="4" xfId="5" applyNumberFormat="1" applyFont="1" applyFill="1" applyBorder="1" applyAlignment="1">
      <alignment horizontal="right"/>
    </xf>
    <xf numFmtId="0" fontId="15" fillId="0" borderId="47" xfId="2" applyFont="1" applyFill="1" applyBorder="1" applyAlignment="1">
      <alignment horizontal="left" vertical="center"/>
    </xf>
    <xf numFmtId="0" fontId="15" fillId="0" borderId="13" xfId="2" applyFont="1" applyFill="1" applyBorder="1" applyAlignment="1">
      <alignment horizontal="left" vertical="center"/>
    </xf>
    <xf numFmtId="4" fontId="15" fillId="0" borderId="13" xfId="5" applyNumberFormat="1" applyFont="1" applyFill="1" applyBorder="1"/>
    <xf numFmtId="167" fontId="24" fillId="0" borderId="28" xfId="8" applyFont="1" applyFill="1" applyBorder="1"/>
    <xf numFmtId="0" fontId="15" fillId="0" borderId="28" xfId="5" applyFont="1" applyFill="1" applyBorder="1" applyAlignment="1">
      <alignment horizontal="center"/>
    </xf>
    <xf numFmtId="0" fontId="22" fillId="0" borderId="28" xfId="5" applyFont="1" applyFill="1" applyBorder="1" applyAlignment="1">
      <alignment vertical="center"/>
    </xf>
    <xf numFmtId="167" fontId="15" fillId="0" borderId="28" xfId="8" applyFont="1" applyFill="1" applyBorder="1"/>
    <xf numFmtId="0" fontId="7" fillId="7" borderId="28" xfId="4" applyFont="1" applyFill="1" applyBorder="1" applyAlignment="1">
      <alignment horizontal="center" vertical="center" wrapText="1"/>
    </xf>
    <xf numFmtId="164" fontId="7" fillId="7" borderId="28" xfId="4" applyNumberFormat="1" applyFont="1" applyFill="1" applyBorder="1" applyAlignment="1">
      <alignment horizontal="center" vertical="center" textRotation="90" wrapText="1"/>
    </xf>
    <xf numFmtId="0" fontId="11" fillId="0" borderId="0" xfId="2" applyFont="1" applyFill="1" applyAlignment="1">
      <alignment vertical="center" wrapText="1"/>
    </xf>
    <xf numFmtId="43" fontId="11" fillId="0" borderId="0" xfId="11" applyFont="1" applyFill="1" applyAlignment="1">
      <alignment vertical="center"/>
    </xf>
    <xf numFmtId="0" fontId="11" fillId="0" borderId="0" xfId="2" applyFont="1" applyFill="1" applyAlignment="1">
      <alignment horizontal="center" vertical="center"/>
    </xf>
    <xf numFmtId="175" fontId="11" fillId="0" borderId="0" xfId="2" applyNumberFormat="1" applyFont="1" applyFill="1" applyAlignment="1">
      <alignment horizontal="center" vertical="center"/>
    </xf>
    <xf numFmtId="0" fontId="10" fillId="0" borderId="0" xfId="6" applyFont="1" applyFill="1"/>
    <xf numFmtId="0" fontId="11" fillId="0" borderId="0" xfId="6" applyFont="1" applyBorder="1"/>
    <xf numFmtId="0" fontId="11" fillId="0" borderId="0" xfId="6" applyFont="1" applyBorder="1" applyAlignment="1">
      <alignment wrapText="1"/>
    </xf>
    <xf numFmtId="0" fontId="11" fillId="0" borderId="0" xfId="6" applyFont="1"/>
    <xf numFmtId="43" fontId="11" fillId="0" borderId="0" xfId="11" applyFont="1"/>
    <xf numFmtId="0" fontId="10" fillId="0" borderId="0" xfId="6" applyFont="1" applyAlignment="1">
      <alignment horizontal="center"/>
    </xf>
    <xf numFmtId="175" fontId="10" fillId="0" borderId="0" xfId="6" applyNumberFormat="1" applyFont="1" applyAlignment="1">
      <alignment horizontal="center"/>
    </xf>
    <xf numFmtId="0" fontId="10" fillId="0" borderId="0" xfId="6" applyFont="1"/>
    <xf numFmtId="0" fontId="11" fillId="2" borderId="4" xfId="2" applyFont="1" applyFill="1" applyBorder="1" applyAlignment="1">
      <alignment horizontal="center" vertical="center" wrapText="1"/>
    </xf>
    <xf numFmtId="43" fontId="11" fillId="2" borderId="18" xfId="11" applyFont="1" applyFill="1" applyBorder="1" applyAlignment="1">
      <alignment horizontal="center" vertical="center"/>
    </xf>
    <xf numFmtId="175" fontId="11" fillId="2" borderId="21" xfId="2" applyNumberFormat="1" applyFont="1" applyFill="1" applyBorder="1" applyAlignment="1">
      <alignment horizontal="center" vertical="center"/>
    </xf>
    <xf numFmtId="0" fontId="11" fillId="7" borderId="6" xfId="2" applyFont="1" applyFill="1" applyBorder="1" applyAlignment="1">
      <alignment horizontal="center" vertical="center"/>
    </xf>
    <xf numFmtId="43" fontId="11" fillId="7" borderId="21" xfId="11" applyFont="1" applyFill="1" applyBorder="1" applyAlignment="1">
      <alignment horizontal="center" vertical="center" wrapText="1"/>
    </xf>
    <xf numFmtId="175" fontId="11" fillId="7" borderId="21" xfId="2" applyNumberFormat="1" applyFont="1" applyFill="1" applyBorder="1" applyAlignment="1">
      <alignment horizontal="center" vertical="center" wrapText="1"/>
    </xf>
    <xf numFmtId="0" fontId="3" fillId="0" borderId="28" xfId="2" applyFont="1" applyFill="1" applyBorder="1" applyAlignment="1">
      <alignment horizontal="left" vertical="center" wrapText="1"/>
    </xf>
    <xf numFmtId="0" fontId="3" fillId="0" borderId="28" xfId="2" applyFont="1" applyFill="1" applyBorder="1" applyAlignment="1">
      <alignment horizontal="left" vertical="center"/>
    </xf>
    <xf numFmtId="43" fontId="3" fillId="0" borderId="28" xfId="11" applyFont="1" applyFill="1" applyBorder="1" applyAlignment="1">
      <alignment horizontal="left" vertical="center"/>
    </xf>
    <xf numFmtId="0" fontId="3" fillId="0" borderId="28" xfId="2" applyFont="1" applyFill="1" applyBorder="1" applyAlignment="1">
      <alignment vertical="center"/>
    </xf>
    <xf numFmtId="14" fontId="3" fillId="5" borderId="28" xfId="2" quotePrefix="1" applyNumberFormat="1" applyFont="1" applyFill="1" applyBorder="1" applyAlignment="1">
      <alignment horizontal="center" vertical="center"/>
    </xf>
    <xf numFmtId="175" fontId="3" fillId="0" borderId="28" xfId="2" quotePrefix="1" applyNumberFormat="1" applyFont="1" applyFill="1" applyBorder="1" applyAlignment="1">
      <alignment horizontal="center" vertical="center"/>
    </xf>
    <xf numFmtId="0" fontId="3" fillId="0" borderId="0" xfId="6" applyFont="1" applyFill="1"/>
    <xf numFmtId="14" fontId="3" fillId="5" borderId="28" xfId="2" applyNumberFormat="1" applyFont="1" applyFill="1" applyBorder="1" applyAlignment="1">
      <alignment horizontal="center" vertical="center"/>
    </xf>
    <xf numFmtId="175" fontId="3" fillId="0" borderId="28" xfId="2" applyNumberFormat="1" applyFont="1" applyFill="1" applyBorder="1" applyAlignment="1">
      <alignment horizontal="center" vertical="center"/>
    </xf>
    <xf numFmtId="175" fontId="3" fillId="0" borderId="28" xfId="2" quotePrefix="1" applyNumberFormat="1" applyFont="1" applyFill="1" applyBorder="1" applyAlignment="1">
      <alignment horizontal="center" vertical="center" wrapText="1"/>
    </xf>
    <xf numFmtId="43" fontId="3" fillId="0" borderId="28" xfId="11" applyFont="1" applyFill="1" applyBorder="1" applyAlignment="1">
      <alignment vertical="center"/>
    </xf>
    <xf numFmtId="175" fontId="3" fillId="0" borderId="28" xfId="2" applyNumberFormat="1" applyFont="1" applyFill="1" applyBorder="1" applyAlignment="1">
      <alignment horizontal="center" vertical="center" wrapText="1"/>
    </xf>
    <xf numFmtId="14" fontId="3" fillId="5" borderId="28" xfId="6" applyNumberFormat="1" applyFont="1" applyFill="1" applyBorder="1" applyAlignment="1">
      <alignment horizontal="center" vertical="center" wrapText="1"/>
    </xf>
    <xf numFmtId="175" fontId="3" fillId="0" borderId="28" xfId="6" applyNumberFormat="1" applyFont="1" applyFill="1" applyBorder="1" applyAlignment="1">
      <alignment horizontal="center" vertical="center" wrapText="1"/>
    </xf>
    <xf numFmtId="14" fontId="3" fillId="5" borderId="28" xfId="6" quotePrefix="1" applyNumberFormat="1" applyFont="1" applyFill="1" applyBorder="1" applyAlignment="1">
      <alignment horizontal="center" vertical="center" wrapText="1"/>
    </xf>
    <xf numFmtId="175" fontId="3" fillId="0" borderId="28" xfId="6" quotePrefix="1" applyNumberFormat="1" applyFont="1" applyFill="1" applyBorder="1" applyAlignment="1">
      <alignment horizontal="center" vertical="center" wrapText="1"/>
    </xf>
    <xf numFmtId="0" fontId="3" fillId="0" borderId="28" xfId="2" applyFont="1" applyFill="1" applyBorder="1" applyAlignment="1">
      <alignment vertical="center" wrapText="1"/>
    </xf>
    <xf numFmtId="0" fontId="3" fillId="5" borderId="28" xfId="2" quotePrefix="1" applyFont="1" applyFill="1" applyBorder="1" applyAlignment="1">
      <alignment horizontal="center" vertical="center"/>
    </xf>
    <xf numFmtId="0" fontId="3" fillId="5" borderId="28" xfId="2" applyFont="1" applyFill="1" applyBorder="1" applyAlignment="1">
      <alignment horizontal="center" vertical="center"/>
    </xf>
    <xf numFmtId="14" fontId="3" fillId="0" borderId="28" xfId="2" applyNumberFormat="1" applyFont="1" applyFill="1" applyBorder="1" applyAlignment="1">
      <alignment vertical="center"/>
    </xf>
    <xf numFmtId="0" fontId="3" fillId="5" borderId="28" xfId="2" applyFont="1" applyFill="1" applyBorder="1" applyAlignment="1">
      <alignment horizontal="center" vertical="center" wrapText="1"/>
    </xf>
    <xf numFmtId="43" fontId="3" fillId="0" borderId="28" xfId="11" applyFont="1" applyFill="1" applyBorder="1" applyAlignment="1">
      <alignment horizontal="left" vertical="center" wrapText="1"/>
    </xf>
    <xf numFmtId="14" fontId="3" fillId="5" borderId="28" xfId="2" applyNumberFormat="1" applyFont="1" applyFill="1" applyBorder="1" applyAlignment="1">
      <alignment horizontal="center" vertical="center" wrapText="1"/>
    </xf>
    <xf numFmtId="0" fontId="3" fillId="0" borderId="0" xfId="6" applyFont="1" applyFill="1" applyAlignment="1">
      <alignment wrapText="1"/>
    </xf>
    <xf numFmtId="43" fontId="11" fillId="2" borderId="7" xfId="11" applyFont="1" applyFill="1" applyBorder="1" applyAlignment="1">
      <alignment horizontal="center" vertical="center"/>
    </xf>
    <xf numFmtId="0" fontId="11" fillId="2" borderId="11" xfId="2" applyFont="1" applyFill="1" applyBorder="1" applyAlignment="1">
      <alignment vertical="center"/>
    </xf>
    <xf numFmtId="175" fontId="11" fillId="2" borderId="8" xfId="2" applyNumberFormat="1" applyFont="1" applyFill="1" applyBorder="1" applyAlignment="1">
      <alignment horizontal="center" vertical="center"/>
    </xf>
    <xf numFmtId="0" fontId="11" fillId="0" borderId="0" xfId="2" applyFont="1" applyFill="1" applyBorder="1" applyAlignment="1">
      <alignment horizontal="center" vertical="center" wrapText="1"/>
    </xf>
    <xf numFmtId="43" fontId="11" fillId="0" borderId="0" xfId="11" applyFont="1" applyFill="1" applyBorder="1" applyAlignment="1">
      <alignment horizontal="center" vertical="center"/>
    </xf>
    <xf numFmtId="49" fontId="10" fillId="0" borderId="0" xfId="1" applyNumberFormat="1" applyFont="1" applyFill="1" applyAlignment="1">
      <alignment horizontal="left" vertical="center" wrapText="1"/>
    </xf>
    <xf numFmtId="43" fontId="10" fillId="0" borderId="0" xfId="11" applyFont="1" applyFill="1" applyAlignment="1">
      <alignment horizontal="left" vertical="center"/>
    </xf>
    <xf numFmtId="0" fontId="10" fillId="0" borderId="0" xfId="6" applyFont="1" applyAlignment="1">
      <alignment wrapText="1"/>
    </xf>
    <xf numFmtId="43" fontId="10" fillId="0" borderId="0" xfId="11" applyFont="1"/>
    <xf numFmtId="0" fontId="11" fillId="0" borderId="0" xfId="6" applyFont="1" applyAlignment="1">
      <alignment wrapText="1"/>
    </xf>
    <xf numFmtId="0" fontId="7" fillId="0" borderId="14" xfId="2" applyFont="1" applyFill="1" applyBorder="1" applyAlignment="1">
      <alignment horizontal="left" vertical="center" wrapText="1"/>
    </xf>
    <xf numFmtId="0" fontId="7" fillId="0" borderId="14" xfId="2" applyFont="1" applyFill="1" applyBorder="1" applyAlignment="1">
      <alignment horizontal="left" vertical="center"/>
    </xf>
    <xf numFmtId="0" fontId="7" fillId="0" borderId="54" xfId="2" applyFont="1" applyFill="1" applyBorder="1" applyAlignment="1">
      <alignment vertical="center"/>
    </xf>
    <xf numFmtId="43" fontId="7" fillId="0" borderId="0" xfId="11" applyFont="1" applyFill="1" applyBorder="1" applyAlignment="1">
      <alignment vertical="center"/>
    </xf>
    <xf numFmtId="0" fontId="7" fillId="0" borderId="47" xfId="2" applyFont="1" applyFill="1" applyBorder="1" applyAlignment="1">
      <alignment vertical="center"/>
    </xf>
    <xf numFmtId="0" fontId="7" fillId="0" borderId="53" xfId="2" applyFont="1" applyFill="1" applyBorder="1" applyAlignment="1">
      <alignment vertical="center" wrapText="1"/>
    </xf>
    <xf numFmtId="0" fontId="3" fillId="0" borderId="0" xfId="6" applyFont="1"/>
    <xf numFmtId="0" fontId="7" fillId="0" borderId="53" xfId="2" applyFont="1" applyFill="1" applyBorder="1" applyAlignment="1">
      <alignment vertical="center"/>
    </xf>
    <xf numFmtId="0" fontId="7" fillId="0" borderId="3" xfId="2" applyFont="1" applyFill="1" applyBorder="1" applyAlignment="1">
      <alignment horizontal="left" vertical="center"/>
    </xf>
    <xf numFmtId="0" fontId="7" fillId="0" borderId="3" xfId="2" applyFont="1" applyFill="1" applyBorder="1" applyAlignment="1">
      <alignment horizontal="left" vertical="center" wrapText="1"/>
    </xf>
    <xf numFmtId="0" fontId="11" fillId="2" borderId="7" xfId="2" applyFont="1" applyFill="1" applyBorder="1" applyAlignment="1">
      <alignment horizontal="center" vertical="center" wrapText="1"/>
    </xf>
    <xf numFmtId="2" fontId="11" fillId="2" borderId="39" xfId="2" applyNumberFormat="1" applyFont="1" applyFill="1" applyBorder="1" applyAlignment="1">
      <alignment vertical="center"/>
    </xf>
    <xf numFmtId="2" fontId="11" fillId="2" borderId="16" xfId="2" applyNumberFormat="1" applyFont="1" applyFill="1" applyBorder="1" applyAlignment="1">
      <alignment vertical="center"/>
    </xf>
    <xf numFmtId="2" fontId="11" fillId="0" borderId="0" xfId="2" applyNumberFormat="1" applyFont="1" applyFill="1" applyBorder="1" applyAlignment="1">
      <alignment vertical="center"/>
    </xf>
    <xf numFmtId="0" fontId="10" fillId="0" borderId="0" xfId="2" applyFont="1" applyFill="1" applyBorder="1" applyAlignment="1">
      <alignment horizontal="left" vertical="center" wrapText="1"/>
    </xf>
    <xf numFmtId="164" fontId="10" fillId="0" borderId="0" xfId="6" applyNumberFormat="1" applyFont="1"/>
    <xf numFmtId="0" fontId="10" fillId="0" borderId="0" xfId="6" applyFont="1" applyAlignment="1">
      <alignment horizontal="center" wrapText="1"/>
    </xf>
    <xf numFmtId="0" fontId="11" fillId="7" borderId="39" xfId="6" applyFont="1" applyFill="1" applyBorder="1" applyAlignment="1">
      <alignment horizontal="center" vertical="center" wrapText="1"/>
    </xf>
    <xf numFmtId="0" fontId="11" fillId="7" borderId="5" xfId="6" applyFont="1" applyFill="1" applyBorder="1" applyAlignment="1">
      <alignment horizontal="center" vertical="center" wrapText="1"/>
    </xf>
    <xf numFmtId="0" fontId="11" fillId="7" borderId="15" xfId="6" applyFont="1" applyFill="1" applyBorder="1" applyAlignment="1">
      <alignment horizontal="center" vertical="center" wrapText="1"/>
    </xf>
    <xf numFmtId="0" fontId="11" fillId="7" borderId="19" xfId="6" applyFont="1" applyFill="1" applyBorder="1" applyAlignment="1">
      <alignment horizontal="center" vertical="center" wrapText="1"/>
    </xf>
    <xf numFmtId="0" fontId="11" fillId="7" borderId="16" xfId="6" applyFont="1" applyFill="1" applyBorder="1" applyAlignment="1">
      <alignment horizontal="center" vertical="center" wrapText="1"/>
    </xf>
    <xf numFmtId="164" fontId="11" fillId="7" borderId="16" xfId="6" applyNumberFormat="1" applyFont="1" applyFill="1" applyBorder="1" applyAlignment="1">
      <alignment horizontal="center" vertical="center" textRotation="90" wrapText="1"/>
    </xf>
    <xf numFmtId="164" fontId="11" fillId="7" borderId="40" xfId="6" applyNumberFormat="1" applyFont="1" applyFill="1" applyBorder="1" applyAlignment="1">
      <alignment horizontal="center" vertical="center" textRotation="90" wrapText="1"/>
    </xf>
    <xf numFmtId="0" fontId="11" fillId="7" borderId="18" xfId="6" applyFont="1" applyFill="1" applyBorder="1" applyAlignment="1">
      <alignment horizontal="center" vertical="center" wrapText="1"/>
    </xf>
    <xf numFmtId="0" fontId="11" fillId="0" borderId="0" xfId="6" applyFont="1" applyAlignment="1">
      <alignment horizontal="center" textRotation="90" wrapText="1"/>
    </xf>
    <xf numFmtId="0" fontId="10" fillId="5" borderId="28" xfId="6" applyFont="1" applyFill="1" applyBorder="1" applyAlignment="1">
      <alignment horizontal="center" vertical="center" wrapText="1"/>
    </xf>
    <xf numFmtId="49" fontId="15" fillId="0" borderId="28" xfId="6" applyNumberFormat="1" applyFont="1" applyBorder="1" applyAlignment="1">
      <alignment horizontal="center" vertical="center" wrapText="1"/>
    </xf>
    <xf numFmtId="0" fontId="15" fillId="0" borderId="28" xfId="6" applyFont="1" applyBorder="1" applyAlignment="1">
      <alignment horizontal="center" vertical="center" wrapText="1"/>
    </xf>
    <xf numFmtId="0" fontId="10" fillId="5" borderId="28" xfId="6" applyFont="1" applyFill="1" applyBorder="1" applyAlignment="1">
      <alignment horizontal="center" vertical="center"/>
    </xf>
    <xf numFmtId="14" fontId="10" fillId="5" borderId="28" xfId="6" applyNumberFormat="1" applyFont="1" applyFill="1" applyBorder="1" applyAlignment="1">
      <alignment horizontal="center" vertical="center" wrapText="1"/>
    </xf>
    <xf numFmtId="176" fontId="10" fillId="5" borderId="28" xfId="6" applyNumberFormat="1" applyFont="1" applyFill="1" applyBorder="1" applyAlignment="1">
      <alignment horizontal="right" vertical="center" wrapText="1"/>
    </xf>
    <xf numFmtId="0" fontId="7" fillId="0" borderId="0" xfId="4" applyFont="1" applyFill="1" applyAlignment="1"/>
    <xf numFmtId="0" fontId="7" fillId="0" borderId="0" xfId="4" applyFont="1" applyFill="1" applyAlignment="1">
      <alignment horizontal="left"/>
    </xf>
    <xf numFmtId="49" fontId="7" fillId="0" borderId="0" xfId="4" applyNumberFormat="1" applyFont="1" applyFill="1" applyAlignment="1"/>
    <xf numFmtId="0" fontId="7" fillId="0" borderId="0" xfId="4" applyFont="1" applyFill="1"/>
    <xf numFmtId="0" fontId="7" fillId="0" borderId="0" xfId="2" applyFont="1" applyFill="1" applyAlignment="1">
      <alignment horizontal="left" vertical="center"/>
    </xf>
    <xf numFmtId="49" fontId="7" fillId="0" borderId="0" xfId="2" applyNumberFormat="1" applyFont="1" applyFill="1" applyAlignment="1">
      <alignment vertical="center"/>
    </xf>
    <xf numFmtId="0" fontId="3" fillId="0" borderId="0" xfId="4" applyFont="1" applyFill="1"/>
    <xf numFmtId="0" fontId="7" fillId="0" borderId="0" xfId="4" applyFont="1"/>
    <xf numFmtId="0" fontId="3" fillId="0" borderId="0" xfId="4" applyFont="1" applyAlignment="1">
      <alignment horizontal="left"/>
    </xf>
    <xf numFmtId="49" fontId="3" fillId="0" borderId="0" xfId="4" applyNumberFormat="1" applyFont="1"/>
    <xf numFmtId="0" fontId="7" fillId="0" borderId="0" xfId="4" applyFont="1" applyFill="1" applyAlignment="1">
      <alignment horizontal="center"/>
    </xf>
    <xf numFmtId="49" fontId="28" fillId="5" borderId="14" xfId="4" applyNumberFormat="1" applyFont="1" applyFill="1" applyBorder="1"/>
    <xf numFmtId="0" fontId="28" fillId="5" borderId="0" xfId="4" applyFont="1" applyFill="1"/>
    <xf numFmtId="0" fontId="28" fillId="5" borderId="11" xfId="4" applyFont="1" applyFill="1" applyBorder="1"/>
    <xf numFmtId="0" fontId="28" fillId="5" borderId="8" xfId="4" applyFont="1" applyFill="1" applyBorder="1" applyAlignment="1">
      <alignment horizontal="left"/>
    </xf>
    <xf numFmtId="0" fontId="28" fillId="5" borderId="4" xfId="4" applyFont="1" applyFill="1" applyBorder="1"/>
    <xf numFmtId="0" fontId="28" fillId="5" borderId="0" xfId="4" applyFont="1" applyFill="1" applyBorder="1"/>
    <xf numFmtId="43" fontId="28" fillId="5" borderId="5" xfId="4" applyNumberFormat="1" applyFont="1" applyFill="1" applyBorder="1" applyAlignment="1">
      <alignment horizontal="right" vertical="center"/>
    </xf>
    <xf numFmtId="0" fontId="28" fillId="5" borderId="0" xfId="4" applyFont="1" applyFill="1" applyAlignment="1">
      <alignment horizontal="left"/>
    </xf>
    <xf numFmtId="49" fontId="28" fillId="5" borderId="0" xfId="4" applyNumberFormat="1" applyFont="1" applyFill="1"/>
    <xf numFmtId="0" fontId="3" fillId="7" borderId="5" xfId="4" applyFont="1" applyFill="1" applyBorder="1" applyAlignment="1">
      <alignment vertical="center"/>
    </xf>
    <xf numFmtId="0" fontId="3" fillId="7" borderId="5" xfId="4" applyFont="1" applyFill="1" applyBorder="1" applyAlignment="1">
      <alignment horizontal="left" vertical="center"/>
    </xf>
    <xf numFmtId="0" fontId="7" fillId="7" borderId="5" xfId="4" applyFont="1" applyFill="1" applyBorder="1" applyAlignment="1">
      <alignment vertical="center"/>
    </xf>
    <xf numFmtId="0" fontId="7" fillId="7" borderId="5" xfId="4" applyFont="1" applyFill="1" applyBorder="1" applyAlignment="1">
      <alignment horizontal="left" vertical="center"/>
    </xf>
    <xf numFmtId="0" fontId="7" fillId="7" borderId="5" xfId="4" applyFont="1" applyFill="1" applyBorder="1" applyAlignment="1">
      <alignment horizontal="center" vertical="center"/>
    </xf>
    <xf numFmtId="0" fontId="7" fillId="7" borderId="19" xfId="4" applyFont="1" applyFill="1" applyBorder="1" applyAlignment="1">
      <alignment horizontal="center" vertical="center"/>
    </xf>
    <xf numFmtId="49" fontId="7" fillId="7" borderId="5" xfId="4" applyNumberFormat="1" applyFont="1" applyFill="1" applyBorder="1" applyAlignment="1">
      <alignment horizontal="center" vertical="center" wrapText="1"/>
    </xf>
    <xf numFmtId="0" fontId="7" fillId="7" borderId="20" xfId="4" applyFont="1" applyFill="1" applyBorder="1" applyAlignment="1">
      <alignment horizontal="center" vertical="center"/>
    </xf>
    <xf numFmtId="0" fontId="11" fillId="7" borderId="5" xfId="4" applyFont="1" applyFill="1" applyBorder="1" applyAlignment="1">
      <alignment horizontal="center" vertical="center"/>
    </xf>
    <xf numFmtId="0" fontId="28" fillId="5" borderId="61" xfId="4" applyFont="1" applyFill="1" applyBorder="1"/>
    <xf numFmtId="0" fontId="28" fillId="5" borderId="58" xfId="4" applyFont="1" applyFill="1" applyBorder="1" applyAlignment="1">
      <alignment horizontal="left"/>
    </xf>
    <xf numFmtId="3" fontId="28" fillId="5" borderId="58" xfId="4" applyNumberFormat="1" applyFont="1" applyFill="1" applyBorder="1"/>
    <xf numFmtId="3" fontId="28" fillId="5" borderId="64" xfId="4" applyNumberFormat="1" applyFont="1" applyFill="1" applyBorder="1"/>
    <xf numFmtId="49" fontId="28" fillId="5" borderId="61" xfId="4" applyNumberFormat="1" applyFont="1" applyFill="1" applyBorder="1"/>
    <xf numFmtId="3" fontId="28" fillId="5" borderId="61" xfId="4" applyNumberFormat="1" applyFont="1" applyFill="1" applyBorder="1"/>
    <xf numFmtId="0" fontId="28" fillId="5" borderId="44" xfId="4" applyFont="1" applyFill="1" applyBorder="1"/>
    <xf numFmtId="0" fontId="28" fillId="5" borderId="59" xfId="4" applyFont="1" applyFill="1" applyBorder="1" applyAlignment="1">
      <alignment horizontal="left"/>
    </xf>
    <xf numFmtId="3" fontId="28" fillId="5" borderId="59" xfId="4" applyNumberFormat="1" applyFont="1" applyFill="1" applyBorder="1"/>
    <xf numFmtId="3" fontId="28" fillId="5" borderId="72" xfId="4" applyNumberFormat="1" applyFont="1" applyFill="1" applyBorder="1"/>
    <xf numFmtId="49" fontId="28" fillId="5" borderId="44" xfId="4" applyNumberFormat="1" applyFont="1" applyFill="1" applyBorder="1"/>
    <xf numFmtId="3" fontId="28" fillId="5" borderId="44" xfId="4" applyNumberFormat="1" applyFont="1" applyFill="1" applyBorder="1"/>
    <xf numFmtId="0" fontId="28" fillId="5" borderId="59" xfId="4" applyFont="1" applyFill="1" applyBorder="1" applyAlignment="1">
      <alignment horizontal="center"/>
    </xf>
    <xf numFmtId="49" fontId="28" fillId="5" borderId="59" xfId="4" applyNumberFormat="1" applyFont="1" applyFill="1" applyBorder="1" applyAlignment="1">
      <alignment horizontal="center"/>
    </xf>
    <xf numFmtId="0" fontId="28" fillId="5" borderId="72" xfId="4" applyFont="1" applyFill="1" applyBorder="1" applyAlignment="1">
      <alignment horizontal="center"/>
    </xf>
    <xf numFmtId="0" fontId="28" fillId="5" borderId="44" xfId="4" applyFont="1" applyFill="1" applyBorder="1" applyAlignment="1">
      <alignment horizontal="right" vertical="center"/>
    </xf>
    <xf numFmtId="0" fontId="28" fillId="5" borderId="44" xfId="4" applyFont="1" applyFill="1" applyBorder="1" applyAlignment="1">
      <alignment horizontal="center"/>
    </xf>
    <xf numFmtId="43" fontId="28" fillId="5" borderId="44" xfId="5" applyNumberFormat="1" applyFont="1" applyFill="1" applyBorder="1"/>
    <xf numFmtId="4" fontId="28" fillId="5" borderId="44" xfId="5" applyNumberFormat="1" applyFont="1" applyFill="1" applyBorder="1"/>
    <xf numFmtId="3" fontId="10" fillId="0" borderId="44" xfId="4" applyNumberFormat="1" applyFont="1" applyBorder="1"/>
    <xf numFmtId="3" fontId="10" fillId="0" borderId="59" xfId="4" applyNumberFormat="1" applyFont="1" applyBorder="1"/>
    <xf numFmtId="43" fontId="28" fillId="5" borderId="44" xfId="12" applyFont="1" applyFill="1" applyBorder="1"/>
    <xf numFmtId="4" fontId="28" fillId="5" borderId="44" xfId="4" applyNumberFormat="1" applyFont="1" applyFill="1" applyBorder="1" applyAlignment="1">
      <alignment horizontal="right"/>
    </xf>
    <xf numFmtId="43" fontId="28" fillId="5" borderId="44" xfId="12" applyFont="1" applyFill="1" applyBorder="1" applyAlignment="1">
      <alignment horizontal="center"/>
    </xf>
    <xf numFmtId="0" fontId="28" fillId="5" borderId="27" xfId="4" quotePrefix="1" applyFont="1" applyFill="1" applyBorder="1" applyAlignment="1">
      <alignment horizontal="left"/>
    </xf>
    <xf numFmtId="3" fontId="28" fillId="5" borderId="27" xfId="4" applyNumberFormat="1" applyFont="1" applyFill="1" applyBorder="1" applyAlignment="1">
      <alignment horizontal="center"/>
    </xf>
    <xf numFmtId="3" fontId="28" fillId="5" borderId="1" xfId="4" applyNumberFormat="1" applyFont="1" applyFill="1" applyBorder="1" applyAlignment="1">
      <alignment horizontal="center"/>
    </xf>
    <xf numFmtId="3" fontId="28" fillId="5" borderId="44" xfId="5" applyNumberFormat="1" applyFont="1" applyFill="1" applyBorder="1" applyAlignment="1">
      <alignment horizontal="right"/>
    </xf>
    <xf numFmtId="177" fontId="28" fillId="5" borderId="44" xfId="5" applyNumberFormat="1" applyFont="1" applyFill="1" applyBorder="1" applyAlignment="1">
      <alignment horizontal="right"/>
    </xf>
    <xf numFmtId="3" fontId="28" fillId="5" borderId="59" xfId="4" applyNumberFormat="1" applyFont="1" applyFill="1" applyBorder="1" applyAlignment="1">
      <alignment horizontal="center"/>
    </xf>
    <xf numFmtId="49" fontId="28" fillId="5" borderId="44" xfId="4" applyNumberFormat="1" applyFont="1" applyFill="1" applyBorder="1" applyAlignment="1">
      <alignment horizontal="center"/>
    </xf>
    <xf numFmtId="3" fontId="28" fillId="5" borderId="72" xfId="4" applyNumberFormat="1" applyFont="1" applyFill="1" applyBorder="1" applyAlignment="1">
      <alignment horizontal="center"/>
    </xf>
    <xf numFmtId="178" fontId="28" fillId="5" borderId="44" xfId="4" applyNumberFormat="1" applyFont="1" applyFill="1" applyBorder="1" applyAlignment="1">
      <alignment horizontal="right" vertical="center"/>
    </xf>
    <xf numFmtId="3" fontId="28" fillId="5" borderId="59" xfId="4" applyNumberFormat="1" applyFont="1" applyFill="1" applyBorder="1" applyAlignment="1"/>
    <xf numFmtId="49" fontId="28" fillId="5" borderId="44" xfId="4" applyNumberFormat="1" applyFont="1" applyFill="1" applyBorder="1" applyAlignment="1"/>
    <xf numFmtId="3" fontId="28" fillId="5" borderId="72" xfId="4" applyNumberFormat="1" applyFont="1" applyFill="1" applyBorder="1" applyAlignment="1"/>
    <xf numFmtId="43" fontId="28" fillId="5" borderId="44" xfId="12" applyNumberFormat="1" applyFont="1" applyFill="1" applyBorder="1" applyAlignment="1">
      <alignment horizontal="center"/>
    </xf>
    <xf numFmtId="0" fontId="28" fillId="5" borderId="59" xfId="4" applyFont="1" applyFill="1" applyBorder="1" applyAlignment="1">
      <alignment horizontal="left" vertical="center" wrapText="1"/>
    </xf>
    <xf numFmtId="0" fontId="28" fillId="5" borderId="59" xfId="4" applyFont="1" applyFill="1" applyBorder="1" applyAlignment="1">
      <alignment horizontal="center" vertical="center"/>
    </xf>
    <xf numFmtId="0" fontId="28" fillId="5" borderId="44" xfId="4" applyFont="1" applyFill="1" applyBorder="1" applyAlignment="1">
      <alignment horizontal="center" vertical="center"/>
    </xf>
    <xf numFmtId="49" fontId="28" fillId="5" borderId="59" xfId="4" applyNumberFormat="1" applyFont="1" applyFill="1" applyBorder="1" applyAlignment="1">
      <alignment horizontal="center" vertical="center"/>
    </xf>
    <xf numFmtId="0" fontId="28" fillId="5" borderId="72" xfId="4" applyFont="1" applyFill="1" applyBorder="1" applyAlignment="1">
      <alignment horizontal="center" vertical="center"/>
    </xf>
    <xf numFmtId="4" fontId="28" fillId="5" borderId="44" xfId="4" applyNumberFormat="1" applyFont="1" applyFill="1" applyBorder="1" applyAlignment="1">
      <alignment horizontal="right" vertical="center"/>
    </xf>
    <xf numFmtId="4" fontId="28" fillId="5" borderId="44" xfId="12" applyNumberFormat="1" applyFont="1" applyFill="1" applyBorder="1"/>
    <xf numFmtId="3" fontId="28" fillId="5" borderId="28" xfId="4" applyNumberFormat="1" applyFont="1" applyFill="1" applyBorder="1" applyAlignment="1">
      <alignment horizontal="center"/>
    </xf>
    <xf numFmtId="0" fontId="28" fillId="5" borderId="75" xfId="4" applyFont="1" applyFill="1" applyBorder="1"/>
    <xf numFmtId="0" fontId="28" fillId="5" borderId="82" xfId="4" applyFont="1" applyFill="1" applyBorder="1" applyAlignment="1">
      <alignment horizontal="left"/>
    </xf>
    <xf numFmtId="0" fontId="28" fillId="5" borderId="82" xfId="4" applyFont="1" applyFill="1" applyBorder="1" applyAlignment="1">
      <alignment horizontal="center"/>
    </xf>
    <xf numFmtId="49" fontId="28" fillId="5" borderId="82" xfId="4" applyNumberFormat="1" applyFont="1" applyFill="1" applyBorder="1" applyAlignment="1">
      <alignment horizontal="center"/>
    </xf>
    <xf numFmtId="0" fontId="28" fillId="5" borderId="73" xfId="4" applyFont="1" applyFill="1" applyBorder="1" applyAlignment="1">
      <alignment horizontal="center"/>
    </xf>
    <xf numFmtId="4" fontId="28" fillId="5" borderId="75" xfId="4" applyNumberFormat="1" applyFont="1" applyFill="1" applyBorder="1" applyAlignment="1">
      <alignment horizontal="right"/>
    </xf>
    <xf numFmtId="0" fontId="10" fillId="0" borderId="0" xfId="6" applyFont="1" applyBorder="1"/>
    <xf numFmtId="0" fontId="11" fillId="0" borderId="14" xfId="2" applyFont="1" applyFill="1" applyBorder="1" applyAlignment="1">
      <alignment horizontal="left" vertical="center" wrapText="1"/>
    </xf>
    <xf numFmtId="0" fontId="11" fillId="0" borderId="4" xfId="2" applyFont="1" applyFill="1" applyBorder="1" applyAlignment="1">
      <alignment horizontal="center" vertical="center"/>
    </xf>
    <xf numFmtId="0" fontId="11" fillId="0" borderId="4" xfId="2" applyFont="1" applyFill="1" applyBorder="1" applyAlignment="1">
      <alignment horizontal="center" vertical="center" wrapText="1"/>
    </xf>
    <xf numFmtId="4" fontId="11" fillId="0" borderId="4" xfId="2" applyNumberFormat="1" applyFont="1" applyFill="1" applyBorder="1" applyAlignment="1">
      <alignment horizontal="center" vertical="center"/>
    </xf>
    <xf numFmtId="14" fontId="11" fillId="0" borderId="4" xfId="2" applyNumberFormat="1" applyFont="1" applyFill="1" applyBorder="1" applyAlignment="1">
      <alignment horizontal="center" vertical="center"/>
    </xf>
    <xf numFmtId="14" fontId="11" fillId="0" borderId="14" xfId="2"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7" fillId="7" borderId="46"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63"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6" xfId="0" applyFont="1" applyBorder="1" applyAlignment="1">
      <alignment horizontal="center" vertical="center" wrapText="1"/>
    </xf>
    <xf numFmtId="0" fontId="3" fillId="5" borderId="32"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0" borderId="32" xfId="0" applyFont="1" applyBorder="1" applyAlignment="1">
      <alignment horizontal="justify" vertical="center" wrapText="1"/>
    </xf>
    <xf numFmtId="0" fontId="3" fillId="0" borderId="28" xfId="0" applyFont="1" applyBorder="1" applyAlignment="1">
      <alignment horizontal="justify" vertical="center" wrapText="1"/>
    </xf>
    <xf numFmtId="0" fontId="7" fillId="7" borderId="57" xfId="0" applyFont="1" applyFill="1" applyBorder="1" applyAlignment="1">
      <alignment horizontal="center" vertical="center" wrapText="1"/>
    </xf>
    <xf numFmtId="0" fontId="7" fillId="7" borderId="54" xfId="0" applyFont="1" applyFill="1" applyBorder="1" applyAlignment="1">
      <alignment horizontal="center" vertical="center" wrapText="1"/>
    </xf>
    <xf numFmtId="49" fontId="7" fillId="2" borderId="19" xfId="3" applyFont="1" applyFill="1" applyBorder="1" applyAlignment="1">
      <alignment horizontal="center" vertical="center"/>
    </xf>
    <xf numFmtId="49" fontId="7" fillId="2" borderId="18" xfId="3" applyFont="1" applyFill="1" applyBorder="1" applyAlignment="1">
      <alignment horizontal="center" vertical="center"/>
    </xf>
    <xf numFmtId="49" fontId="7" fillId="7" borderId="12" xfId="3" applyNumberFormat="1" applyFont="1" applyFill="1" applyBorder="1" applyAlignment="1" applyProtection="1">
      <alignment horizontal="center" vertical="center" wrapText="1"/>
    </xf>
    <xf numFmtId="49" fontId="7" fillId="7" borderId="11" xfId="3" applyNumberFormat="1" applyFont="1" applyFill="1" applyBorder="1" applyAlignment="1" applyProtection="1">
      <alignment horizontal="center" vertical="center" wrapText="1"/>
    </xf>
    <xf numFmtId="49" fontId="7" fillId="7" borderId="6" xfId="3" applyFont="1" applyFill="1" applyBorder="1" applyAlignment="1">
      <alignment horizontal="center" vertical="center" wrapText="1"/>
    </xf>
    <xf numFmtId="49" fontId="7" fillId="7" borderId="45" xfId="3" applyFont="1" applyFill="1" applyBorder="1" applyAlignment="1">
      <alignment horizontal="center" vertical="center" wrapText="1"/>
    </xf>
    <xf numFmtId="49" fontId="7" fillId="7" borderId="21" xfId="3" applyFont="1" applyFill="1" applyBorder="1" applyAlignment="1">
      <alignment horizontal="center" vertical="center" wrapText="1"/>
    </xf>
    <xf numFmtId="0" fontId="7" fillId="7" borderId="19" xfId="0" applyFont="1" applyFill="1" applyBorder="1" applyAlignment="1">
      <alignment horizontal="center" wrapText="1"/>
    </xf>
    <xf numFmtId="0" fontId="7" fillId="7" borderId="20" xfId="0" applyFont="1" applyFill="1" applyBorder="1" applyAlignment="1">
      <alignment horizontal="center" wrapText="1"/>
    </xf>
    <xf numFmtId="0" fontId="7" fillId="7" borderId="18" xfId="0" applyFont="1" applyFill="1" applyBorder="1" applyAlignment="1">
      <alignment horizontal="center" wrapText="1"/>
    </xf>
    <xf numFmtId="0" fontId="7" fillId="7" borderId="6" xfId="0" applyFont="1" applyFill="1" applyBorder="1" applyAlignment="1">
      <alignment horizontal="center" wrapText="1"/>
    </xf>
    <xf numFmtId="0" fontId="7" fillId="7" borderId="45" xfId="0" applyFont="1" applyFill="1" applyBorder="1" applyAlignment="1">
      <alignment horizontal="center" wrapText="1"/>
    </xf>
    <xf numFmtId="0" fontId="7" fillId="7" borderId="12"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20"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18" xfId="0" applyFont="1" applyFill="1" applyBorder="1" applyAlignment="1">
      <alignment horizontal="center" vertical="center" wrapText="1"/>
    </xf>
    <xf numFmtId="49" fontId="7" fillId="7" borderId="32" xfId="3" applyFont="1" applyFill="1" applyBorder="1" applyAlignment="1">
      <alignment horizontal="center" vertical="center" wrapText="1"/>
    </xf>
    <xf numFmtId="49" fontId="7" fillId="7" borderId="31" xfId="3" applyFont="1" applyFill="1" applyBorder="1" applyAlignment="1">
      <alignment horizontal="center" vertical="center" wrapText="1"/>
    </xf>
    <xf numFmtId="49" fontId="7" fillId="7" borderId="30" xfId="3" applyFont="1" applyFill="1" applyBorder="1" applyAlignment="1">
      <alignment horizontal="center" vertical="center"/>
    </xf>
    <xf numFmtId="49" fontId="7" fillId="7" borderId="32" xfId="3" applyFont="1" applyFill="1" applyBorder="1" applyAlignment="1">
      <alignment horizontal="center" vertical="center"/>
    </xf>
    <xf numFmtId="49" fontId="7" fillId="7" borderId="31" xfId="3" applyFont="1" applyFill="1" applyBorder="1" applyAlignment="1">
      <alignment horizontal="center" vertical="center"/>
    </xf>
    <xf numFmtId="49" fontId="7" fillId="7" borderId="30" xfId="3" applyFont="1" applyFill="1" applyBorder="1" applyAlignment="1">
      <alignment horizontal="center" vertical="center" wrapText="1"/>
    </xf>
    <xf numFmtId="49" fontId="7" fillId="7" borderId="63" xfId="3"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6" xfId="2" applyFont="1" applyFill="1" applyBorder="1" applyAlignment="1">
      <alignment horizontal="center" vertical="center"/>
    </xf>
    <xf numFmtId="0" fontId="7" fillId="7" borderId="45" xfId="2" applyFont="1" applyFill="1" applyBorder="1" applyAlignment="1">
      <alignment horizontal="center" vertical="center"/>
    </xf>
    <xf numFmtId="0" fontId="7" fillId="7" borderId="21" xfId="2" applyFont="1" applyFill="1" applyBorder="1" applyAlignment="1">
      <alignment horizontal="center" vertical="center"/>
    </xf>
    <xf numFmtId="0" fontId="11" fillId="7" borderId="45" xfId="2" applyFont="1" applyFill="1" applyBorder="1" applyAlignment="1">
      <alignment horizontal="center" vertical="center"/>
    </xf>
    <xf numFmtId="0" fontId="11" fillId="7" borderId="19" xfId="2" applyFont="1" applyFill="1" applyBorder="1" applyAlignment="1">
      <alignment horizontal="center" vertical="center"/>
    </xf>
    <xf numFmtId="0" fontId="11" fillId="7" borderId="20" xfId="2" applyFont="1" applyFill="1" applyBorder="1" applyAlignment="1">
      <alignment horizontal="center" vertical="center"/>
    </xf>
    <xf numFmtId="0" fontId="11" fillId="7" borderId="18" xfId="2" applyFont="1" applyFill="1" applyBorder="1" applyAlignment="1">
      <alignment horizontal="center" vertical="center"/>
    </xf>
    <xf numFmtId="0" fontId="11" fillId="7" borderId="12" xfId="4" applyFont="1" applyFill="1" applyBorder="1" applyAlignment="1">
      <alignment horizontal="center" vertical="center" wrapText="1"/>
    </xf>
    <xf numFmtId="0" fontId="11" fillId="7" borderId="14" xfId="4" applyFont="1" applyFill="1" applyBorder="1" applyAlignment="1">
      <alignment horizontal="center" vertical="center" wrapText="1"/>
    </xf>
    <xf numFmtId="0" fontId="10" fillId="7" borderId="11" xfId="4" applyFont="1" applyFill="1" applyBorder="1" applyAlignment="1">
      <alignment horizontal="center" vertical="center" wrapText="1"/>
    </xf>
    <xf numFmtId="0" fontId="11" fillId="7" borderId="20" xfId="4" applyFont="1" applyFill="1" applyBorder="1" applyAlignment="1">
      <alignment horizontal="center"/>
    </xf>
    <xf numFmtId="0" fontId="11" fillId="7" borderId="19" xfId="4" applyFont="1" applyFill="1" applyBorder="1" applyAlignment="1">
      <alignment horizontal="center"/>
    </xf>
    <xf numFmtId="0" fontId="11" fillId="7" borderId="18" xfId="4" applyFont="1" applyFill="1" applyBorder="1" applyAlignment="1">
      <alignment horizontal="center"/>
    </xf>
    <xf numFmtId="0" fontId="11" fillId="7" borderId="19" xfId="4" applyFont="1" applyFill="1" applyBorder="1" applyAlignment="1">
      <alignment horizontal="center" wrapText="1"/>
    </xf>
    <xf numFmtId="0" fontId="11" fillId="7" borderId="18" xfId="4" applyFont="1" applyFill="1" applyBorder="1" applyAlignment="1">
      <alignment horizontal="center" wrapText="1"/>
    </xf>
    <xf numFmtId="0" fontId="7" fillId="7" borderId="12" xfId="2" applyFont="1" applyFill="1" applyBorder="1" applyAlignment="1">
      <alignment horizontal="center" vertical="center" wrapText="1"/>
    </xf>
    <xf numFmtId="0" fontId="7" fillId="7" borderId="5" xfId="2" applyFont="1" applyFill="1" applyBorder="1" applyAlignment="1">
      <alignment horizontal="center" vertical="center" wrapText="1"/>
    </xf>
    <xf numFmtId="0" fontId="7" fillId="7" borderId="30" xfId="2" applyFont="1" applyFill="1" applyBorder="1" applyAlignment="1">
      <alignment horizontal="center" vertical="center" wrapText="1"/>
    </xf>
    <xf numFmtId="0" fontId="7" fillId="7" borderId="35" xfId="2" applyFont="1" applyFill="1" applyBorder="1" applyAlignment="1">
      <alignment horizontal="center" vertical="center" wrapText="1"/>
    </xf>
    <xf numFmtId="0" fontId="7" fillId="7" borderId="33" xfId="2" applyFont="1" applyFill="1" applyBorder="1" applyAlignment="1">
      <alignment horizontal="center" vertical="center" wrapText="1"/>
    </xf>
    <xf numFmtId="0" fontId="7" fillId="7" borderId="38" xfId="2" applyFont="1" applyFill="1" applyBorder="1" applyAlignment="1">
      <alignment horizontal="center" vertical="center" wrapText="1"/>
    </xf>
    <xf numFmtId="0" fontId="7" fillId="7" borderId="31" xfId="2" applyFont="1" applyFill="1" applyBorder="1" applyAlignment="1">
      <alignment horizontal="center" vertical="center" wrapText="1"/>
    </xf>
    <xf numFmtId="0" fontId="7" fillId="7" borderId="36" xfId="2" applyFont="1" applyFill="1" applyBorder="1" applyAlignment="1">
      <alignment horizontal="center" vertical="center" wrapText="1"/>
    </xf>
    <xf numFmtId="0" fontId="7" fillId="7" borderId="61" xfId="2" applyFont="1" applyFill="1" applyBorder="1" applyAlignment="1">
      <alignment horizontal="center" vertical="center" wrapText="1"/>
    </xf>
    <xf numFmtId="0" fontId="7" fillId="7" borderId="62" xfId="2" applyFont="1" applyFill="1" applyBorder="1" applyAlignment="1">
      <alignment horizontal="center" vertical="center" wrapText="1"/>
    </xf>
    <xf numFmtId="0" fontId="7" fillId="7" borderId="60" xfId="2" applyFont="1" applyFill="1" applyBorder="1" applyAlignment="1">
      <alignment horizontal="center" vertical="center" wrapText="1"/>
    </xf>
    <xf numFmtId="0" fontId="7" fillId="7" borderId="19" xfId="2" applyFont="1" applyFill="1" applyBorder="1" applyAlignment="1">
      <alignment horizontal="center" vertical="center" wrapText="1"/>
    </xf>
    <xf numFmtId="0" fontId="7" fillId="7" borderId="63" xfId="2" applyFont="1" applyFill="1" applyBorder="1" applyAlignment="1">
      <alignment horizontal="center" vertical="center" wrapText="1"/>
    </xf>
    <xf numFmtId="0" fontId="7" fillId="7" borderId="49" xfId="2" applyFont="1" applyFill="1" applyBorder="1" applyAlignment="1">
      <alignment horizontal="center" vertical="center" wrapText="1"/>
    </xf>
    <xf numFmtId="0" fontId="11" fillId="2" borderId="79" xfId="2" applyFont="1" applyFill="1" applyBorder="1" applyAlignment="1">
      <alignment horizontal="center" vertical="center"/>
    </xf>
    <xf numFmtId="0" fontId="11" fillId="2" borderId="80" xfId="2" applyFont="1" applyFill="1" applyBorder="1" applyAlignment="1">
      <alignment horizontal="center" vertical="center"/>
    </xf>
    <xf numFmtId="0" fontId="11" fillId="2" borderId="81" xfId="2" applyFont="1" applyFill="1" applyBorder="1" applyAlignment="1">
      <alignment horizontal="center" vertical="center"/>
    </xf>
    <xf numFmtId="0" fontId="11" fillId="7" borderId="12" xfId="2" applyFont="1" applyFill="1" applyBorder="1" applyAlignment="1">
      <alignment horizontal="center" vertical="center"/>
    </xf>
    <xf numFmtId="0" fontId="11" fillId="7" borderId="5" xfId="2" applyFont="1" applyFill="1" applyBorder="1" applyAlignment="1">
      <alignment horizontal="center" vertical="center"/>
    </xf>
    <xf numFmtId="0" fontId="11" fillId="7" borderId="12" xfId="2" applyFont="1" applyFill="1" applyBorder="1" applyAlignment="1">
      <alignment horizontal="center" vertical="center" wrapText="1"/>
    </xf>
    <xf numFmtId="0" fontId="11" fillId="7" borderId="5" xfId="2" applyFont="1" applyFill="1" applyBorder="1" applyAlignment="1">
      <alignment horizontal="center" vertical="center" wrapText="1"/>
    </xf>
    <xf numFmtId="0" fontId="11" fillId="7" borderId="11" xfId="2" applyFont="1" applyFill="1" applyBorder="1" applyAlignment="1">
      <alignment horizontal="center" vertical="center"/>
    </xf>
    <xf numFmtId="0" fontId="7" fillId="7" borderId="19" xfId="4" applyFont="1" applyFill="1" applyBorder="1" applyAlignment="1">
      <alignment horizontal="center" vertical="center"/>
    </xf>
    <xf numFmtId="0" fontId="7" fillId="7" borderId="20" xfId="4" applyFont="1" applyFill="1" applyBorder="1" applyAlignment="1">
      <alignment horizontal="center" vertical="center"/>
    </xf>
    <xf numFmtId="0" fontId="7" fillId="7" borderId="18" xfId="4" applyFont="1" applyFill="1" applyBorder="1" applyAlignment="1">
      <alignment horizontal="center" vertical="center"/>
    </xf>
    <xf numFmtId="0" fontId="28" fillId="5" borderId="19" xfId="4" applyFont="1" applyFill="1" applyBorder="1" applyAlignment="1">
      <alignment horizontal="center" vertical="center"/>
    </xf>
    <xf numFmtId="0" fontId="28" fillId="5" borderId="20" xfId="4" applyFont="1" applyFill="1" applyBorder="1" applyAlignment="1">
      <alignment horizontal="center" vertical="center"/>
    </xf>
    <xf numFmtId="0" fontId="11" fillId="7" borderId="19" xfId="4" applyFont="1" applyFill="1" applyBorder="1" applyAlignment="1">
      <alignment horizontal="center" vertical="center" wrapText="1"/>
    </xf>
    <xf numFmtId="0" fontId="11" fillId="7" borderId="20"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1" fillId="7" borderId="39" xfId="4" applyFont="1" applyFill="1" applyBorder="1" applyAlignment="1">
      <alignment horizontal="center" vertical="center" wrapText="1"/>
    </xf>
    <xf numFmtId="0" fontId="11"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40" xfId="4" applyFont="1" applyFill="1" applyBorder="1" applyAlignment="1">
      <alignment horizontal="center" vertical="center" wrapText="1"/>
    </xf>
    <xf numFmtId="164" fontId="11" fillId="7" borderId="19" xfId="4" applyNumberFormat="1" applyFont="1" applyFill="1" applyBorder="1" applyAlignment="1">
      <alignment horizontal="center" vertical="center" wrapText="1"/>
    </xf>
    <xf numFmtId="164" fontId="11" fillId="7" borderId="20" xfId="4" applyNumberFormat="1" applyFont="1" applyFill="1" applyBorder="1" applyAlignment="1">
      <alignment horizontal="center" vertical="center" wrapText="1"/>
    </xf>
    <xf numFmtId="164" fontId="11" fillId="7" borderId="18" xfId="4" applyNumberFormat="1" applyFont="1" applyFill="1" applyBorder="1" applyAlignment="1">
      <alignment horizontal="center" vertical="center" wrapText="1"/>
    </xf>
    <xf numFmtId="0" fontId="11" fillId="7" borderId="19" xfId="6" applyFont="1" applyFill="1" applyBorder="1" applyAlignment="1">
      <alignment horizontal="center" vertical="center" wrapText="1"/>
    </xf>
    <xf numFmtId="0" fontId="11" fillId="7" borderId="18" xfId="6" applyFont="1" applyFill="1" applyBorder="1" applyAlignment="1">
      <alignment horizontal="center" vertical="center" wrapText="1"/>
    </xf>
    <xf numFmtId="0" fontId="11" fillId="7" borderId="20" xfId="6" applyFont="1" applyFill="1" applyBorder="1" applyAlignment="1">
      <alignment horizontal="center" vertical="center" wrapText="1"/>
    </xf>
    <xf numFmtId="0" fontId="11" fillId="7" borderId="39" xfId="6" applyFont="1" applyFill="1" applyBorder="1" applyAlignment="1">
      <alignment horizontal="center" vertical="center" wrapText="1"/>
    </xf>
    <xf numFmtId="0" fontId="11" fillId="7" borderId="16" xfId="6" applyFont="1" applyFill="1" applyBorder="1" applyAlignment="1">
      <alignment horizontal="center" vertical="center" wrapText="1"/>
    </xf>
    <xf numFmtId="0" fontId="11" fillId="7" borderId="40" xfId="6" applyFont="1" applyFill="1" applyBorder="1" applyAlignment="1">
      <alignment horizontal="center" vertical="center" wrapText="1"/>
    </xf>
    <xf numFmtId="0" fontId="11" fillId="7" borderId="12" xfId="6" applyFont="1" applyFill="1" applyBorder="1" applyAlignment="1">
      <alignment horizontal="center" vertical="center" wrapText="1"/>
    </xf>
    <xf numFmtId="0" fontId="11" fillId="7" borderId="11" xfId="6" applyFont="1" applyFill="1" applyBorder="1" applyAlignment="1">
      <alignment horizontal="center" vertical="center" wrapText="1"/>
    </xf>
    <xf numFmtId="0" fontId="11" fillId="7" borderId="21" xfId="6" applyFont="1" applyFill="1" applyBorder="1" applyAlignment="1">
      <alignment horizontal="center" vertical="center" wrapText="1"/>
    </xf>
    <xf numFmtId="0" fontId="11" fillId="7" borderId="8" xfId="6" applyFont="1" applyFill="1" applyBorder="1" applyAlignment="1">
      <alignment horizontal="center" vertical="center" wrapText="1"/>
    </xf>
  </cellXfs>
  <cellStyles count="13">
    <cellStyle name="Millares 2" xfId="8" xr:uid="{00000000-0005-0000-0000-000000000000}"/>
    <cellStyle name="Millares 3" xfId="11" xr:uid="{00000000-0005-0000-0000-000001000000}"/>
    <cellStyle name="Millares 4" xfId="12" xr:uid="{00000000-0005-0000-0000-000002000000}"/>
    <cellStyle name="Normal" xfId="0" builtinId="0"/>
    <cellStyle name="Normal 10 5 2" xfId="6" xr:uid="{00000000-0005-0000-0000-000004000000}"/>
    <cellStyle name="Normal 2" xfId="4" xr:uid="{00000000-0005-0000-0000-000005000000}"/>
    <cellStyle name="Normal 2 10" xfId="9" xr:uid="{00000000-0005-0000-0000-000006000000}"/>
    <cellStyle name="Normal 3" xfId="5" xr:uid="{00000000-0005-0000-0000-000007000000}"/>
    <cellStyle name="Normal 6" xfId="10" xr:uid="{00000000-0005-0000-0000-000008000000}"/>
    <cellStyle name="Normal_ESTR98" xfId="1" xr:uid="{00000000-0005-0000-0000-000009000000}"/>
    <cellStyle name="Normal_PLAZAS98" xfId="2" xr:uid="{00000000-0005-0000-0000-00000A000000}"/>
    <cellStyle name="Normal_SPGG98" xfId="3" xr:uid="{00000000-0005-0000-0000-00000B000000}"/>
    <cellStyle name="Porcentaje 2" xfId="7" xr:uid="{00000000-0005-0000-0000-00000C000000}"/>
  </cellStyles>
  <dxfs count="86">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542925</xdr:colOff>
      <xdr:row>11</xdr:row>
      <xdr:rowOff>66675</xdr:rowOff>
    </xdr:from>
    <xdr:to>
      <xdr:col>10</xdr:col>
      <xdr:colOff>266700</xdr:colOff>
      <xdr:row>17</xdr:row>
      <xdr:rowOff>114300</xdr:rowOff>
    </xdr:to>
    <xdr:sp macro="" textlink="">
      <xdr:nvSpPr>
        <xdr:cNvPr id="2" name="CuadroTexto 1">
          <a:extLst>
            <a:ext uri="{FF2B5EF4-FFF2-40B4-BE49-F238E27FC236}">
              <a16:creationId xmlns:a16="http://schemas.microsoft.com/office/drawing/2014/main" id="{00000000-0008-0000-0600-000002000000}"/>
            </a:ext>
          </a:extLst>
        </xdr:cNvPr>
        <xdr:cNvSpPr txBox="1"/>
      </xdr:nvSpPr>
      <xdr:spPr>
        <a:xfrm rot="20086199">
          <a:off x="2590800" y="2638425"/>
          <a:ext cx="4953000" cy="9048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PE" sz="4400" b="1">
              <a:solidFill>
                <a:schemeClr val="accent6">
                  <a:lumMod val="75000"/>
                </a:schemeClr>
              </a:solidFill>
            </a:rPr>
            <a:t>NO</a:t>
          </a:r>
          <a:r>
            <a:rPr lang="es-PE" sz="4400" b="1" baseline="0">
              <a:solidFill>
                <a:schemeClr val="accent6">
                  <a:lumMod val="75000"/>
                </a:schemeClr>
              </a:solidFill>
            </a:rPr>
            <a:t> APLICA</a:t>
          </a:r>
        </a:p>
        <a:p>
          <a:pPr algn="ctr"/>
          <a:endParaRPr lang="es-PE" sz="4400" b="1">
            <a:solidFill>
              <a:schemeClr val="accent6">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MG%202020-2022\Fichas\Ficha75_CronogramaDesembols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grh-1655\2019\Documents%20and%20Settings\jgutierrez\Configuraci&#243;n%20local\Archivos%20temporales%20de%20Internet\Content.Outlook\HHWHWQYD\OKMP%20MINISTERIO%20DE%20CULTURA\MODIFICACION%20PPTAL%20%20Formato%20M&#250;ltiple%20N&#186;%20012-2011-OG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mancio/AppData/Local/Microsoft/Windows/Temporary%20Internet%20Files/Content.Outlook/WS72YZX7/Ficha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_UE005-naylamp\RR.HH%202021\PORTAL%20TRASPARENCIA\PORTAL%20DE%20ENERO%20A%20JUNIO%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ccionario"/>
      <sheetName val="Lista desplegableGeneral"/>
      <sheetName val="listaDesplegableUE"/>
      <sheetName val="listaDeplegableClasIng"/>
    </sheetNames>
    <sheetDataSet>
      <sheetData sheetId="0"/>
      <sheetData sheetId="1"/>
      <sheetData sheetId="2"/>
      <sheetData sheetId="3">
        <row r="3">
          <cell r="A3" t="str">
            <v>1. GOBIERNO NACIONAL</v>
          </cell>
          <cell r="B3" t="str">
            <v>2. GOBIERNOS REGIONALES</v>
          </cell>
          <cell r="C3" t="str">
            <v>3. GOBIERNOS LOCALES</v>
          </cell>
        </row>
        <row r="4">
          <cell r="A4" t="str">
            <v>_1._GOBIERNO_NACI_F12</v>
          </cell>
          <cell r="B4" t="str">
            <v>_2._GOBIERNOS_REGIONALES_F12</v>
          </cell>
          <cell r="C4" t="str">
            <v>_2._GOBIERNOS_LOCALES_F12</v>
          </cell>
        </row>
        <row r="5">
          <cell r="A5" t="str">
            <v>01. PRESIDENCIA CONSEJO MINISTROS</v>
          </cell>
          <cell r="B5" t="str">
            <v>98. MANCOMUNIDADES REGIONALES</v>
          </cell>
          <cell r="C5" t="str">
            <v>01. AMAZONAS</v>
          </cell>
        </row>
        <row r="6">
          <cell r="A6" t="str">
            <v>03. CULTURA</v>
          </cell>
          <cell r="B6" t="str">
            <v>99. GOBIERNOS REGIONALES</v>
          </cell>
          <cell r="C6" t="str">
            <v>02. ANCASH</v>
          </cell>
        </row>
        <row r="7">
          <cell r="A7" t="str">
            <v>04. PODER JUDICIAL</v>
          </cell>
          <cell r="C7" t="str">
            <v>03. APURIMAC</v>
          </cell>
        </row>
        <row r="8">
          <cell r="A8" t="str">
            <v>05. AMBIENTAL</v>
          </cell>
          <cell r="C8" t="str">
            <v>04. AREQUIPA</v>
          </cell>
        </row>
        <row r="9">
          <cell r="A9" t="str">
            <v>06. JUSTICIA</v>
          </cell>
          <cell r="C9" t="str">
            <v>05. AYACUCHO</v>
          </cell>
        </row>
        <row r="10">
          <cell r="A10" t="str">
            <v>07. INTERIOR</v>
          </cell>
          <cell r="C10" t="str">
            <v>06. CAJAMARCA</v>
          </cell>
        </row>
        <row r="11">
          <cell r="A11" t="str">
            <v>08. RELACIONES EXTERIORES</v>
          </cell>
          <cell r="C11" t="str">
            <v>07. PROV. CONSTITUCIONAL DEL CALLAO</v>
          </cell>
        </row>
        <row r="12">
          <cell r="A12" t="str">
            <v>09. ECONOMIA Y FINANZAS</v>
          </cell>
          <cell r="C12" t="str">
            <v>08. CUSCO</v>
          </cell>
        </row>
        <row r="13">
          <cell r="A13" t="str">
            <v>10. EDUCACION</v>
          </cell>
          <cell r="C13" t="str">
            <v>09. HUANCAVELICA</v>
          </cell>
        </row>
        <row r="14">
          <cell r="A14" t="str">
            <v>11. SALUD</v>
          </cell>
          <cell r="C14" t="str">
            <v>10. HUANUCO</v>
          </cell>
        </row>
        <row r="15">
          <cell r="A15" t="str">
            <v>12. TRABAJO Y PROMOCION DEL EMPLEO</v>
          </cell>
          <cell r="C15" t="str">
            <v>11. ICA</v>
          </cell>
        </row>
        <row r="16">
          <cell r="A16" t="str">
            <v>13. AGRICULTURA</v>
          </cell>
          <cell r="C16" t="str">
            <v>12. JUNIN</v>
          </cell>
        </row>
        <row r="17">
          <cell r="A17" t="str">
            <v>16. ENERGIA Y MINAS</v>
          </cell>
          <cell r="C17" t="str">
            <v>13. LA LIBERTAD</v>
          </cell>
        </row>
        <row r="18">
          <cell r="A18" t="str">
            <v>19. CONTRALORIA GENERAL</v>
          </cell>
          <cell r="C18" t="str">
            <v>14. LAMBAYEQUE</v>
          </cell>
        </row>
        <row r="19">
          <cell r="A19" t="str">
            <v>20. DEFENSORIA DEL PUEBLO</v>
          </cell>
          <cell r="C19" t="str">
            <v>15. LIMA</v>
          </cell>
        </row>
        <row r="20">
          <cell r="A20" t="str">
            <v>21. CONSEJO NACIONAL DE LA MAGISTRATURA</v>
          </cell>
          <cell r="C20" t="str">
            <v>16. LORETO</v>
          </cell>
        </row>
        <row r="21">
          <cell r="A21" t="str">
            <v>22. MINISTERIO PUBLICO</v>
          </cell>
          <cell r="C21" t="str">
            <v>17. MADRE DE DIOS</v>
          </cell>
        </row>
        <row r="22">
          <cell r="A22" t="str">
            <v>24. TRIBUNAL CONSTITUCIONAL</v>
          </cell>
          <cell r="C22" t="str">
            <v>18. MOQUEGUA</v>
          </cell>
        </row>
        <row r="23">
          <cell r="A23" t="str">
            <v>26. DEFENSA</v>
          </cell>
          <cell r="C23" t="str">
            <v>19. PASCO</v>
          </cell>
        </row>
        <row r="24">
          <cell r="A24" t="str">
            <v>27. FUERO MILITAR POLICIAL</v>
          </cell>
          <cell r="C24" t="str">
            <v>20. PIURA</v>
          </cell>
        </row>
        <row r="25">
          <cell r="A25" t="str">
            <v>28. CONGRESO DE LA REPUBLICA</v>
          </cell>
          <cell r="C25" t="str">
            <v>21. PUNO</v>
          </cell>
        </row>
        <row r="26">
          <cell r="A26" t="str">
            <v>31. JURADO NACIONAL DE ELECCIONES</v>
          </cell>
          <cell r="C26" t="str">
            <v>22. SAN MARTIN</v>
          </cell>
        </row>
        <row r="27">
          <cell r="A27" t="str">
            <v>32. OFICINA NACIONAL DE PROCESOS ELECTORALES</v>
          </cell>
          <cell r="C27" t="str">
            <v>23. TACNA</v>
          </cell>
        </row>
        <row r="28">
          <cell r="A28" t="str">
            <v>33. REGISTRO NACIONAL DE IDENTIFICACION Y ESTADO CIVIL</v>
          </cell>
          <cell r="C28" t="str">
            <v>24. TUMBES</v>
          </cell>
        </row>
        <row r="29">
          <cell r="A29" t="str">
            <v>35. COMERCIO EXTERIOR Y TURISMO</v>
          </cell>
          <cell r="C29" t="str">
            <v>25. UCAYALI</v>
          </cell>
        </row>
        <row r="30">
          <cell r="A30" t="str">
            <v>36. TRANSPORTES Y COMUNICACIONES</v>
          </cell>
          <cell r="C30" t="str">
            <v>97. MANCOMUNIDADES MUNICIPALES</v>
          </cell>
        </row>
        <row r="31">
          <cell r="A31" t="str">
            <v>37. VIVIENDA CONSTRUCCION Y SANEAMIENTO</v>
          </cell>
        </row>
        <row r="32">
          <cell r="A32" t="str">
            <v>38. PRODUCCION</v>
          </cell>
        </row>
        <row r="33">
          <cell r="A33" t="str">
            <v>39. MUJER Y POBLACIONES VULNERABLES</v>
          </cell>
        </row>
        <row r="34">
          <cell r="A34" t="str">
            <v>40. DESARROLLO E INCLUSION SOCIAL</v>
          </cell>
        </row>
        <row r="39">
          <cell r="A39" t="str">
            <v>01. PRESIDENCIA CONSEJO MINISTROS</v>
          </cell>
          <cell r="B39" t="str">
            <v>03. CULTURA</v>
          </cell>
          <cell r="C39" t="str">
            <v>04. PODER JUDICIAL</v>
          </cell>
          <cell r="D39" t="str">
            <v>05. AMBIENTAL</v>
          </cell>
          <cell r="E39" t="str">
            <v>06. JUSTICIA</v>
          </cell>
          <cell r="F39" t="str">
            <v>07. INTERIOR</v>
          </cell>
          <cell r="G39" t="str">
            <v>08. RELACIONES EXTERIORES</v>
          </cell>
          <cell r="H39" t="str">
            <v>09. ECONOMIA Y FINANZAS</v>
          </cell>
          <cell r="I39" t="str">
            <v>10. EDUCACION</v>
          </cell>
          <cell r="J39" t="str">
            <v>11. SALUD</v>
          </cell>
          <cell r="K39" t="str">
            <v>12. TRABAJO Y PROMOCION DEL EMPLEO</v>
          </cell>
          <cell r="L39" t="str">
            <v>13. AGRICULTURA</v>
          </cell>
          <cell r="M39" t="str">
            <v>16. ENERGIA Y MINAS</v>
          </cell>
          <cell r="N39" t="str">
            <v>19. CONTRALORIA GENERAL</v>
          </cell>
          <cell r="O39" t="str">
            <v>20. DEFENSORIA DEL PUEBLO</v>
          </cell>
          <cell r="P39" t="str">
            <v>21. CONSEJO NACIONAL DE LA MAGISTRATURA</v>
          </cell>
          <cell r="Q39" t="str">
            <v>22. MINISTERIO PUBLICO</v>
          </cell>
          <cell r="R39" t="str">
            <v>24. TRIBUNAL CONSTITUCIONAL</v>
          </cell>
          <cell r="S39" t="str">
            <v>26. DEFENSA</v>
          </cell>
          <cell r="T39" t="str">
            <v>27. FUERO MILITAR POLICIAL</v>
          </cell>
          <cell r="U39" t="str">
            <v>28. CONGRESO DE LA REPUBLICA</v>
          </cell>
          <cell r="V39" t="str">
            <v>31. JURADO NACIONAL DE ELECCIONES</v>
          </cell>
          <cell r="W39" t="str">
            <v>32. OFICINA NACIONAL DE PROCESOS ELECTORALES</v>
          </cell>
          <cell r="X39" t="str">
            <v>33. REGISTRO NACIONAL DE IDENTIFICACION Y ESTADO CIVIL</v>
          </cell>
          <cell r="Y39" t="str">
            <v>35. COMERCIO EXTERIOR Y TURISMO</v>
          </cell>
          <cell r="Z39" t="str">
            <v>36. TRANSPORTES Y COMUNICACIONES</v>
          </cell>
          <cell r="AA39" t="str">
            <v>37. VIVIENDA CONSTRUCCION Y SANEAMIENTO</v>
          </cell>
          <cell r="AB39" t="str">
            <v>38. PRODUCCION</v>
          </cell>
          <cell r="AC39" t="str">
            <v>39. MUJER Y POBLACIONES VULNERABLES</v>
          </cell>
          <cell r="AD39" t="str">
            <v>40. DESARROLLO E INCLUSION SOCIAL</v>
          </cell>
          <cell r="AE39" t="str">
            <v>98. MANCOMUNIDADES REGIONALES</v>
          </cell>
          <cell r="AF39" t="str">
            <v>99. GOBIERNOS REGIONALES</v>
          </cell>
          <cell r="AG39" t="str">
            <v>01. AMAZONAS</v>
          </cell>
          <cell r="AH39" t="str">
            <v>02. ANCASH</v>
          </cell>
          <cell r="AI39" t="str">
            <v>03. APURIMAC</v>
          </cell>
          <cell r="AJ39" t="str">
            <v>04. AREQUIPA</v>
          </cell>
          <cell r="AK39" t="str">
            <v>05. AYACUCHO</v>
          </cell>
          <cell r="AL39" t="str">
            <v>06. CAJAMARCA</v>
          </cell>
          <cell r="AM39" t="str">
            <v>07. PROV. CONSTITUCIONAL DEL CALLAO</v>
          </cell>
          <cell r="AN39" t="str">
            <v>08. CUSCO</v>
          </cell>
          <cell r="AO39" t="str">
            <v>09. HUANCAVELICA</v>
          </cell>
          <cell r="AP39" t="str">
            <v>10. HUANUCO</v>
          </cell>
          <cell r="AQ39" t="str">
            <v>11. ICA</v>
          </cell>
          <cell r="AR39" t="str">
            <v>12. JUNIN</v>
          </cell>
          <cell r="AS39" t="str">
            <v>13. LA LIBERTAD</v>
          </cell>
          <cell r="AT39" t="str">
            <v>14. LAMBAYEQUE</v>
          </cell>
          <cell r="AU39" t="str">
            <v>15. LIMA</v>
          </cell>
          <cell r="AV39" t="str">
            <v>16. LORETO</v>
          </cell>
          <cell r="AW39" t="str">
            <v>17. MADRE DE DIOS</v>
          </cell>
          <cell r="AX39" t="str">
            <v>18. MOQUEGUA</v>
          </cell>
          <cell r="AY39" t="str">
            <v>19. PASCO</v>
          </cell>
          <cell r="AZ39" t="str">
            <v>20. PIURA</v>
          </cell>
          <cell r="BA39" t="str">
            <v>21. PUNO</v>
          </cell>
          <cell r="BB39" t="str">
            <v>22. SAN MARTIN</v>
          </cell>
          <cell r="BC39" t="str">
            <v>23. TACNA</v>
          </cell>
          <cell r="BD39" t="str">
            <v>24. TUMBES</v>
          </cell>
          <cell r="BE39" t="str">
            <v>25. UCAYALI</v>
          </cell>
          <cell r="BF39" t="str">
            <v>97. MANCOMUNIDADES MUNICIPALES</v>
          </cell>
        </row>
        <row r="40">
          <cell r="A40" t="str">
            <v>_01._PRESIDENCIA_CONSEJO_MINISTROS</v>
          </cell>
          <cell r="B40" t="str">
            <v>_03._CULTURA</v>
          </cell>
          <cell r="C40" t="str">
            <v>_04._PODER_JUDICIAL</v>
          </cell>
          <cell r="D40" t="str">
            <v>_05._AMBIENTAL</v>
          </cell>
          <cell r="E40" t="str">
            <v>_06._JUSTICIA</v>
          </cell>
          <cell r="F40" t="str">
            <v>_07._INTERIOR</v>
          </cell>
          <cell r="G40" t="str">
            <v>_08._RELACIONES_EXTERIORES</v>
          </cell>
          <cell r="H40" t="str">
            <v>_09._ECONOMIA_Y_FINANZAS</v>
          </cell>
          <cell r="I40" t="str">
            <v>_10._EDUCACION</v>
          </cell>
          <cell r="J40" t="str">
            <v>_11._SALUD</v>
          </cell>
          <cell r="K40" t="str">
            <v>_12._TRABAJO_Y_PROMOCION_DEL_EMPLEO</v>
          </cell>
          <cell r="L40" t="str">
            <v>_13._AGRICULTURA</v>
          </cell>
          <cell r="M40" t="str">
            <v>_16._ENERGIA_Y_MINAS</v>
          </cell>
          <cell r="N40" t="str">
            <v>_19._CONTRALORIA_GENERAL</v>
          </cell>
          <cell r="O40" t="str">
            <v>_20._DEFENSORIA_DEL_PUEBLO</v>
          </cell>
          <cell r="P40" t="str">
            <v>_21._CONSEJO_NACIONAL_DE_LA_MAGISTRATURA</v>
          </cell>
          <cell r="Q40" t="str">
            <v>_22._MINISTERIO_PUBLICO</v>
          </cell>
          <cell r="R40" t="str">
            <v>_24._TRIBUNAL_CONSTITUCIONAL</v>
          </cell>
          <cell r="S40" t="str">
            <v>_26._DEFENSA</v>
          </cell>
          <cell r="T40" t="str">
            <v>_27._FUERO_MILITAR_POLICIAL</v>
          </cell>
          <cell r="U40" t="str">
            <v>_28._CONGRESO_DE_LA_REPUBLICA</v>
          </cell>
          <cell r="V40" t="str">
            <v>_31._JURADO_NACIONAL_DE_ELECCIONES</v>
          </cell>
          <cell r="W40" t="str">
            <v>_32._OFICINA_NACIONAL_DE_PROCESOS_ELECTORALES</v>
          </cell>
          <cell r="X40" t="str">
            <v>_33._REGISTRO_NACIONAL_DE_IDENTIFICACION_Y_ESTADO_CIVIL</v>
          </cell>
          <cell r="Y40" t="str">
            <v>_35._COMERCIO_EXTERIOR_Y_TURISMO</v>
          </cell>
          <cell r="Z40" t="str">
            <v>_36._TRANSPORTES_Y_COMUNICACIONES</v>
          </cell>
          <cell r="AA40" t="str">
            <v>_37._VIVIENDA_CONSTRUCCION_Y_SANEAMIENTO</v>
          </cell>
          <cell r="AB40" t="str">
            <v>_38._PRODUCCION</v>
          </cell>
          <cell r="AC40" t="str">
            <v>_39._MUJER_Y_POBLACIONES_VULNERABLES</v>
          </cell>
          <cell r="AD40" t="str">
            <v>_40._DESARROLLO_E_INCLUSION_SOCIAL</v>
          </cell>
          <cell r="AE40" t="str">
            <v>_98._MANCOMUNIDADES_REGIONALES</v>
          </cell>
          <cell r="AF40" t="str">
            <v>_99._GOBIERNOS_REGIONALES</v>
          </cell>
          <cell r="AG40" t="str">
            <v>_01._AMAZONAS</v>
          </cell>
          <cell r="AH40" t="str">
            <v>_02._ANCASH</v>
          </cell>
          <cell r="AI40" t="str">
            <v>_03._APURIMAC</v>
          </cell>
          <cell r="AJ40" t="str">
            <v>_04._AREQUIPA</v>
          </cell>
          <cell r="AK40" t="str">
            <v>_05._AYACUCHO</v>
          </cell>
          <cell r="AL40" t="str">
            <v>_06._CAJAMARCA</v>
          </cell>
          <cell r="AM40" t="str">
            <v>_07._PROV._CONSTITUCIONAL_DEL_CALLAO</v>
          </cell>
          <cell r="AN40" t="str">
            <v>_08._CUSCO</v>
          </cell>
          <cell r="AO40" t="str">
            <v>_09._HUANCAVELICA</v>
          </cell>
          <cell r="AP40" t="str">
            <v>_10._HUANUCO</v>
          </cell>
          <cell r="AQ40" t="str">
            <v>_11._ICA</v>
          </cell>
          <cell r="AR40" t="str">
            <v>_12._JUNIN</v>
          </cell>
          <cell r="AS40" t="str">
            <v>_13._LA_LIBERTAD</v>
          </cell>
          <cell r="AT40" t="str">
            <v>_14._LAMBAYEQUE</v>
          </cell>
          <cell r="AU40" t="str">
            <v>_15._LIMA</v>
          </cell>
          <cell r="AV40" t="str">
            <v>_16._LORETO</v>
          </cell>
          <cell r="AW40" t="str">
            <v>_17._MADRE_DE_DIOS</v>
          </cell>
          <cell r="AX40" t="str">
            <v>_18._MOQUEGUA</v>
          </cell>
          <cell r="AY40" t="str">
            <v>_19._PASCO</v>
          </cell>
          <cell r="AZ40" t="str">
            <v>_20._PIURA</v>
          </cell>
          <cell r="BA40" t="str">
            <v>_21._PUNO</v>
          </cell>
          <cell r="BB40" t="str">
            <v>_22._SAN_MARTIN</v>
          </cell>
          <cell r="BC40" t="str">
            <v>_23._TACNA</v>
          </cell>
          <cell r="BD40" t="str">
            <v>_24._TUMBES</v>
          </cell>
          <cell r="BE40" t="str">
            <v>_25._UCAYALI</v>
          </cell>
          <cell r="BF40" t="str">
            <v>_97._MANCOMUNIDADES_MUNICIPALES</v>
          </cell>
        </row>
        <row r="41">
          <cell r="A41" t="str">
            <v>001. PRESIDENCIA DEL CONSEJO DE MINISTROS</v>
          </cell>
          <cell r="B41" t="str">
            <v>003. M. DE CULTURA</v>
          </cell>
          <cell r="C41" t="str">
            <v>004. PODER JUDICIAL</v>
          </cell>
          <cell r="D41" t="str">
            <v>005. M. DEL AMBIENTE</v>
          </cell>
          <cell r="E41" t="str">
            <v>006. M. DE JUSTICIA Y DERECHOS HUMANOS</v>
          </cell>
          <cell r="F41" t="str">
            <v>007. M. DEL INTERIOR</v>
          </cell>
          <cell r="G41" t="str">
            <v>008. M. DE RELACIONES EXTERIORES</v>
          </cell>
          <cell r="H41" t="str">
            <v>009. M. DE ECONOMIA Y FINANZAS</v>
          </cell>
          <cell r="I41" t="str">
            <v>010. M. DE EDUCACION</v>
          </cell>
          <cell r="J41" t="str">
            <v>011. M. DE SALUD</v>
          </cell>
          <cell r="K41" t="str">
            <v>012. M. DE TRABAJO Y PROMOCION DEL EMPLEO</v>
          </cell>
          <cell r="L41" t="str">
            <v>013. M. DE AGRICULTURA Y RIEGO</v>
          </cell>
          <cell r="M41" t="str">
            <v>016. M. DE ENERGIA Y MINAS</v>
          </cell>
          <cell r="N41" t="str">
            <v>019. CONTRALORIA GENERAL</v>
          </cell>
          <cell r="O41" t="str">
            <v>020. DEFENSORIA DEL PUEBLO</v>
          </cell>
          <cell r="P41" t="str">
            <v>021. CONSEJO NACIONAL DE LA MAGISTRATURA</v>
          </cell>
          <cell r="Q41" t="str">
            <v>022. MINISTERIO PUBLICO</v>
          </cell>
          <cell r="R41" t="str">
            <v>024. TRIBUNAL CONSTITUCIONAL</v>
          </cell>
          <cell r="S41" t="str">
            <v>006. INSTITUTO NACIONAL DE DEFENSA CIVIL</v>
          </cell>
          <cell r="T41" t="str">
            <v>027. FUERO MILITAR POLICIAL</v>
          </cell>
          <cell r="U41" t="str">
            <v>028. CONGRESO DE LA REPUBLICA</v>
          </cell>
          <cell r="V41" t="str">
            <v>031. JURADO NACIONAL DE ELECCIONES</v>
          </cell>
          <cell r="W41" t="str">
            <v>032. OFICINA NACIONAL DE PROCESOS ELECTORALES</v>
          </cell>
          <cell r="X41" t="str">
            <v>033. REGISTRO NACIONAL DE IDENTIFICACION Y ESTADO CIVIL</v>
          </cell>
          <cell r="Y41" t="str">
            <v>008. COMISION DE PROMOCION DEL PERU PARA LA EXPORTACION Y EL TURISMO - PROMPERU</v>
          </cell>
          <cell r="Z41" t="str">
            <v>036. MINISTERIO DE TRANSPORTES Y COMUNICACIONES</v>
          </cell>
          <cell r="AA41" t="str">
            <v>037. MINISTERIO DE VIVIENDA, CONSTRUCCION Y SANEAMIENTO</v>
          </cell>
          <cell r="AB41" t="str">
            <v>038. MINISTERIO DE LA PRODUCCION</v>
          </cell>
          <cell r="AC41" t="str">
            <v>039. MINISTERIO DE LA MUJER Y POBLACIONES VULNERABLES</v>
          </cell>
          <cell r="AD41" t="str">
            <v>040. MINISTERIO DE DESARROLLO E INCLUSION SOCIAL</v>
          </cell>
          <cell r="AE41" t="str">
            <v>001. MANCOMUNIDAD REGIONAL DE LOS ANDES</v>
          </cell>
          <cell r="AF41" t="str">
            <v>440. GOBIERNO REGIONAL DEL DEPARTAMENTO DE AMAZONAS</v>
          </cell>
          <cell r="AG41" t="str">
            <v>01. CHACHAPOYAS</v>
          </cell>
          <cell r="AH41" t="str">
            <v>01. HUARAZ</v>
          </cell>
          <cell r="AI41" t="str">
            <v>01. ABANCAY</v>
          </cell>
          <cell r="AJ41" t="str">
            <v>01. AREQUIPA</v>
          </cell>
          <cell r="AK41" t="str">
            <v>01. HUAMANGA</v>
          </cell>
          <cell r="AL41" t="str">
            <v>01. CAJAMARCA</v>
          </cell>
          <cell r="AM41" t="str">
            <v>01. PROV.CONSTITUCIONAL DEL CALLAO</v>
          </cell>
          <cell r="AN41" t="str">
            <v>01. CUSCO</v>
          </cell>
          <cell r="AO41" t="str">
            <v>01. HUANCAVELICA</v>
          </cell>
          <cell r="AP41" t="str">
            <v>01. HUANUCO</v>
          </cell>
          <cell r="AQ41" t="str">
            <v>01. ICA</v>
          </cell>
          <cell r="AR41" t="str">
            <v>01. HUANCAYO</v>
          </cell>
          <cell r="AS41" t="str">
            <v>01. TRUJILLO</v>
          </cell>
          <cell r="AT41" t="str">
            <v>01. CHICLAYO</v>
          </cell>
          <cell r="AU41" t="str">
            <v>01. LIMA</v>
          </cell>
          <cell r="AV41" t="str">
            <v>01. MAYNAS</v>
          </cell>
          <cell r="AW41" t="str">
            <v>01. TAMBOPATA</v>
          </cell>
          <cell r="AX41" t="str">
            <v>01. MARISCAL NIETO</v>
          </cell>
          <cell r="AY41" t="str">
            <v>01. PASCO</v>
          </cell>
          <cell r="AZ41" t="str">
            <v>01. PIURA</v>
          </cell>
          <cell r="BA41" t="str">
            <v>01. PUNO</v>
          </cell>
          <cell r="BB41" t="str">
            <v>01. MOYOBAMBA</v>
          </cell>
          <cell r="BC41" t="str">
            <v>01. TACNA</v>
          </cell>
          <cell r="BD41" t="str">
            <v>01. TUMBES</v>
          </cell>
          <cell r="BE41" t="str">
            <v>01. CORONEL PORTILLO</v>
          </cell>
          <cell r="BF41" t="str">
            <v>001. MANCOMUNIDAD MUNICIPAL DE LA AMAZONIA DE PUNO</v>
          </cell>
        </row>
        <row r="42">
          <cell r="A42" t="str">
            <v>002. INSTITUTO NACIONAL DE ESTADISTICA E INFORMATICA</v>
          </cell>
          <cell r="B42" t="str">
            <v>060. ARCHIVO GENERAL DE LA NACION</v>
          </cell>
          <cell r="C42" t="str">
            <v>040. ACADEMIA DE LA MAGISTRATURA</v>
          </cell>
          <cell r="D42" t="str">
            <v>024. ORGANISMO DE SUPERVISION DE LOS RECURSOS FORESTALES Y DE FAUNA SILVESTRE</v>
          </cell>
          <cell r="E42" t="str">
            <v>061. INSTITUTO NACIONAL PENITENCIARIO</v>
          </cell>
          <cell r="F42" t="str">
            <v>070. INTENDENCIA NACIONAL DE BOMBEROS DEL PERÚ - INBP</v>
          </cell>
          <cell r="G42" t="str">
            <v>080. AGENCIA PERUANA DE COOPERACION INTERNACIONAL - APCI</v>
          </cell>
          <cell r="H42" t="str">
            <v>055. AGENCIA DE PROMOCION DE LA INVERSION PRIVADA</v>
          </cell>
          <cell r="I42" t="str">
            <v>111. CENTRO VACACIONAL HUAMPANI</v>
          </cell>
          <cell r="J42" t="str">
            <v>131. INSTITUTO NACIONAL DE SALUD</v>
          </cell>
          <cell r="K42" t="str">
            <v>121. SUPERINTENDENCIA NACIONAL DE FISCALIZACION LABORAL</v>
          </cell>
          <cell r="L42" t="str">
            <v>018. SIERRA Y SELVA EXPORTADORA</v>
          </cell>
          <cell r="M42" t="str">
            <v>220. INSTITUTO PERUANO DE ENERGIA NUCLEAR</v>
          </cell>
          <cell r="S42" t="str">
            <v>025. CENTRO NACIONAL DE ESTIMACION, PREVENCION Y REDUCCION DEL RIESGO DE DESASTRES - CENEPRED</v>
          </cell>
          <cell r="Y42" t="str">
            <v>035. MINISTERIO DE COMERCIO EXTERIOR Y TURISMO</v>
          </cell>
          <cell r="Z42" t="str">
            <v>202. SUPERINTENDENCIA DE TRANSPORTE TERRESTRE DE PERSONAS, CARGA Y MERCANCIAS - SUTRAN</v>
          </cell>
          <cell r="AA42" t="str">
            <v>056. SUPERINTENDENCIA NACIONAL DE BIENES ESTATALES</v>
          </cell>
          <cell r="AB42" t="str">
            <v>059. FONDO NACIONAL DE DESARROLLO PESQUERO - FONDEPES</v>
          </cell>
          <cell r="AC42" t="str">
            <v>345. CONSEJO NACIONAL PARA LA INTEGRACION DE LA PERSONA CON DISCAPACIDAD - CONADIS</v>
          </cell>
          <cell r="AE42" t="str">
            <v>002. MANCOMUNIDAD REGIONAL HUANCAVELICA - ICA</v>
          </cell>
          <cell r="AF42" t="str">
            <v>441. GOBIERNO REGIONAL DEL DEPARTAMENTO DE ANCASH</v>
          </cell>
          <cell r="AG42" t="str">
            <v>02. BAGUA</v>
          </cell>
          <cell r="AH42" t="str">
            <v>02. AIJA</v>
          </cell>
          <cell r="AI42" t="str">
            <v>02. ANDAHUAYLAS</v>
          </cell>
          <cell r="AJ42" t="str">
            <v>02. CAMANA</v>
          </cell>
          <cell r="AK42" t="str">
            <v>02. CANGALLO</v>
          </cell>
          <cell r="AL42" t="str">
            <v>02. CAJABAMBA</v>
          </cell>
          <cell r="AN42" t="str">
            <v>02. ACOMAYO</v>
          </cell>
          <cell r="AO42" t="str">
            <v>02. ACOBAMBA</v>
          </cell>
          <cell r="AP42" t="str">
            <v>02. AMBO</v>
          </cell>
          <cell r="AQ42" t="str">
            <v>02. CHINCHA</v>
          </cell>
          <cell r="AR42" t="str">
            <v>02. CONCEPCION</v>
          </cell>
          <cell r="AS42" t="str">
            <v>02. ASCOPE</v>
          </cell>
          <cell r="AT42" t="str">
            <v>02. FERREÑAFE</v>
          </cell>
          <cell r="AU42" t="str">
            <v>02. BARRANCA</v>
          </cell>
          <cell r="AV42" t="str">
            <v>02. ALTO AMAZONAS</v>
          </cell>
          <cell r="AW42" t="str">
            <v>02. MANU</v>
          </cell>
          <cell r="AX42" t="str">
            <v>02. GENERAL SANCHEZ CERRO</v>
          </cell>
          <cell r="AY42" t="str">
            <v>02. DANIEL A. CARRION</v>
          </cell>
          <cell r="AZ42" t="str">
            <v>02. AYABACA</v>
          </cell>
          <cell r="BA42" t="str">
            <v>02. AZANGARO</v>
          </cell>
          <cell r="BB42" t="str">
            <v>02. BELLAVISTA</v>
          </cell>
          <cell r="BC42" t="str">
            <v>02. CANDARAVE</v>
          </cell>
          <cell r="BD42" t="str">
            <v>02. CONTRALMIRANTE VILLAR</v>
          </cell>
          <cell r="BE42" t="str">
            <v>02. ATALAYA</v>
          </cell>
          <cell r="BF42" t="str">
            <v>002. MANCOMUNIDAD MUNICIPAL DE USCOVILCA</v>
          </cell>
        </row>
        <row r="43">
          <cell r="A43" t="str">
            <v>010. DIRECCION NACIONAL DE INTELIGENCIA</v>
          </cell>
          <cell r="B43" t="str">
            <v>113. BIBLIOTECA NACIONAL DEL PERU</v>
          </cell>
          <cell r="D43" t="str">
            <v>050. SERVICIO NACIONAL DE AREAS NATURALES PROTEGIDAS POR EL ESTADO - SERNANP</v>
          </cell>
          <cell r="E43" t="str">
            <v>067. SUPERINTENDENCIA NACIONAL DE LOS REGISTROS PUBLICOS</v>
          </cell>
          <cell r="F43" t="str">
            <v>072. SUPERINTENDENCIA NACIONAL DE CONTROL DE SERVICIOS DE SEGURIDAD, ARMAS, MUNICIONES Y EXPLOSIVOS DE USO CIVIL</v>
          </cell>
          <cell r="H43" t="str">
            <v>057. SUPERINTENDENCIA NACIONAL DE ADUANAS Y DE ADMINISTRACION TRIBUTARIA</v>
          </cell>
          <cell r="I43" t="str">
            <v>117. SISTEMA NACIONAL DE EVALUACION, ACREDITACION Y CERTIFICACION DE LA CALIDAD EDUCATIVA</v>
          </cell>
          <cell r="J43" t="str">
            <v>134. SUPERINTENDENCIA NACIONAL DE SALUD</v>
          </cell>
          <cell r="L43" t="str">
            <v>160. SERVICIO NACIONAL DE SANIDAD AGRARIA - SENASA</v>
          </cell>
          <cell r="M43" t="str">
            <v>221. INSTITUTO GEOLOGICO MINERO Y METALURGICO</v>
          </cell>
          <cell r="S43" t="str">
            <v>026. M. DE DEFENSA</v>
          </cell>
          <cell r="Y43" t="str">
            <v>180. CENTRO DE FORMACION EN TURISMO</v>
          </cell>
          <cell r="Z43" t="str">
            <v>214. AUTORIDAD PORTUARIA NACIONAL</v>
          </cell>
          <cell r="AA43" t="str">
            <v>205. SERVICIO NACIONAL DE CAPACITACION PARA LA INDUSTRIA DE LA CONSTRUCCION</v>
          </cell>
          <cell r="AB43" t="str">
            <v>240. INSTITUTO DEL MAR DEL PERU - IMARPE</v>
          </cell>
          <cell r="AF43" t="str">
            <v>442. GOBIERNO REGIONAL DEL DEPARTAMENTO DE APURIMAC</v>
          </cell>
          <cell r="AG43" t="str">
            <v>03. BONGARA</v>
          </cell>
          <cell r="AH43" t="str">
            <v>03. ANTONIO RAIMONDI</v>
          </cell>
          <cell r="AI43" t="str">
            <v>03. ANTABAMBA</v>
          </cell>
          <cell r="AJ43" t="str">
            <v>03. CARAVELI</v>
          </cell>
          <cell r="AK43" t="str">
            <v>03. HUANCA SANCOS</v>
          </cell>
          <cell r="AL43" t="str">
            <v>03. CELENDIN</v>
          </cell>
          <cell r="AN43" t="str">
            <v>03. ANTA</v>
          </cell>
          <cell r="AO43" t="str">
            <v>03. ANGARAES</v>
          </cell>
          <cell r="AP43" t="str">
            <v>03. DOS DE MAYO</v>
          </cell>
          <cell r="AQ43" t="str">
            <v>03. NASCA</v>
          </cell>
          <cell r="AR43" t="str">
            <v>03. CHANCHAMAYO</v>
          </cell>
          <cell r="AS43" t="str">
            <v>03. BOLIVAR</v>
          </cell>
          <cell r="AT43" t="str">
            <v>03. LAMBAYEQUE</v>
          </cell>
          <cell r="AU43" t="str">
            <v>03. CAJATAMBO</v>
          </cell>
          <cell r="AV43" t="str">
            <v>03. LORETO</v>
          </cell>
          <cell r="AW43" t="str">
            <v>03. TAHUAMANU</v>
          </cell>
          <cell r="AX43" t="str">
            <v>03. ILO</v>
          </cell>
          <cell r="AY43" t="str">
            <v>03. OXAPAMPA</v>
          </cell>
          <cell r="AZ43" t="str">
            <v>03. HUANCABAMBA</v>
          </cell>
          <cell r="BA43" t="str">
            <v>03. CARABAYA</v>
          </cell>
          <cell r="BB43" t="str">
            <v>03. EL DORADO</v>
          </cell>
          <cell r="BC43" t="str">
            <v>03. JORGE BASADRE</v>
          </cell>
          <cell r="BD43" t="str">
            <v>03. ZARUMILLA</v>
          </cell>
          <cell r="BE43" t="str">
            <v>03. PADRE ABAD</v>
          </cell>
          <cell r="BF43" t="str">
            <v>003. MANCOMUNIDAD MUNICIPAL DEL VALLE DE LA LECHE</v>
          </cell>
        </row>
        <row r="44">
          <cell r="A44" t="str">
            <v>011. DESPACHO PRESIDENCIAL</v>
          </cell>
          <cell r="B44" t="str">
            <v>116. INSTITUTO NACIONAL DE RADIO Y TELEVISION DEL PERU - IRTP</v>
          </cell>
          <cell r="D44" t="str">
            <v>051. ORGANISMO DE EVALUACION Y FISCALIZACION AMBIENTAL - OEFA</v>
          </cell>
          <cell r="F44" t="str">
            <v>073. SUPERINTENDENCIA NACIONAL DE MIGRACIONES</v>
          </cell>
          <cell r="H44" t="str">
            <v>058. SUPERINTENDENCIA DEL MERCADO DE VALORES</v>
          </cell>
          <cell r="I44" t="str">
            <v>118. SUPERINTENDENCIA NACIONAL DE EDUCACION SUPERIOR UNIVERSITARIA</v>
          </cell>
          <cell r="J44" t="str">
            <v>135. SEGURO INTEGRAL DE SALUD</v>
          </cell>
          <cell r="L44" t="str">
            <v>163. INSTITUTO NACIONAL DE INNOVACION AGRARIA</v>
          </cell>
          <cell r="S44" t="str">
            <v>332. INSTITUTO GEOGRAFICO NACIONAL</v>
          </cell>
          <cell r="AA44" t="str">
            <v>207. ORGANISMO TECNICO DE LA ADMINISTRACION DE LOS SERVICIOS DE SANEAMIENTO</v>
          </cell>
          <cell r="AB44" t="str">
            <v>241. INSTITUTO TECNOLOGICO DE LA PRODUCCION - ITP</v>
          </cell>
          <cell r="AF44" t="str">
            <v>443. GOBIERNO REGIONAL DEL DEPARTAMENTO DE AREQUIPA</v>
          </cell>
          <cell r="AG44" t="str">
            <v>04. CONDORCANQUI</v>
          </cell>
          <cell r="AH44" t="str">
            <v>04. ASUNCION</v>
          </cell>
          <cell r="AI44" t="str">
            <v>04. AYMARAES</v>
          </cell>
          <cell r="AJ44" t="str">
            <v>04. CASTILLA</v>
          </cell>
          <cell r="AK44" t="str">
            <v>04. HUANTA</v>
          </cell>
          <cell r="AL44" t="str">
            <v>04. CHOTA</v>
          </cell>
          <cell r="AN44" t="str">
            <v>04. CALCA</v>
          </cell>
          <cell r="AO44" t="str">
            <v>04. CASTROVIRREYNA</v>
          </cell>
          <cell r="AP44" t="str">
            <v>04. HUACAYBAMBA</v>
          </cell>
          <cell r="AQ44" t="str">
            <v>04. PALPA</v>
          </cell>
          <cell r="AR44" t="str">
            <v>04. JAUJA</v>
          </cell>
          <cell r="AS44" t="str">
            <v>04. CHEPEN</v>
          </cell>
          <cell r="AU44" t="str">
            <v>04. CANTA</v>
          </cell>
          <cell r="AV44" t="str">
            <v>04. MARISCAL RAMON CASTILLA</v>
          </cell>
          <cell r="AZ44" t="str">
            <v>04. MORROPON</v>
          </cell>
          <cell r="BA44" t="str">
            <v>04. CHUCUITO</v>
          </cell>
          <cell r="BB44" t="str">
            <v>04. HUALLAGA</v>
          </cell>
          <cell r="BC44" t="str">
            <v>04. TARATA</v>
          </cell>
          <cell r="BE44" t="str">
            <v>04. PURUS</v>
          </cell>
          <cell r="BF44" t="str">
            <v>004. MANCOMUNIDAD MUNICIPAL DE SALHUANA</v>
          </cell>
        </row>
        <row r="45">
          <cell r="A45" t="str">
            <v>012. COMISION NACIONAL PARA EL DESARROLLO Y VIDA SIN DROGAS - DEVIDA</v>
          </cell>
          <cell r="D45" t="str">
            <v>052. SERVICIO NACIONAL DE CERTIFICACION AMBIENTAL PARA LAS INVERSIONES SOSTENIBLES -SENACE</v>
          </cell>
          <cell r="H45" t="str">
            <v>059. ORGANISMO SUPERVISOR DE LAS CONTRATACIONES DEL ESTADO</v>
          </cell>
          <cell r="I45" t="str">
            <v>342. INSTITUTO PERUANO DEL DEPORTE</v>
          </cell>
          <cell r="J45" t="str">
            <v>136. INSTITUTO NACIONAL DE ENFERMEDADES NEOPLASICAS - INEN</v>
          </cell>
          <cell r="L45" t="str">
            <v>164. AUTORIDAD NACIONAL DEL AGUA - ANA</v>
          </cell>
          <cell r="S45" t="str">
            <v>335. AGENCIA DE COMPRAS DE LAS FUERZAS ARMADAS</v>
          </cell>
          <cell r="AA45" t="str">
            <v>211. ORGANISMO DE FORMALIZACION DE LA PROPIEDAD INFORMAL</v>
          </cell>
          <cell r="AB45" t="str">
            <v>243. ORGANISMO NACIONAL DE SANIDAD PESQUERA - SANIPES</v>
          </cell>
          <cell r="AF45" t="str">
            <v>444. GOBIERNO REGIONAL DEL DEPARTAMENTO DE AYACUCHO</v>
          </cell>
          <cell r="AG45" t="str">
            <v>05. LUYA</v>
          </cell>
          <cell r="AH45" t="str">
            <v>05. BOLOGNESI</v>
          </cell>
          <cell r="AI45" t="str">
            <v>05. COTABAMBAS</v>
          </cell>
          <cell r="AJ45" t="str">
            <v>05. CAYLLOMA</v>
          </cell>
          <cell r="AK45" t="str">
            <v>05. LA MAR</v>
          </cell>
          <cell r="AL45" t="str">
            <v>05. CONTUMAZA</v>
          </cell>
          <cell r="AN45" t="str">
            <v>05. CANAS</v>
          </cell>
          <cell r="AO45" t="str">
            <v>05. CHURCAMPA</v>
          </cell>
          <cell r="AP45" t="str">
            <v>05. HUAMALIES</v>
          </cell>
          <cell r="AQ45" t="str">
            <v>05. PISCO</v>
          </cell>
          <cell r="AR45" t="str">
            <v>05. JUNIN</v>
          </cell>
          <cell r="AS45" t="str">
            <v>05. JULCAN</v>
          </cell>
          <cell r="AU45" t="str">
            <v>05. CAÑETE</v>
          </cell>
          <cell r="AV45" t="str">
            <v>05. REQUENA</v>
          </cell>
          <cell r="AZ45" t="str">
            <v>05. PAITA</v>
          </cell>
          <cell r="BA45" t="str">
            <v>05. EL COLLAO</v>
          </cell>
          <cell r="BB45" t="str">
            <v>05. LAMAS</v>
          </cell>
          <cell r="BF45" t="str">
            <v>005. MANCOMUNIDAD MUNICIPAL VALLE SUR - CUSCO</v>
          </cell>
        </row>
        <row r="46">
          <cell r="A46" t="str">
            <v>016. CENTRO NACIONAL DE PLANEAMIENTO ESTRATEGICO - CEPLAN</v>
          </cell>
          <cell r="D46" t="str">
            <v>055. INSTITUTO DE INVESTIGACIONES DE LA AMAZONIA PERUANA</v>
          </cell>
          <cell r="H46" t="str">
            <v>095. OFICINA DE NORMALIZACION PREVISIONAL-ONP</v>
          </cell>
          <cell r="I46" t="str">
            <v>510. U.N. MAYOR DE SAN MARCOS</v>
          </cell>
          <cell r="L46" t="str">
            <v>165. SERVICIO NACIONAL FORESTAL Y DE FAUNA SILVESTRE - SERFOR</v>
          </cell>
          <cell r="AB46" t="str">
            <v>244. INSTITUTO NACIONAL DE CALIDAD - INACAL</v>
          </cell>
          <cell r="AF46" t="str">
            <v>445. GOBIERNO REGIONAL DEL DEPARTAMENTO DE CAJAMARCA</v>
          </cell>
          <cell r="AG46" t="str">
            <v>06. RODRIGUEZ DE MENDOZA</v>
          </cell>
          <cell r="AH46" t="str">
            <v>06. CARHUAZ</v>
          </cell>
          <cell r="AI46" t="str">
            <v>06. CHINCHEROS</v>
          </cell>
          <cell r="AJ46" t="str">
            <v>06. CONDESUYOS</v>
          </cell>
          <cell r="AK46" t="str">
            <v>06. LUCANAS</v>
          </cell>
          <cell r="AL46" t="str">
            <v>06. CUTERVO</v>
          </cell>
          <cell r="AN46" t="str">
            <v>06. CANCHIS</v>
          </cell>
          <cell r="AO46" t="str">
            <v>06. HUAYTARA</v>
          </cell>
          <cell r="AP46" t="str">
            <v>06. LEONCIO PRADO</v>
          </cell>
          <cell r="AR46" t="str">
            <v>06. SATIPO</v>
          </cell>
          <cell r="AS46" t="str">
            <v>06. OTUZCO</v>
          </cell>
          <cell r="AU46" t="str">
            <v>06. HUARAL</v>
          </cell>
          <cell r="AV46" t="str">
            <v>06. UCAYALI</v>
          </cell>
          <cell r="AZ46" t="str">
            <v>06. SULLANA</v>
          </cell>
          <cell r="BA46" t="str">
            <v>06. HUANCANE</v>
          </cell>
          <cell r="BB46" t="str">
            <v>06. MARISCAL CACERES</v>
          </cell>
          <cell r="BF46" t="str">
            <v>006. MANCOMUNIDAD MUNICIPAL DE HUAYTAPALLANA</v>
          </cell>
        </row>
        <row r="47">
          <cell r="A47" t="str">
            <v>019. ORGANISMO SUPERVISOR DE LA INVERSION PRIVADA EN TELECOMUNICACIONES</v>
          </cell>
          <cell r="D47" t="str">
            <v>056. INSTITUTO NACIONAL DE INVESTIGACION EN GLACIARES Y ECOSISTEMAS DE MONTAÑA</v>
          </cell>
          <cell r="H47" t="str">
            <v>096. CENTRAL DE COMPRAS PÚBLICAS - PERÚ COMPRAS</v>
          </cell>
          <cell r="I47" t="str">
            <v>511. U.N. DE SAN ANTONIO ABAD DEL CUSCO</v>
          </cell>
          <cell r="AF47" t="str">
            <v>446. GOBIERNO REGIONAL DEL DEPARTAMENTO DE CUSCO</v>
          </cell>
          <cell r="AG47" t="str">
            <v>07. UTCUBAMBA</v>
          </cell>
          <cell r="AH47" t="str">
            <v>07. CARLOS FERMIN FITZCARRALD</v>
          </cell>
          <cell r="AI47" t="str">
            <v>07. GRAU</v>
          </cell>
          <cell r="AJ47" t="str">
            <v>07. ISLAY</v>
          </cell>
          <cell r="AK47" t="str">
            <v>07. PARINACOCHAS</v>
          </cell>
          <cell r="AL47" t="str">
            <v>07. HUALGAYOC</v>
          </cell>
          <cell r="AN47" t="str">
            <v>07. CHUMBIVILCAS</v>
          </cell>
          <cell r="AO47" t="str">
            <v>07. TAYACAJA</v>
          </cell>
          <cell r="AP47" t="str">
            <v>07. MARAÑON</v>
          </cell>
          <cell r="AR47" t="str">
            <v>07. TARMA</v>
          </cell>
          <cell r="AS47" t="str">
            <v>07. PACASMAYO</v>
          </cell>
          <cell r="AU47" t="str">
            <v>07. HUAROCHIRI</v>
          </cell>
          <cell r="AV47" t="str">
            <v>07. DATEM DEL MARAÑON</v>
          </cell>
          <cell r="AZ47" t="str">
            <v>07. TALARA</v>
          </cell>
          <cell r="BA47" t="str">
            <v>07. LAMPA</v>
          </cell>
          <cell r="BB47" t="str">
            <v>07. PICOTA</v>
          </cell>
          <cell r="BF47" t="str">
            <v>007. MANCOMUNIDAD MUNICIPAL DE QAPAQ ÑAN</v>
          </cell>
        </row>
        <row r="48">
          <cell r="A48" t="str">
            <v>020. ORGANISMO SUPERVISOR DE LA INVERSION EN ENERGIA Y MINERIA</v>
          </cell>
          <cell r="D48" t="str">
            <v>112. INSTITUTO GEOFISICO DEL PERU</v>
          </cell>
          <cell r="I48" t="str">
            <v>512. U.N. DE TRUJILLO</v>
          </cell>
          <cell r="AF48" t="str">
            <v>447. GOBIERNO REGIONAL DEL DEPARTAMENTO DE HUANCAVELICA</v>
          </cell>
          <cell r="AH48" t="str">
            <v>08. CASMA</v>
          </cell>
          <cell r="AJ48" t="str">
            <v>08. LA UNION</v>
          </cell>
          <cell r="AK48" t="str">
            <v>08. PAUCAR DEL SARA SARA</v>
          </cell>
          <cell r="AL48" t="str">
            <v>08. JAEN</v>
          </cell>
          <cell r="AN48" t="str">
            <v>08. ESPINAR</v>
          </cell>
          <cell r="AP48" t="str">
            <v>08. PACHITEA</v>
          </cell>
          <cell r="AR48" t="str">
            <v>08. YAULI</v>
          </cell>
          <cell r="AS48" t="str">
            <v>08. PATAZ</v>
          </cell>
          <cell r="AU48" t="str">
            <v>08. HUAURA</v>
          </cell>
          <cell r="AV48" t="str">
            <v>08. PUTUMAYO</v>
          </cell>
          <cell r="AZ48" t="str">
            <v>08. SECHURA</v>
          </cell>
          <cell r="BA48" t="str">
            <v>08. MELGAR</v>
          </cell>
          <cell r="BB48" t="str">
            <v>08. RIOJA</v>
          </cell>
          <cell r="BF48" t="str">
            <v>009. MANCOMUNIDAD MUNICIPAL INTEGRACIÓN FRONTERIZA COLLPA</v>
          </cell>
        </row>
        <row r="49">
          <cell r="A49" t="str">
            <v>021. SUPERINTENDENCIA NACIONAL DE SERVICIOS DE SANEAMIENTO</v>
          </cell>
          <cell r="D49" t="str">
            <v>331. SERVICIO NACIONAL DE METEOROLOGIA E HIDROLOGIA</v>
          </cell>
          <cell r="I49" t="str">
            <v>513. U.N. DE SAN AGUSTIN</v>
          </cell>
          <cell r="AF49" t="str">
            <v>448. GOBIERNO REGIONAL DEL DEPARTAMENTO DE HUANUCO</v>
          </cell>
          <cell r="AH49" t="str">
            <v>09. CORONGO</v>
          </cell>
          <cell r="AK49" t="str">
            <v>09. SUCRE</v>
          </cell>
          <cell r="AL49" t="str">
            <v>09. SAN IGNACIO</v>
          </cell>
          <cell r="AN49" t="str">
            <v>09. LA CONVENCION</v>
          </cell>
          <cell r="AP49" t="str">
            <v>09. PUERTO INCA</v>
          </cell>
          <cell r="AR49" t="str">
            <v>09. CHUPACA</v>
          </cell>
          <cell r="AS49" t="str">
            <v>09. SANCHEZ CARRION</v>
          </cell>
          <cell r="AU49" t="str">
            <v>09. OYON</v>
          </cell>
          <cell r="BA49" t="str">
            <v>09. MOHO</v>
          </cell>
          <cell r="BB49" t="str">
            <v>09. SAN MARTIN</v>
          </cell>
          <cell r="BF49" t="str">
            <v>010. MANCOMUNIDAD MUNICIPAL FRENTE NORTE DEL ILUCÁN</v>
          </cell>
        </row>
        <row r="50">
          <cell r="A50" t="str">
            <v>022. ORGANISMO SUPERVISOR DE LA INVERSION EN INFRAESTRUCTURA DE TRANSPORTE DE USO PUBLICO</v>
          </cell>
          <cell r="I50" t="str">
            <v>514. U.N. DE INGENIERIA</v>
          </cell>
          <cell r="AF50" t="str">
            <v>449. GOBIERNO REGIONAL DEL DEPARTAMENTO DE ICA</v>
          </cell>
          <cell r="AH50" t="str">
            <v>10. HUARI</v>
          </cell>
          <cell r="AK50" t="str">
            <v>10. VICTOR FAJARDO</v>
          </cell>
          <cell r="AL50" t="str">
            <v>10. SAN MARCOS</v>
          </cell>
          <cell r="AN50" t="str">
            <v>10. PARURO</v>
          </cell>
          <cell r="AP50" t="str">
            <v>10. LAURICOCHA</v>
          </cell>
          <cell r="AS50" t="str">
            <v>10. SANTIAGO DE CHUCO</v>
          </cell>
          <cell r="AU50" t="str">
            <v>10. YAUYOS</v>
          </cell>
          <cell r="BA50" t="str">
            <v>10. SAN ANTONIO DE PUTINA</v>
          </cell>
          <cell r="BB50" t="str">
            <v>10. TOCACHE</v>
          </cell>
          <cell r="BF50" t="str">
            <v>011. MANCOMUNIDAD MUNICIPAL DEL NORTE DE CELENDIN</v>
          </cell>
        </row>
        <row r="51">
          <cell r="A51" t="str">
            <v>023. AUTORIDAD NACIONAL DEL SERVICIO CIVIL</v>
          </cell>
          <cell r="I51" t="str">
            <v>515. U.N. SAN LUIS GONZAGA DE ICA</v>
          </cell>
          <cell r="AF51" t="str">
            <v>450. GOBIERNO REGIONAL DEL DEPARTAMENTO DE JUNIN</v>
          </cell>
          <cell r="AH51" t="str">
            <v>11. HUARMEY</v>
          </cell>
          <cell r="AK51" t="str">
            <v>11. VILCAS HUAMAN</v>
          </cell>
          <cell r="AL51" t="str">
            <v>11. SAN MIGUEL</v>
          </cell>
          <cell r="AN51" t="str">
            <v>11. PAUCARTAMBO</v>
          </cell>
          <cell r="AP51" t="str">
            <v>11. YAROWILCA</v>
          </cell>
          <cell r="AS51" t="str">
            <v>11. GRAN CHIMU</v>
          </cell>
          <cell r="BA51" t="str">
            <v>11. SAN ROMAN</v>
          </cell>
          <cell r="BF51" t="str">
            <v>015. MANCOMUNIDAD MUNICIPAL TALLÁN</v>
          </cell>
        </row>
        <row r="52">
          <cell r="A52" t="str">
            <v>114. CONSEJO NACIONAL DE CIENCIA, TECNOLOGIA E INNOVACION TECNOLOGICA</v>
          </cell>
          <cell r="I52" t="str">
            <v>516. U.N. SAN CRISTOBAL DE HUAMANGA</v>
          </cell>
          <cell r="AF52" t="str">
            <v>451. GOBIERNO REGIONAL DEL DEPARTAMENTO DE LA LIBERTAD</v>
          </cell>
          <cell r="AH52" t="str">
            <v>12. HUAYLAS</v>
          </cell>
          <cell r="AL52" t="str">
            <v>12. SAN PABLO</v>
          </cell>
          <cell r="AN52" t="str">
            <v>12. QUISPICANCHIS</v>
          </cell>
          <cell r="AS52" t="str">
            <v>12. VIRU</v>
          </cell>
          <cell r="BA52" t="str">
            <v>12. SANDIA</v>
          </cell>
          <cell r="BF52" t="str">
            <v>017. MANCOMUNIDAD MUNICIPAL NUEVA REQUENA - PADRE MARQUEZ-NR-PM</v>
          </cell>
        </row>
        <row r="53">
          <cell r="A53" t="str">
            <v>183. INSTITUTO NACIONAL DE DEFENSA DE LA COMPETENCIA Y DE LA PROTECCION DE LA PROPIEDAD INTELECTUAL</v>
          </cell>
          <cell r="I53" t="str">
            <v>517. U.N. DEL CENTRO DEL PERU</v>
          </cell>
          <cell r="AF53" t="str">
            <v>452. GOBIERNO REGIONAL DEL DEPARTAMENTO DE LAMBAYEQUE</v>
          </cell>
          <cell r="AH53" t="str">
            <v>13. MARISCAL LUZURIAGA</v>
          </cell>
          <cell r="AL53" t="str">
            <v>13. SANTA CRUZ</v>
          </cell>
          <cell r="AN53" t="str">
            <v>13. URUBAMBA</v>
          </cell>
          <cell r="BA53" t="str">
            <v>13. YUNGUYO</v>
          </cell>
          <cell r="BF53" t="str">
            <v>019. MANCOMUNIDAD MUNICIPAL CUENCA MANTARO - MANTARO</v>
          </cell>
        </row>
        <row r="54">
          <cell r="I54" t="str">
            <v>518. U.N. AGRARIA LA MOLINA</v>
          </cell>
          <cell r="AF54" t="str">
            <v>453. GOBIERNO REGIONAL DEL DEPARTAMENTO DE LORETO</v>
          </cell>
          <cell r="AH54" t="str">
            <v>14. OCROS</v>
          </cell>
          <cell r="BF54" t="str">
            <v>020. MANCOMUNIDAD MUNICIPAL CUENCA DEL MANTARO VIZCATÁN - VRAE</v>
          </cell>
        </row>
        <row r="55">
          <cell r="I55" t="str">
            <v>519. U.N. DE LA AMAZONIA PERUANA</v>
          </cell>
          <cell r="AF55" t="str">
            <v>454. GOBIERNO REGIONAL DEL DEPARTAMENTO DE MADRE DE DIOS</v>
          </cell>
          <cell r="AH55" t="str">
            <v>15. PALLASCA</v>
          </cell>
          <cell r="BF55" t="str">
            <v>021. MANCOMUNIDAD MUNICIPAL DE LA QUEBRADA DEL MANTARO</v>
          </cell>
        </row>
        <row r="56">
          <cell r="I56" t="str">
            <v>520. U.N. DEL ALTIPLANO</v>
          </cell>
          <cell r="AF56" t="str">
            <v>455. GOBIERNO REGIONAL DEL DEPARTAMENTO DE MOQUEGUA</v>
          </cell>
          <cell r="AH56" t="str">
            <v>16. POMABAMBA</v>
          </cell>
          <cell r="BF56" t="str">
            <v>024. MANCOMUNIDAD MUNICIPAL DE LA SUBCUENCA DEL RIO CHIPILLICO</v>
          </cell>
        </row>
        <row r="57">
          <cell r="I57" t="str">
            <v>521. U.N. DE PIURA</v>
          </cell>
          <cell r="AF57" t="str">
            <v>456. GOBIERNO REGIONAL DEL DEPARTAMENTO DE PASCO</v>
          </cell>
          <cell r="AH57" t="str">
            <v>17. RECUAY</v>
          </cell>
          <cell r="BF57" t="str">
            <v>025. MANCOMUNIDAD MUNICIPAL TUPAC AMARU II</v>
          </cell>
        </row>
        <row r="58">
          <cell r="I58" t="str">
            <v>522. U.N. DE CAJAMARCA</v>
          </cell>
          <cell r="AF58" t="str">
            <v>457. GOBIERNO REGIONAL DEL DEPARTAMENTO DE PIURA</v>
          </cell>
          <cell r="AH58" t="str">
            <v>18. SANTA</v>
          </cell>
          <cell r="BF58" t="str">
            <v>026. MANCOMUNIDAD MUNICIPAL DE LA CUENCA VALLE DE LURÍN</v>
          </cell>
        </row>
        <row r="59">
          <cell r="I59" t="str">
            <v>523. U.N. PEDRO RUIZ GALLO</v>
          </cell>
          <cell r="AF59" t="str">
            <v>458. GOBIERNO REGIONAL DEL DEPARTAMENTO DE PUNO</v>
          </cell>
          <cell r="AH59" t="str">
            <v>19. SIHUAS</v>
          </cell>
          <cell r="BF59" t="str">
            <v>027. MANCOMUNIDAD MUNICIPAL DEL CORREDOR MANTARO</v>
          </cell>
        </row>
        <row r="60">
          <cell r="I60" t="str">
            <v>524. U.N. FEDERICO VILLARREAL</v>
          </cell>
          <cell r="AF60" t="str">
            <v>459. GOBIERNO REGIONAL DEL DEPARTAMENTO DE SAN MARTIN</v>
          </cell>
          <cell r="AH60" t="str">
            <v>20. YUNGAY</v>
          </cell>
          <cell r="BF60" t="str">
            <v>028. MANCOMUNIDAD MUNICIPAL DE HATUN HUAYLAS</v>
          </cell>
        </row>
        <row r="61">
          <cell r="I61" t="str">
            <v>525. U.N. HERMILIO VALDIZAN</v>
          </cell>
          <cell r="AF61" t="str">
            <v>460. GOBIERNO REGIONAL DEL DEPARTAMENTO DE TACNA</v>
          </cell>
          <cell r="BF61" t="str">
            <v>030. MANCOMUNIDAD MUNICIPAL ANGARAES SUR</v>
          </cell>
        </row>
        <row r="62">
          <cell r="I62" t="str">
            <v>526. U.N. AGRARIA DE LA SELVA</v>
          </cell>
          <cell r="AF62" t="str">
            <v>461. GOBIERNO REGIONAL DEL DEPARTAMENTO DE TUMBES</v>
          </cell>
          <cell r="BF62" t="str">
            <v>031. MANCOMUNIDAD MUNICIPAL LIMA CENTRO</v>
          </cell>
        </row>
        <row r="63">
          <cell r="I63" t="str">
            <v>527. U.N. DANIEL ALCIDES CARRION</v>
          </cell>
          <cell r="AF63" t="str">
            <v>462. GOBIERNO REGIONAL DEL DEPARTAMENTO DE UCAYALI</v>
          </cell>
          <cell r="BF63" t="str">
            <v>032. MANCOMUNIDAD MUNICIPAL DE LA CUENCA DEL RÍO SANTO TOMÁS</v>
          </cell>
        </row>
        <row r="64">
          <cell r="I64" t="str">
            <v>528. U.N. DE EDUCACION ENRIQUE GUZMAN Y VALLE</v>
          </cell>
          <cell r="AF64" t="str">
            <v>463. GOBIERNO REGIONAL DEL DEPARTAMENTO DE LIMA</v>
          </cell>
          <cell r="BF64" t="str">
            <v>036. MANCOMUNIDAD MUNICIPAL DEL VALLE SANTA EULALIA</v>
          </cell>
        </row>
        <row r="65">
          <cell r="I65" t="str">
            <v>529. U.N. DEL CALLAO</v>
          </cell>
          <cell r="AF65" t="str">
            <v>464. GOBIERNO REGIONAL DE LA PROVINCIA CONSTITUCIONAL DEL CALLAO</v>
          </cell>
          <cell r="BF65" t="str">
            <v>037. MANCOMUNIDAD MUNICIPAL DEL VALLE FORTALEZA Y DEL SANTA</v>
          </cell>
        </row>
        <row r="66">
          <cell r="I66" t="str">
            <v>530. U.N. JOSE FAUSTINO SANCHEZ CARRION</v>
          </cell>
          <cell r="AF66" t="str">
            <v>465. MUNICIPALIDAD METROPOLITANA DE LIMA</v>
          </cell>
          <cell r="BF66" t="str">
            <v>038. MANCOMUNIDAD MUNICIPAL MARGEN DERECHA DE CAYLLOMA</v>
          </cell>
        </row>
        <row r="67">
          <cell r="I67" t="str">
            <v>531. U.N. JORGE BASADRE GROHMANN</v>
          </cell>
          <cell r="BF67" t="str">
            <v>039. MANCOMUNIDAD MUNICIPAL DE LAS CABEZADAS DEL SUR DE LUCANAS - AYACUCHO</v>
          </cell>
        </row>
        <row r="68">
          <cell r="I68" t="str">
            <v>532. U.N. SANTIAGO ANTUNEZ DE MAYOLO</v>
          </cell>
          <cell r="BF68" t="str">
            <v>040. MANCOMUNIDAD MUNICIPAL SEÑOR CAUTIVO DE AYABACA</v>
          </cell>
        </row>
        <row r="69">
          <cell r="I69" t="str">
            <v>533. U.N. DE SAN MARTIN</v>
          </cell>
          <cell r="BF69" t="str">
            <v>042. MANCOMUNIDAD MUNICIPAL WARAQ</v>
          </cell>
        </row>
        <row r="70">
          <cell r="I70" t="str">
            <v>534. U.N. DE UCAYALI</v>
          </cell>
          <cell r="BF70" t="str">
            <v>043. MANCOMUNIDAD MUNICIPAL CUENCA DEL RIO CUMBAZA</v>
          </cell>
        </row>
        <row r="71">
          <cell r="I71" t="str">
            <v>535. U.N. DE TUMBES</v>
          </cell>
          <cell r="BF71" t="str">
            <v>045. MANCOMUNIDAD MUNICIPAL TRES CUENCAS : SANTA - FORTALEZA - PATIVILCA</v>
          </cell>
        </row>
        <row r="72">
          <cell r="I72" t="str">
            <v>536. U.N. DEL SANTA</v>
          </cell>
          <cell r="BF72" t="str">
            <v>047. MANCOMUNIDAD MUNICIPAL DE LOS DISTRITOS DE OXAPAMPA</v>
          </cell>
        </row>
        <row r="73">
          <cell r="I73" t="str">
            <v>537. U.N. DE HUANCAVELICA</v>
          </cell>
          <cell r="BF73" t="str">
            <v>049. MANCOMUNIDAD MUNICIPAL LIMA SUR</v>
          </cell>
        </row>
        <row r="74">
          <cell r="I74" t="str">
            <v>538. U.N. AMAZONICA DE MADRE DE DIOS</v>
          </cell>
          <cell r="BF74" t="str">
            <v>054. MANCOMUNIDAD MUNICIPAL VRAEM DEL NORTE</v>
          </cell>
        </row>
        <row r="75">
          <cell r="I75" t="str">
            <v>539. U.N. MICAELA BASTIDAS DE APURIMAC</v>
          </cell>
          <cell r="BF75" t="str">
            <v>055. MANCOMUNIDAD MUNICIPAL DE CUENCAS DE SELVA CENTRAL</v>
          </cell>
        </row>
        <row r="76">
          <cell r="I76" t="str">
            <v>541. U.N. TORIBIO RODRIGUEZ DE MENDOZA DE AMAZONAS</v>
          </cell>
          <cell r="BF76" t="str">
            <v>056. MANCOMUNIDAD MUNICIPAL DEL NOR ORIENTE DEL PERÚ</v>
          </cell>
        </row>
        <row r="77">
          <cell r="I77" t="str">
            <v>542. U.N. INTERCULTURAL DE LA AMAZONIA</v>
          </cell>
        </row>
        <row r="78">
          <cell r="I78" t="str">
            <v>543. U.N. TECNOLOGICA DE LIMA SUR</v>
          </cell>
        </row>
        <row r="79">
          <cell r="I79" t="str">
            <v>544. U.N. JOSE MARIA ARGUEDAS</v>
          </cell>
        </row>
        <row r="80">
          <cell r="I80" t="str">
            <v>545. U.N. DE MOQUEGUA</v>
          </cell>
        </row>
        <row r="81">
          <cell r="I81" t="str">
            <v>546. U.N. DE JAEN</v>
          </cell>
        </row>
        <row r="82">
          <cell r="I82" t="str">
            <v>547. U.N. DE CAÑETE</v>
          </cell>
        </row>
        <row r="83">
          <cell r="I83" t="str">
            <v>548. U.N. DE FRONTERA</v>
          </cell>
        </row>
        <row r="84">
          <cell r="I84" t="str">
            <v>549. U.N. DE BARRANCA</v>
          </cell>
        </row>
        <row r="85">
          <cell r="I85" t="str">
            <v>550. U.N. AUTÓNOMA DE CHOTA</v>
          </cell>
        </row>
        <row r="86">
          <cell r="I86" t="str">
            <v>551. U.N. INTERCULTURAL DE LA SELVA CENTRAL JUAN SANTOS ATAHUALPA</v>
          </cell>
        </row>
        <row r="87">
          <cell r="I87" t="str">
            <v>552. U.N. DE JULIACA</v>
          </cell>
        </row>
        <row r="88">
          <cell r="I88" t="str">
            <v>553. U.N. AUTÓNOMA ALTOANDINA DE TARMA</v>
          </cell>
        </row>
        <row r="89">
          <cell r="I89" t="str">
            <v>554. U.N. AUTÓNOMA DE HUANTA</v>
          </cell>
        </row>
        <row r="90">
          <cell r="I90" t="str">
            <v>555. U.N. INTERCULTURAL FABIOLA SALAZAR LEGUIA DE BAGUA</v>
          </cell>
        </row>
        <row r="91">
          <cell r="I91" t="str">
            <v>556. U.N. INTERCULTURAL DE QUILLABAMBA</v>
          </cell>
        </row>
        <row r="92">
          <cell r="I92" t="str">
            <v>557. U.N. AUTÓNOMA DE ALTO AMAZONAS</v>
          </cell>
        </row>
        <row r="93">
          <cell r="I93" t="str">
            <v>558. U.N. AUTÓNOMA DE TAYACAJA DANIEL HERNÁNDEZ MORILLO</v>
          </cell>
        </row>
        <row r="94">
          <cell r="I94" t="str">
            <v>559. U.N. CIRO ALEGRÍA</v>
          </cell>
        </row>
        <row r="149">
          <cell r="A149" t="str">
            <v>001. PRESIDENCIA DEL CONSEJO DE MINISTROS</v>
          </cell>
          <cell r="B149" t="str">
            <v>002. INSTITUTO NACIONAL DE ESTADISTICA E INFORMATICA</v>
          </cell>
          <cell r="C149" t="str">
            <v>010. DIRECCION NACIONAL DE INTELIGENCIA</v>
          </cell>
          <cell r="D149" t="str">
            <v>011. DESPACHO PRESIDENCIAL</v>
          </cell>
          <cell r="E149" t="str">
            <v>012. COMISION NACIONAL PARA EL DESARROLLO Y VIDA SIN DROGAS - DEVIDA</v>
          </cell>
          <cell r="F149" t="str">
            <v>016. CENTRO NACIONAL DE PLANEAMIENTO ESTRATEGICO - CEPLAN</v>
          </cell>
          <cell r="G149" t="str">
            <v>019. ORGANISMO SUPERVISOR DE LA INVERSION PRIVADA EN TELECOMUNICACIONES</v>
          </cell>
          <cell r="H149" t="str">
            <v>020. ORGANISMO SUPERVISOR DE LA INVERSION EN ENERGIA Y MINERIA</v>
          </cell>
          <cell r="I149" t="str">
            <v>021. SUPERINTENDENCIA NACIONAL DE SERVICIOS DE SANEAMIENTO</v>
          </cell>
          <cell r="J149" t="str">
            <v>022. ORGANISMO SUPERVISOR DE LA INVERSION EN INFRAESTRUCTURA DE TRANSPORTE DE USO PUBLICO</v>
          </cell>
          <cell r="K149" t="str">
            <v>023. AUTORIDAD NACIONAL DEL SERVICIO CIVIL</v>
          </cell>
          <cell r="L149" t="str">
            <v>024. ORGANISMO DE SUPERVISION DE LOS RECURSOS FORESTALES Y DE FAUNA SILVESTRE</v>
          </cell>
          <cell r="M149" t="str">
            <v>114. CONSEJO NACIONAL DE CIENCIA, TECNOLOGIA E INNOVACION TECNOLOGICA</v>
          </cell>
          <cell r="N149" t="str">
            <v>183. INSTITUTO NACIONAL DE DEFENSA DE LA COMPETENCIA Y DE LA PROTECCION DE LA PROPIEDAD INTELECTUAL</v>
          </cell>
          <cell r="O149" t="str">
            <v>003. M. DE CULTURA</v>
          </cell>
          <cell r="P149" t="str">
            <v>060. ARCHIVO GENERAL DE LA NACION</v>
          </cell>
          <cell r="Q149" t="str">
            <v>113. BIBLIOTECA NACIONAL DEL PERU</v>
          </cell>
          <cell r="R149" t="str">
            <v>116. INSTITUTO NACIONAL DE RADIO Y TELEVISION DEL PERU - IRTP</v>
          </cell>
          <cell r="S149" t="str">
            <v>004. PODER JUDICIAL</v>
          </cell>
          <cell r="T149" t="str">
            <v>040. ACADEMIA DE LA MAGISTRATURA</v>
          </cell>
          <cell r="U149" t="str">
            <v>005. M. DEL AMBIENTE</v>
          </cell>
          <cell r="V149" t="str">
            <v>050. SERVICIO NACIONAL DE AREAS NATURALES PROTEGIDAS POR EL ESTADO - SERNANP</v>
          </cell>
          <cell r="W149" t="str">
            <v>051. ORGANISMO DE EVALUACION Y FISCALIZACION AMBIENTAL - OEFA</v>
          </cell>
          <cell r="X149" t="str">
            <v>052. SERVICIO NACIONAL DE CERTIFICACION AMBIENTAL PARA LAS INVERSIONES SOSTENIBLES -SENACE</v>
          </cell>
          <cell r="Y149" t="str">
            <v>055. INSTITUTO DE INVESTIGACIONES DE LA AMAZONIA PERUANA</v>
          </cell>
          <cell r="Z149" t="str">
            <v>056. INSTITUTO NACIONAL DE INVESTIGACION EN GLACIARES Y ECOSISTEMAS DE MONTAÑA</v>
          </cell>
          <cell r="AA149" t="str">
            <v>112. INSTITUTO GEOFISICO DEL PERU</v>
          </cell>
          <cell r="AB149" t="str">
            <v>331. SERVICIO NACIONAL DE METEOROLOGIA E HIDROLOGIA</v>
          </cell>
          <cell r="AC149" t="str">
            <v>006. M. DE JUSTICIA Y DERECHOS HUMANOS</v>
          </cell>
          <cell r="AD149" t="str">
            <v>061. INSTITUTO NACIONAL PENITENCIARIO</v>
          </cell>
          <cell r="AE149" t="str">
            <v>067. SUPERINTENDENCIA NACIONAL DE LOS REGISTROS PUBLICOS</v>
          </cell>
          <cell r="AF149" t="str">
            <v>007. M. DEL INTERIOR</v>
          </cell>
          <cell r="AG149" t="str">
            <v>070. INTENDENCIA NACIONAL DE BOMBEROS DEL PERÚ - INBP</v>
          </cell>
          <cell r="AH149" t="str">
            <v>072. SUPERINTENDENCIA NACIONAL DE CONTROL DE SERVICIOS DE SEGURIDAD, ARMAS, MUNICIONES Y EXPLOSIVOS DE USO CIVIL</v>
          </cell>
          <cell r="AI149" t="str">
            <v>073. SUPERINTENDENCIA NACIONAL DE MIGRACIONES</v>
          </cell>
          <cell r="AJ149" t="str">
            <v>008. M. DE RELACIONES EXTERIORES</v>
          </cell>
          <cell r="AK149" t="str">
            <v>080. AGENCIA PERUANA DE COOPERACION INTERNACIONAL - APCI</v>
          </cell>
          <cell r="AL149" t="str">
            <v>009. M. DE ECONOMIA Y FINANZAS</v>
          </cell>
          <cell r="AM149" t="str">
            <v>055. AGENCIA DE PROMOCION DE LA INVERSION PRIVADA</v>
          </cell>
          <cell r="AN149" t="str">
            <v>057. SUPERINTENDENCIA NACIONAL DE ADUANAS Y DE ADMINISTRACION TRIBUTARIA</v>
          </cell>
          <cell r="AO149" t="str">
            <v>058. SUPERINTENDENCIA DEL MERCADO DE VALORES</v>
          </cell>
          <cell r="AP149" t="str">
            <v>059. ORGANISMO SUPERVISOR DE LAS CONTRATACIONES DEL ESTADO</v>
          </cell>
          <cell r="AQ149" t="str">
            <v>095. OFICINA DE NORMALIZACION PREVISIONAL-ONP</v>
          </cell>
          <cell r="AR149" t="str">
            <v>096. CENTRAL DE COMPRAS PÚBLICAS - PERÚ COMPRAS</v>
          </cell>
          <cell r="AS149" t="str">
            <v>010. M. DE EDUCACION</v>
          </cell>
          <cell r="AT149" t="str">
            <v>111. CENTRO VACACIONAL HUAMPANI</v>
          </cell>
          <cell r="AU149" t="str">
            <v>117. SISTEMA NACIONAL DE EVALUACION, ACREDITACION Y CERTIFICACION DE LA CALIDAD EDUCATIVA</v>
          </cell>
          <cell r="AV149" t="str">
            <v>118. SUPERINTENDENCIA NACIONAL DE EDUCACION SUPERIOR UNIVERSITARIA</v>
          </cell>
          <cell r="AW149" t="str">
            <v>342. INSTITUTO PERUANO DEL DEPORTE</v>
          </cell>
          <cell r="AX149" t="str">
            <v>510. U.N. MAYOR DE SAN MARCOS</v>
          </cell>
          <cell r="AY149" t="str">
            <v>511. U.N. DE SAN ANTONIO ABAD DEL CUSCO</v>
          </cell>
          <cell r="AZ149" t="str">
            <v>512. U.N. DE TRUJILLO</v>
          </cell>
          <cell r="BA149" t="str">
            <v>513. U.N. DE SAN AGUSTIN</v>
          </cell>
          <cell r="BB149" t="str">
            <v>514. U.N. DE INGENIERIA</v>
          </cell>
          <cell r="BC149" t="str">
            <v>515. U.N. SAN LUIS GONZAGA DE ICA</v>
          </cell>
          <cell r="BD149" t="str">
            <v>516. U.N. SAN CRISTOBAL DE HUAMANGA</v>
          </cell>
          <cell r="BE149" t="str">
            <v>517. U.N. DEL CENTRO DEL PERU</v>
          </cell>
          <cell r="BF149" t="str">
            <v>518. U.N. AGRARIA LA MOLINA</v>
          </cell>
          <cell r="BG149" t="str">
            <v>519. U.N. DE LA AMAZONIA PERUANA</v>
          </cell>
          <cell r="BH149" t="str">
            <v>520. U.N. DEL ALTIPLANO</v>
          </cell>
          <cell r="BI149" t="str">
            <v>521. U.N. DE PIURA</v>
          </cell>
          <cell r="BJ149" t="str">
            <v>522. U.N. DE CAJAMARCA</v>
          </cell>
          <cell r="BK149" t="str">
            <v>523. U.N. PEDRO RUIZ GALLO</v>
          </cell>
          <cell r="BL149" t="str">
            <v>524. U.N. FEDERICO VILLARREAL</v>
          </cell>
          <cell r="BM149" t="str">
            <v>525. U.N. HERMILIO VALDIZAN</v>
          </cell>
          <cell r="BN149" t="str">
            <v>526. U.N. AGRARIA DE LA SELVA</v>
          </cell>
          <cell r="BO149" t="str">
            <v>527. U.N. DANIEL ALCIDES CARRION</v>
          </cell>
          <cell r="BP149" t="str">
            <v>528. U.N. DE EDUCACION ENRIQUE GUZMAN Y VALLE</v>
          </cell>
          <cell r="BQ149" t="str">
            <v>529. U.N. DEL CALLAO</v>
          </cell>
          <cell r="BR149" t="str">
            <v>530. U.N. JOSE FAUSTINO SANCHEZ CARRION</v>
          </cell>
          <cell r="BS149" t="str">
            <v>531. U.N. JORGE BASADRE GROHMANN</v>
          </cell>
          <cell r="BT149" t="str">
            <v>532. U.N. SANTIAGO ANTUNEZ DE MAYOLO</v>
          </cell>
          <cell r="BU149" t="str">
            <v>533. U.N. DE SAN MARTIN</v>
          </cell>
          <cell r="BV149" t="str">
            <v>534. U.N. DE UCAYALI</v>
          </cell>
          <cell r="BW149" t="str">
            <v>535. U.N. DE TUMBES</v>
          </cell>
          <cell r="BX149" t="str">
            <v>536. U.N. DEL SANTA</v>
          </cell>
          <cell r="BY149" t="str">
            <v>537. U.N. DE HUANCAVELICA</v>
          </cell>
          <cell r="BZ149" t="str">
            <v>538. U.N. AMAZONICA DE MADRE DE DIOS</v>
          </cell>
          <cell r="CA149" t="str">
            <v>539. U.N. MICAELA BASTIDAS DE APURIMAC</v>
          </cell>
          <cell r="CB149" t="str">
            <v>541. U.N. TORIBIO RODRIGUEZ DE MENDOZA DE AMAZONAS</v>
          </cell>
          <cell r="CC149" t="str">
            <v>542. U.N. INTERCULTURAL DE LA AMAZONIA</v>
          </cell>
          <cell r="CD149" t="str">
            <v>543. U.N. TECNOLOGICA DE LIMA SUR</v>
          </cell>
          <cell r="CE149" t="str">
            <v>544. U.N. JOSE MARIA ARGUEDAS</v>
          </cell>
          <cell r="CF149" t="str">
            <v>545. U.N. DE MOQUEGUA</v>
          </cell>
          <cell r="CG149" t="str">
            <v>546. U.N. DE JAEN</v>
          </cell>
          <cell r="CH149" t="str">
            <v>547. U.N. DE CAÑETE</v>
          </cell>
          <cell r="CI149" t="str">
            <v>548. U.N. DE FRONTERA</v>
          </cell>
          <cell r="CJ149" t="str">
            <v>549. U.N. DE BARRANCA</v>
          </cell>
          <cell r="CK149" t="str">
            <v>550. U.N. AUTÓNOMA DE CHOTA</v>
          </cell>
          <cell r="CL149" t="str">
            <v>551. U.N. INTERCULTURAL DE LA SELVA CENTRAL JUAN SANTOS ATAHUALPA</v>
          </cell>
          <cell r="CM149" t="str">
            <v>552. U.N. DE JULIACA</v>
          </cell>
          <cell r="CN149" t="str">
            <v>553. U.N. AUTÓNOMA ALTOANDINA DE TARMA</v>
          </cell>
          <cell r="CO149" t="str">
            <v>554. U.N. AUTÓNOMA DE HUANTA</v>
          </cell>
          <cell r="CP149" t="str">
            <v>555. U.N. INTERCULTURAL FABIOLA SALAZAR LEGUIA DE BAGUA</v>
          </cell>
          <cell r="CQ149" t="str">
            <v>556. U.N. INTERCULTURAL DE QUILLABAMBA</v>
          </cell>
          <cell r="CR149" t="str">
            <v>557. U.N. AUTÓNOMA DE ALTO AMAZONAS</v>
          </cell>
          <cell r="CS149" t="str">
            <v>558. U.N. AUTÓNOMA DE TAYACAJA DANIEL HERNÁNDEZ MORILLO</v>
          </cell>
          <cell r="CT149" t="str">
            <v>559. U.N. CIRO ALEGRÍA</v>
          </cell>
          <cell r="CU149" t="str">
            <v>011. M. DE SALUD</v>
          </cell>
          <cell r="CV149" t="str">
            <v>131. INSTITUTO NACIONAL DE SALUD</v>
          </cell>
          <cell r="CW149" t="str">
            <v>134. SUPERINTENDENCIA NACIONAL DE SALUD</v>
          </cell>
          <cell r="CX149" t="str">
            <v>135. SEGURO INTEGRAL DE SALUD</v>
          </cell>
          <cell r="CY149" t="str">
            <v>136. INSTITUTO NACIONAL DE ENFERMEDADES NEOPLASICAS - INEN</v>
          </cell>
          <cell r="CZ149" t="str">
            <v>012. M. DE TRABAJO Y PROMOCION DEL EMPLEO</v>
          </cell>
          <cell r="DA149" t="str">
            <v>121. SUPERINTENDENCIA NACIONAL DE FISCALIZACION LABORAL</v>
          </cell>
          <cell r="DB149" t="str">
            <v>013. M. DE AGRICULTURA Y RIEGO</v>
          </cell>
          <cell r="DC149" t="str">
            <v>018. SIERRA Y SELVA EXPORTADORA</v>
          </cell>
          <cell r="DD149" t="str">
            <v>160. SERVICIO NACIONAL DE SANIDAD AGRARIA - SENASA</v>
          </cell>
          <cell r="DE149" t="str">
            <v>163. INSTITUTO NACIONAL DE INNOVACION AGRARIA</v>
          </cell>
          <cell r="DF149" t="str">
            <v>164. AUTORIDAD NACIONAL DEL AGUA - ANA</v>
          </cell>
          <cell r="DG149" t="str">
            <v>165. SERVICIO NACIONAL FORESTAL Y DE FAUNA SILVESTRE - SERFOR</v>
          </cell>
          <cell r="DH149" t="str">
            <v>016. M. DE ENERGIA Y MINAS</v>
          </cell>
          <cell r="DI149" t="str">
            <v>220. INSTITUTO PERUANO DE ENERGIA NUCLEAR</v>
          </cell>
          <cell r="DJ149" t="str">
            <v>221. INSTITUTO GEOLOGICO MINERO Y METALURGICO</v>
          </cell>
          <cell r="DK149" t="str">
            <v>019. CONTRALORIA GENERAL</v>
          </cell>
          <cell r="DL149" t="str">
            <v>020. DEFENSORIA DEL PUEBLO</v>
          </cell>
          <cell r="DM149" t="str">
            <v>021. CONSEJO NACIONAL DE LA MAGISTRATURA</v>
          </cell>
          <cell r="DN149" t="str">
            <v>022. MINISTERIO PUBLICO</v>
          </cell>
          <cell r="DO149" t="str">
            <v>024. TRIBUNAL CONSTITUCIONAL</v>
          </cell>
          <cell r="DP149" t="str">
            <v>006. INSTITUTO NACIONAL DE DEFENSA CIVIL</v>
          </cell>
          <cell r="DQ149" t="str">
            <v>025. CENTRO NACIONAL DE ESTIMACION, PREVENCION Y REDUCCION DEL RIESGO DE DESASTRES - CENEPRED</v>
          </cell>
          <cell r="DR149" t="str">
            <v>026. M. DE DEFENSA</v>
          </cell>
          <cell r="DS149" t="str">
            <v>332. INSTITUTO GEOGRAFICO NACIONAL</v>
          </cell>
          <cell r="DT149" t="str">
            <v>335. AGENCIA DE COMPRAS DE LAS FUERZAS ARMADAS</v>
          </cell>
          <cell r="DU149" t="str">
            <v>027. FUERO MILITAR POLICIAL</v>
          </cell>
          <cell r="DV149" t="str">
            <v>028. CONGRESO DE LA REPUBLICA</v>
          </cell>
          <cell r="DW149" t="str">
            <v>031. JURADO NACIONAL DE ELECCIONES</v>
          </cell>
          <cell r="DX149" t="str">
            <v>032. OFICINA NACIONAL DE PROCESOS ELECTORALES</v>
          </cell>
          <cell r="DY149" t="str">
            <v>033. REGISTRO NACIONAL DE IDENTIFICACION Y ESTADO CIVIL</v>
          </cell>
          <cell r="DZ149" t="str">
            <v>008. COMISION DE PROMOCION DEL PERU PARA LA EXPORTACION Y EL TURISMO - PROMPERU</v>
          </cell>
          <cell r="EA149" t="str">
            <v>035. MINISTERIO DE COMERCIO EXTERIOR Y TURISMO</v>
          </cell>
          <cell r="EB149" t="str">
            <v>180. CENTRO DE FORMACION EN TURISMO</v>
          </cell>
          <cell r="EC149" t="str">
            <v>036. MINISTERIO DE TRANSPORTES Y COMUNICACIONES</v>
          </cell>
          <cell r="ED149" t="str">
            <v>202. SUPERINTENDENCIA DE TRANSPORTE TERRESTRE DE PERSONAS, CARGA Y MERCANCIAS - SUTRAN</v>
          </cell>
          <cell r="EE149" t="str">
            <v>214. AUTORIDAD PORTUARIA NACIONAL</v>
          </cell>
          <cell r="EF149" t="str">
            <v>037. MINISTERIO DE VIVIENDA, CONSTRUCCION Y SANEAMIENTO</v>
          </cell>
          <cell r="EG149" t="str">
            <v>056. SUPERINTENDENCIA NACIONAL DE BIENES ESTATALES</v>
          </cell>
          <cell r="EH149" t="str">
            <v>205. SERVICIO NACIONAL DE CAPACITACION PARA LA INDUSTRIA DE LA CONSTRUCCION</v>
          </cell>
          <cell r="EI149" t="str">
            <v>207. ORGANISMO TECNICO DE LA ADMINISTRACION DE LOS SERVICIOS DE SANEAMIENTO</v>
          </cell>
          <cell r="EJ149" t="str">
            <v>211. ORGANISMO DE FORMALIZACION DE LA PROPIEDAD INFORMAL</v>
          </cell>
          <cell r="EK149" t="str">
            <v>038. MINISTERIO DE LA PRODUCCION</v>
          </cell>
          <cell r="EL149" t="str">
            <v>059. FONDO NACIONAL DE DESARROLLO PESQUERO - FONDEPES</v>
          </cell>
          <cell r="EM149" t="str">
            <v>240. INSTITUTO DEL MAR DEL PERU - IMARPE</v>
          </cell>
          <cell r="EN149" t="str">
            <v>241. INSTITUTO TECNOLOGICO DE LA PRODUCCION - ITP</v>
          </cell>
          <cell r="EO149" t="str">
            <v>243. ORGANISMO NACIONAL DE SANIDAD PESQUERA - SANIPES</v>
          </cell>
          <cell r="EP149" t="str">
            <v>244. INSTITUTO NACIONAL DE CALIDAD - INACAL</v>
          </cell>
          <cell r="EQ149" t="str">
            <v>039. MINISTERIO DE LA MUJER Y POBLACIONES VULNERABLES</v>
          </cell>
          <cell r="ER149" t="str">
            <v>345. CONSEJO NACIONAL PARA LA INTEGRACION DE LA PERSONA CON DISCAPACIDAD - CONADIS</v>
          </cell>
          <cell r="ES149" t="str">
            <v>040. MINISTERIO DE DESARROLLO E INCLUSION SOCIAL</v>
          </cell>
          <cell r="ET149" t="str">
            <v>001. MANCOMUNIDAD REGIONAL DE LOS ANDES</v>
          </cell>
          <cell r="EU149" t="str">
            <v>002. MANCOMUNIDAD REGIONAL HUANCAVELICA - ICA</v>
          </cell>
          <cell r="EV149" t="str">
            <v>440. GOBIERNO REGIONAL DEL DEPARTAMENTO DE AMAZONAS</v>
          </cell>
          <cell r="EW149" t="str">
            <v>441. GOBIERNO REGIONAL DEL DEPARTAMENTO DE ANCASH</v>
          </cell>
          <cell r="EX149" t="str">
            <v>442. GOBIERNO REGIONAL DEL DEPARTAMENTO DE APURIMAC</v>
          </cell>
          <cell r="EY149" t="str">
            <v>443. GOBIERNO REGIONAL DEL DEPARTAMENTO DE AREQUIPA</v>
          </cell>
          <cell r="EZ149" t="str">
            <v>444. GOBIERNO REGIONAL DEL DEPARTAMENTO DE AYACUCHO</v>
          </cell>
          <cell r="FA149" t="str">
            <v>445. GOBIERNO REGIONAL DEL DEPARTAMENTO DE CAJAMARCA</v>
          </cell>
          <cell r="FB149" t="str">
            <v>446. GOBIERNO REGIONAL DEL DEPARTAMENTO DE CUSCO</v>
          </cell>
          <cell r="FC149" t="str">
            <v>447. GOBIERNO REGIONAL DEL DEPARTAMENTO DE HUANCAVELICA</v>
          </cell>
          <cell r="FD149" t="str">
            <v>448. GOBIERNO REGIONAL DEL DEPARTAMENTO DE HUANUCO</v>
          </cell>
          <cell r="FE149" t="str">
            <v>449. GOBIERNO REGIONAL DEL DEPARTAMENTO DE ICA</v>
          </cell>
          <cell r="FF149" t="str">
            <v>450. GOBIERNO REGIONAL DEL DEPARTAMENTO DE JUNIN</v>
          </cell>
          <cell r="FG149" t="str">
            <v>451. GOBIERNO REGIONAL DEL DEPARTAMENTO DE LA LIBERTAD</v>
          </cell>
          <cell r="FH149" t="str">
            <v>452. GOBIERNO REGIONAL DEL DEPARTAMENTO DE LAMBAYEQUE</v>
          </cell>
          <cell r="FI149" t="str">
            <v>453. GOBIERNO REGIONAL DEL DEPARTAMENTO DE LORETO</v>
          </cell>
          <cell r="FJ149" t="str">
            <v>454. GOBIERNO REGIONAL DEL DEPARTAMENTO DE MADRE DE DIOS</v>
          </cell>
          <cell r="FK149" t="str">
            <v>455. GOBIERNO REGIONAL DEL DEPARTAMENTO DE MOQUEGUA</v>
          </cell>
          <cell r="FL149" t="str">
            <v>456. GOBIERNO REGIONAL DEL DEPARTAMENTO DE PASCO</v>
          </cell>
          <cell r="FM149" t="str">
            <v>457. GOBIERNO REGIONAL DEL DEPARTAMENTO DE PIURA</v>
          </cell>
          <cell r="FN149" t="str">
            <v>458. GOBIERNO REGIONAL DEL DEPARTAMENTO DE PUNO</v>
          </cell>
          <cell r="FO149" t="str">
            <v>459. GOBIERNO REGIONAL DEL DEPARTAMENTO DE SAN MARTIN</v>
          </cell>
          <cell r="FP149" t="str">
            <v>460. GOBIERNO REGIONAL DEL DEPARTAMENTO DE TACNA</v>
          </cell>
          <cell r="FQ149" t="str">
            <v>461. GOBIERNO REGIONAL DEL DEPARTAMENTO DE TUMBES</v>
          </cell>
          <cell r="FR149" t="str">
            <v>462. GOBIERNO REGIONAL DEL DEPARTAMENTO DE UCAYALI</v>
          </cell>
          <cell r="FS149" t="str">
            <v>463. GOBIERNO REGIONAL DEL DEPARTAMENTO DE LIMA</v>
          </cell>
          <cell r="FT149" t="str">
            <v>464. GOBIERNO REGIONAL DE LA PROVINCIA CONSTITUCIONAL DEL CALLAO</v>
          </cell>
          <cell r="FU149" t="str">
            <v>465. MUNICIPALIDAD METROPOLITANA DE LIMA</v>
          </cell>
          <cell r="FV149" t="str">
            <v>01. CHACHAPOYAS</v>
          </cell>
          <cell r="FW149" t="str">
            <v>02. BAGUA</v>
          </cell>
          <cell r="FX149" t="str">
            <v>03. BONGARA</v>
          </cell>
          <cell r="FY149" t="str">
            <v>04. CONDORCANQUI</v>
          </cell>
          <cell r="FZ149" t="str">
            <v>05. LUYA</v>
          </cell>
          <cell r="GA149" t="str">
            <v>06. RODRIGUEZ DE MENDOZA</v>
          </cell>
          <cell r="GB149" t="str">
            <v>07. UTCUBAMBA</v>
          </cell>
          <cell r="GC149" t="str">
            <v>01. HUARAZ</v>
          </cell>
          <cell r="GD149" t="str">
            <v>02. AIJA</v>
          </cell>
          <cell r="GE149" t="str">
            <v>03. ANTONIO RAIMONDI</v>
          </cell>
          <cell r="GF149" t="str">
            <v>04. ASUNCION</v>
          </cell>
          <cell r="GG149" t="str">
            <v>05. BOLOGNESI</v>
          </cell>
          <cell r="GH149" t="str">
            <v>06. CARHUAZ</v>
          </cell>
          <cell r="GI149" t="str">
            <v>07. CARLOS FERMIN FITZCARRALD</v>
          </cell>
          <cell r="GJ149" t="str">
            <v>08. CASMA</v>
          </cell>
          <cell r="GK149" t="str">
            <v>09. CORONGO</v>
          </cell>
          <cell r="GL149" t="str">
            <v>10. HUARI</v>
          </cell>
          <cell r="GM149" t="str">
            <v>11. HUARMEY</v>
          </cell>
          <cell r="GN149" t="str">
            <v>12. HUAYLAS</v>
          </cell>
          <cell r="GO149" t="str">
            <v>13. MARISCAL LUZURIAGA</v>
          </cell>
          <cell r="GP149" t="str">
            <v>14. OCROS</v>
          </cell>
          <cell r="GQ149" t="str">
            <v>15. PALLASCA</v>
          </cell>
          <cell r="GR149" t="str">
            <v>16. POMABAMBA</v>
          </cell>
          <cell r="GS149" t="str">
            <v>17. RECUAY</v>
          </cell>
          <cell r="GT149" t="str">
            <v>18. SANTA</v>
          </cell>
          <cell r="GU149" t="str">
            <v>19. SIHUAS</v>
          </cell>
          <cell r="GV149" t="str">
            <v>20. YUNGAY</v>
          </cell>
          <cell r="GW149" t="str">
            <v>01. ABANCAY</v>
          </cell>
          <cell r="GX149" t="str">
            <v>02. ANDAHUAYLAS</v>
          </cell>
          <cell r="GY149" t="str">
            <v>03. ANTABAMBA</v>
          </cell>
          <cell r="GZ149" t="str">
            <v>04. AYMARAES</v>
          </cell>
          <cell r="HA149" t="str">
            <v>05. COTABAMBAS</v>
          </cell>
          <cell r="HB149" t="str">
            <v>06. CHINCHEROS</v>
          </cell>
          <cell r="HC149" t="str">
            <v>07. GRAU</v>
          </cell>
          <cell r="HD149" t="str">
            <v>01. AREQUIPA</v>
          </cell>
          <cell r="HE149" t="str">
            <v>02. CAMANA</v>
          </cell>
          <cell r="HF149" t="str">
            <v>03. CARAVELI</v>
          </cell>
          <cell r="HG149" t="str">
            <v>04. CASTILLA</v>
          </cell>
          <cell r="HH149" t="str">
            <v>05. CAYLLOMA</v>
          </cell>
          <cell r="HI149" t="str">
            <v>06. CONDESUYOS</v>
          </cell>
          <cell r="HJ149" t="str">
            <v>07. ISLAY</v>
          </cell>
          <cell r="HK149" t="str">
            <v>08. LA UNION</v>
          </cell>
          <cell r="HL149" t="str">
            <v>01. HUAMANGA</v>
          </cell>
          <cell r="HM149" t="str">
            <v>02. CANGALLO</v>
          </cell>
          <cell r="HN149" t="str">
            <v>03. HUANCA SANCOS</v>
          </cell>
          <cell r="HO149" t="str">
            <v>04. HUANTA</v>
          </cell>
          <cell r="HP149" t="str">
            <v>05. LA MAR</v>
          </cell>
          <cell r="HQ149" t="str">
            <v>06. LUCANAS</v>
          </cell>
          <cell r="HR149" t="str">
            <v>07. PARINACOCHAS</v>
          </cell>
          <cell r="HS149" t="str">
            <v>08. PAUCAR DEL SARA SARA</v>
          </cell>
          <cell r="HT149" t="str">
            <v>09. SUCRE</v>
          </cell>
          <cell r="HU149" t="str">
            <v>10. VICTOR FAJARDO</v>
          </cell>
          <cell r="HV149" t="str">
            <v>11. VILCAS HUAMAN</v>
          </cell>
          <cell r="HW149" t="str">
            <v>01. CAJAMARCA</v>
          </cell>
          <cell r="HX149" t="str">
            <v>02. CAJABAMBA</v>
          </cell>
          <cell r="HY149" t="str">
            <v>03. CELENDIN</v>
          </cell>
          <cell r="HZ149" t="str">
            <v>04. CHOTA</v>
          </cell>
          <cell r="IA149" t="str">
            <v>05. CONTUMAZA</v>
          </cell>
          <cell r="IB149" t="str">
            <v>06. CUTERVO</v>
          </cell>
          <cell r="IC149" t="str">
            <v>07. HUALGAYOC</v>
          </cell>
          <cell r="ID149" t="str">
            <v>08. JAEN</v>
          </cell>
          <cell r="IE149" t="str">
            <v>09. SAN IGNACIO</v>
          </cell>
          <cell r="IF149" t="str">
            <v>10. SAN MARCOS</v>
          </cell>
          <cell r="IG149" t="str">
            <v>11. SAN MIGUEL</v>
          </cell>
          <cell r="IH149" t="str">
            <v>12. SAN PABLO</v>
          </cell>
          <cell r="II149" t="str">
            <v>13. SANTA CRUZ</v>
          </cell>
          <cell r="IJ149" t="str">
            <v>01. PROV.CONSTITUCIONAL DEL CALLAO</v>
          </cell>
          <cell r="IK149" t="str">
            <v>01. CUSCO</v>
          </cell>
          <cell r="IL149" t="str">
            <v>02. ACOMAYO</v>
          </cell>
          <cell r="IM149" t="str">
            <v>03. ANTA</v>
          </cell>
          <cell r="IN149" t="str">
            <v>04. CALCA</v>
          </cell>
          <cell r="IO149" t="str">
            <v>05. CANAS</v>
          </cell>
          <cell r="IP149" t="str">
            <v>06. CANCHIS</v>
          </cell>
          <cell r="IQ149" t="str">
            <v>07. CHUMBIVILCAS</v>
          </cell>
          <cell r="IR149" t="str">
            <v>08. ESPINAR</v>
          </cell>
          <cell r="IS149" t="str">
            <v>09. LA CONVENCION</v>
          </cell>
          <cell r="IT149" t="str">
            <v>10. PARURO</v>
          </cell>
          <cell r="IU149" t="str">
            <v>11. PAUCARTAMBO</v>
          </cell>
          <cell r="IV149" t="str">
            <v>12. QUISPICANCHIS</v>
          </cell>
          <cell r="IW149" t="str">
            <v>13. URUBAMBA</v>
          </cell>
          <cell r="IX149" t="str">
            <v>01. HUANCAVELICA</v>
          </cell>
          <cell r="IY149" t="str">
            <v>02. ACOBAMBA</v>
          </cell>
          <cell r="IZ149" t="str">
            <v>03. ANGARAES</v>
          </cell>
          <cell r="JA149" t="str">
            <v>04. CASTROVIRREYNA</v>
          </cell>
          <cell r="JB149" t="str">
            <v>05. CHURCAMPA</v>
          </cell>
          <cell r="JC149" t="str">
            <v>06. HUAYTARA</v>
          </cell>
          <cell r="JD149" t="str">
            <v>07. TAYACAJA</v>
          </cell>
          <cell r="JE149" t="str">
            <v>01. HUANUCO</v>
          </cell>
          <cell r="JF149" t="str">
            <v>02. AMBO</v>
          </cell>
          <cell r="JG149" t="str">
            <v>03. DOS DE MAYO</v>
          </cell>
          <cell r="JH149" t="str">
            <v>04. HUACAYBAMBA</v>
          </cell>
          <cell r="JI149" t="str">
            <v>05. HUAMALIES</v>
          </cell>
          <cell r="JJ149" t="str">
            <v>06. LEONCIO PRADO</v>
          </cell>
          <cell r="JK149" t="str">
            <v>07. MARAÑON</v>
          </cell>
          <cell r="JL149" t="str">
            <v>08. PACHITEA</v>
          </cell>
          <cell r="JM149" t="str">
            <v>09. PUERTO INCA</v>
          </cell>
          <cell r="JN149" t="str">
            <v>10. LAURICOCHA</v>
          </cell>
          <cell r="JO149" t="str">
            <v>11. YAROWILCA</v>
          </cell>
          <cell r="JP149" t="str">
            <v>01. ICA</v>
          </cell>
          <cell r="JQ149" t="str">
            <v>02. CHINCHA</v>
          </cell>
          <cell r="JR149" t="str">
            <v>03. NASCA</v>
          </cell>
          <cell r="JS149" t="str">
            <v>04. PALPA</v>
          </cell>
          <cell r="JT149" t="str">
            <v>05. PISCO</v>
          </cell>
          <cell r="JU149" t="str">
            <v>01. HUANCAYO</v>
          </cell>
          <cell r="JV149" t="str">
            <v>02. CONCEPCION</v>
          </cell>
          <cell r="JW149" t="str">
            <v>03. CHANCHAMAYO</v>
          </cell>
          <cell r="JX149" t="str">
            <v>04. JAUJA</v>
          </cell>
          <cell r="JY149" t="str">
            <v>05. JUNIN</v>
          </cell>
          <cell r="JZ149" t="str">
            <v>06. SATIPO</v>
          </cell>
          <cell r="KA149" t="str">
            <v>07. TARMA</v>
          </cell>
          <cell r="KB149" t="str">
            <v>08. YAULI</v>
          </cell>
          <cell r="KC149" t="str">
            <v>09. CHUPACA</v>
          </cell>
          <cell r="KD149" t="str">
            <v>01. TRUJILLO</v>
          </cell>
          <cell r="KE149" t="str">
            <v>02. ASCOPE</v>
          </cell>
          <cell r="KF149" t="str">
            <v>03. BOLIVAR</v>
          </cell>
          <cell r="KG149" t="str">
            <v>04. CHEPEN</v>
          </cell>
          <cell r="KH149" t="str">
            <v>05. JULCAN</v>
          </cell>
          <cell r="KI149" t="str">
            <v>06. OTUZCO</v>
          </cell>
          <cell r="KJ149" t="str">
            <v>07. PACASMAYO</v>
          </cell>
          <cell r="KK149" t="str">
            <v>08. PATAZ</v>
          </cell>
          <cell r="KL149" t="str">
            <v>09. SANCHEZ CARRION</v>
          </cell>
          <cell r="KM149" t="str">
            <v>10. SANTIAGO DE CHUCO</v>
          </cell>
          <cell r="KN149" t="str">
            <v>11. GRAN CHIMU</v>
          </cell>
          <cell r="KO149" t="str">
            <v>12. VIRU</v>
          </cell>
          <cell r="KP149" t="str">
            <v>01. CHICLAYO</v>
          </cell>
          <cell r="KQ149" t="str">
            <v>02. FERREÑAFE</v>
          </cell>
          <cell r="KR149" t="str">
            <v>03. LAMBAYEQUE</v>
          </cell>
          <cell r="KS149" t="str">
            <v>01. LIMA</v>
          </cell>
          <cell r="KT149" t="str">
            <v>02. BARRANCA</v>
          </cell>
          <cell r="KU149" t="str">
            <v>03. CAJATAMBO</v>
          </cell>
          <cell r="KV149" t="str">
            <v>04. CANTA</v>
          </cell>
          <cell r="KW149" t="str">
            <v>05. CAÑETE</v>
          </cell>
          <cell r="KX149" t="str">
            <v>06. HUARAL</v>
          </cell>
          <cell r="KY149" t="str">
            <v>07. HUAROCHIRI</v>
          </cell>
          <cell r="KZ149" t="str">
            <v>08. HUAURA</v>
          </cell>
          <cell r="LA149" t="str">
            <v>09. OYON</v>
          </cell>
          <cell r="LB149" t="str">
            <v>10. YAUYOS</v>
          </cell>
          <cell r="LC149" t="str">
            <v>01. MAYNAS</v>
          </cell>
          <cell r="LD149" t="str">
            <v>02. ALTO AMAZONAS</v>
          </cell>
          <cell r="LE149" t="str">
            <v>03. LORETO</v>
          </cell>
          <cell r="LF149" t="str">
            <v>04. MARISCAL RAMON CASTILLA</v>
          </cell>
          <cell r="LG149" t="str">
            <v>05. REQUENA</v>
          </cell>
          <cell r="LH149" t="str">
            <v>06. UCAYALI</v>
          </cell>
          <cell r="LI149" t="str">
            <v>07. DATEM DEL MARAÑON</v>
          </cell>
          <cell r="LJ149" t="str">
            <v>08. PUTUMAYO</v>
          </cell>
          <cell r="LK149" t="str">
            <v>01. TAMBOPATA</v>
          </cell>
          <cell r="LL149" t="str">
            <v>02. MANU</v>
          </cell>
          <cell r="LM149" t="str">
            <v>03. TAHUAMANU</v>
          </cell>
          <cell r="LN149" t="str">
            <v>01. MARISCAL NIETO</v>
          </cell>
          <cell r="LO149" t="str">
            <v>02. GENERAL SANCHEZ CERRO</v>
          </cell>
          <cell r="LP149" t="str">
            <v>03. ILO</v>
          </cell>
          <cell r="LQ149" t="str">
            <v>01. PASCO</v>
          </cell>
          <cell r="LR149" t="str">
            <v>02. DANIEL A. CARRION</v>
          </cell>
          <cell r="LS149" t="str">
            <v>03. OXAPAMPA</v>
          </cell>
          <cell r="LT149" t="str">
            <v>01. PIURA</v>
          </cell>
          <cell r="LU149" t="str">
            <v>02. AYABACA</v>
          </cell>
          <cell r="LV149" t="str">
            <v>03. HUANCABAMBA</v>
          </cell>
          <cell r="LW149" t="str">
            <v>04. MORROPON</v>
          </cell>
          <cell r="LX149" t="str">
            <v>05. PAITA</v>
          </cell>
          <cell r="LY149" t="str">
            <v>06. SULLANA</v>
          </cell>
          <cell r="LZ149" t="str">
            <v>07. TALARA</v>
          </cell>
          <cell r="MA149" t="str">
            <v>08. SECHURA</v>
          </cell>
          <cell r="MB149" t="str">
            <v>01. PUNO</v>
          </cell>
          <cell r="MC149" t="str">
            <v>02. AZANGARO</v>
          </cell>
          <cell r="MD149" t="str">
            <v>03. CARABAYA</v>
          </cell>
          <cell r="ME149" t="str">
            <v>04. CHUCUITO</v>
          </cell>
          <cell r="MF149" t="str">
            <v>05. EL COLLAO</v>
          </cell>
          <cell r="MG149" t="str">
            <v>06. HUANCANE</v>
          </cell>
          <cell r="MH149" t="str">
            <v>07. LAMPA</v>
          </cell>
          <cell r="MI149" t="str">
            <v>08. MELGAR</v>
          </cell>
          <cell r="MJ149" t="str">
            <v>09. MOHO</v>
          </cell>
          <cell r="MK149" t="str">
            <v>10. SAN ANTONIO DE PUTINA</v>
          </cell>
          <cell r="ML149" t="str">
            <v>11. SAN ROMAN</v>
          </cell>
          <cell r="MM149" t="str">
            <v>12. SANDIA</v>
          </cell>
          <cell r="MN149" t="str">
            <v>13. YUNGUYO</v>
          </cell>
          <cell r="MO149" t="str">
            <v>01. MOYOBAMBA</v>
          </cell>
          <cell r="MP149" t="str">
            <v>02. BELLAVISTA</v>
          </cell>
          <cell r="MQ149" t="str">
            <v>03. EL DORADO</v>
          </cell>
          <cell r="MR149" t="str">
            <v>04. HUALLAGA</v>
          </cell>
          <cell r="MS149" t="str">
            <v>05. LAMAS</v>
          </cell>
          <cell r="MT149" t="str">
            <v>06. MARISCAL CACERES</v>
          </cell>
          <cell r="MU149" t="str">
            <v>07. PICOTA</v>
          </cell>
          <cell r="MV149" t="str">
            <v>08. RIOJA</v>
          </cell>
          <cell r="MW149" t="str">
            <v>09. SAN MARTIN</v>
          </cell>
          <cell r="MX149" t="str">
            <v>10. TOCACHE</v>
          </cell>
          <cell r="MY149" t="str">
            <v>01. TACNA</v>
          </cell>
          <cell r="MZ149" t="str">
            <v>02. CANDARAVE</v>
          </cell>
          <cell r="NA149" t="str">
            <v>03. JORGE BASADRE</v>
          </cell>
          <cell r="NB149" t="str">
            <v>04. TARATA</v>
          </cell>
          <cell r="NC149" t="str">
            <v>01. TUMBES</v>
          </cell>
          <cell r="ND149" t="str">
            <v>02. CONTRALMIRANTE VILLAR</v>
          </cell>
          <cell r="NE149" t="str">
            <v>03. ZARUMILLA</v>
          </cell>
          <cell r="NF149" t="str">
            <v>01. CORONEL PORTILLO</v>
          </cell>
          <cell r="NG149" t="str">
            <v>02. ATALAYA</v>
          </cell>
          <cell r="NH149" t="str">
            <v>03. PADRE ABAD</v>
          </cell>
          <cell r="NI149" t="str">
            <v>04. PURUS</v>
          </cell>
          <cell r="NJ149" t="str">
            <v>001. MANCOMUNIDAD MUNICIPAL DE LA AMAZONIA DE PUNO</v>
          </cell>
          <cell r="NK149" t="str">
            <v>002. MANCOMUNIDAD MUNICIPAL DE USCOVILCA</v>
          </cell>
          <cell r="NL149" t="str">
            <v>003. MANCOMUNIDAD MUNICIPAL DEL VALLE DE LA LECHE</v>
          </cell>
          <cell r="NM149" t="str">
            <v>004. MANCOMUNIDAD MUNICIPAL DE SALHUANA</v>
          </cell>
          <cell r="NN149" t="str">
            <v>005. MANCOMUNIDAD MUNICIPAL VALLE SUR - CUSCO</v>
          </cell>
          <cell r="NO149" t="str">
            <v>006. MANCOMUNIDAD MUNICIPAL DE HUAYTAPALLANA</v>
          </cell>
          <cell r="NP149" t="str">
            <v>007. MANCOMUNIDAD MUNICIPAL DE QAPAQ ÑAN</v>
          </cell>
          <cell r="NQ149" t="str">
            <v>009. MANCOMUNIDAD MUNICIPAL INTEGRACIÓN FRONTERIZA COLLPA</v>
          </cell>
          <cell r="NR149" t="str">
            <v>010. MANCOMUNIDAD MUNICIPAL FRENTE NORTE DEL ILUCÁN</v>
          </cell>
          <cell r="NS149" t="str">
            <v>011. MANCOMUNIDAD MUNICIPAL DEL NORTE DE CELENDIN</v>
          </cell>
          <cell r="NT149" t="str">
            <v>015. MANCOMUNIDAD MUNICIPAL TALLÁN</v>
          </cell>
          <cell r="NU149" t="str">
            <v>017. MANCOMUNIDAD MUNICIPAL NUEVA REQUENA - PADRE MARQUEZ-NR-PM</v>
          </cell>
          <cell r="NV149" t="str">
            <v>019. MANCOMUNIDAD MUNICIPAL CUENCA MANTARO - MANTARO</v>
          </cell>
          <cell r="NW149" t="str">
            <v>020. MANCOMUNIDAD MUNICIPAL CUENCA DEL MANTARO VIZCATÁN - VRAE</v>
          </cell>
          <cell r="NX149" t="str">
            <v>021. MANCOMUNIDAD MUNICIPAL DE LA QUEBRADA DEL MANTARO</v>
          </cell>
          <cell r="NY149" t="str">
            <v>024. MANCOMUNIDAD MUNICIPAL DE LA SUBCUENCA DEL RIO CHIPILLICO</v>
          </cell>
          <cell r="NZ149" t="str">
            <v>025. MANCOMUNIDAD MUNICIPAL TUPAC AMARU II</v>
          </cell>
          <cell r="OA149" t="str">
            <v>026. MANCOMUNIDAD MUNICIPAL DE LA CUENCA VALLE DE LURÍN</v>
          </cell>
          <cell r="OB149" t="str">
            <v>027. MANCOMUNIDAD MUNICIPAL DEL CORREDOR MANTARO</v>
          </cell>
          <cell r="OC149" t="str">
            <v>028. MANCOMUNIDAD MUNICIPAL DE HATUN HUAYLAS</v>
          </cell>
          <cell r="OD149" t="str">
            <v>030. MANCOMUNIDAD MUNICIPAL ANGARAES SUR</v>
          </cell>
          <cell r="OE149" t="str">
            <v>031. MANCOMUNIDAD MUNICIPAL LIMA CENTRO</v>
          </cell>
          <cell r="OF149" t="str">
            <v>032. MANCOMUNIDAD MUNICIPAL DE LA CUENCA DEL RÍO SANTO TOMÁS</v>
          </cell>
          <cell r="OG149" t="str">
            <v>036. MANCOMUNIDAD MUNICIPAL DEL VALLE SANTA EULALIA</v>
          </cell>
          <cell r="OH149" t="str">
            <v>037. MANCOMUNIDAD MUNICIPAL DEL VALLE FORTALEZA Y DEL SANTA</v>
          </cell>
          <cell r="OI149" t="str">
            <v>038. MANCOMUNIDAD MUNICIPAL MARGEN DERECHA DE CAYLLOMA</v>
          </cell>
          <cell r="OJ149" t="str">
            <v>039. MANCOMUNIDAD MUNICIPAL DE LAS CABEZADAS DEL SUR DE LUCANAS - AYACUCHO</v>
          </cell>
          <cell r="OK149" t="str">
            <v>040. MANCOMUNIDAD MUNICIPAL SEÑOR CAUTIVO DE AYABACA</v>
          </cell>
          <cell r="OL149" t="str">
            <v>042. MANCOMUNIDAD MUNICIPAL WARAQ</v>
          </cell>
          <cell r="OM149" t="str">
            <v>043. MANCOMUNIDAD MUNICIPAL CUENCA DEL RIO CUMBAZA</v>
          </cell>
          <cell r="ON149" t="str">
            <v>045. MANCOMUNIDAD MUNICIPAL TRES CUENCAS : SANTA - FORTALEZA - PATIVILCA</v>
          </cell>
          <cell r="OO149" t="str">
            <v>047. MANCOMUNIDAD MUNICIPAL DE LOS DISTRITOS DE OXAPAMPA</v>
          </cell>
          <cell r="OP149" t="str">
            <v>049. MANCOMUNIDAD MUNICIPAL LIMA SUR</v>
          </cell>
          <cell r="OQ149" t="str">
            <v>054. MANCOMUNIDAD MUNICIPAL VRAEM DEL NORTE</v>
          </cell>
          <cell r="OR149" t="str">
            <v>055. MANCOMUNIDAD MUNICIPAL DE CUENCAS DE SELVA CENTRAL</v>
          </cell>
          <cell r="OS149" t="str">
            <v>056. MANCOMUNIDAD MUNICIPAL DEL NOR ORIENTE DEL PERÚ</v>
          </cell>
        </row>
        <row r="150">
          <cell r="A150" t="str">
            <v>_001._PRESIDENCIA_DEL_CONSEJO_DE_MINISTROS</v>
          </cell>
          <cell r="B150" t="str">
            <v>_002._INSTITUTO_NACIONAL_DE_ESTADISTICA_E_INFORMATICA</v>
          </cell>
          <cell r="C150" t="str">
            <v>_010._DIRECCION_NACIONAL_DE_INTELIGENCIA</v>
          </cell>
          <cell r="D150" t="str">
            <v>_011._DESPACHO_PRESIDENCIAL</v>
          </cell>
          <cell r="E150" t="str">
            <v>_012._COMISION_NACIONAL_PARA_EL_DESARROLLO_Y_VIDA_SIN_DROGAS__DEVIDA</v>
          </cell>
          <cell r="F150" t="str">
            <v>_016._CENTRO_NACIONAL_DE_PLANEAMIENTO_ESTRATEGICO__CEPLAN</v>
          </cell>
          <cell r="G150" t="str">
            <v>_019._ORGANISMO_SUPERVISOR_DE_LA_INVERSION_PRIVADA_EN_TELECOMUNICACIONES</v>
          </cell>
          <cell r="H150" t="str">
            <v>_020._ORGANISMO_SUPERVISOR_DE_LA_INVERSION_EN_ENERGIA_Y_MINERIA</v>
          </cell>
          <cell r="I150" t="str">
            <v>_021._SUPERINTENDENCIA_NACIONAL_DE_SERVICIOS_DE_SANEAMIENTO</v>
          </cell>
          <cell r="J150" t="str">
            <v>_022._ORGANISMO_SUPERVISOR_DE_LA_INVERSION_EN_INFRAESTRUCTURA_DE_TRANSPORTE_DE_USO_PUBLICO</v>
          </cell>
          <cell r="K150" t="str">
            <v>_023._AUTORIDAD_NACIONAL_DEL_SERVICIO_CIVIL</v>
          </cell>
          <cell r="L150" t="str">
            <v>_024._ORGANISMO_DE_SUPERVISION_DE_LOS_RECURSOS_FORESTALES_Y_DE_FAUNA_SILVESTRE</v>
          </cell>
          <cell r="M150" t="str">
            <v>_114._CONSEJO_NACIONAL_DE_CIENCIA__TECNOLOGIA_E_INNOVACION_TECNOLOGICA</v>
          </cell>
          <cell r="N150" t="str">
            <v>_183._INSTITUTO_NACIONAL_DE_DEFENSA_DE_LA_COMPETENCIA_Y_DE_LA_PROTECCION_DE_LA_PROPIEDAD_INTELECTUAL</v>
          </cell>
          <cell r="O150" t="str">
            <v>_003._M._DE_CULTURA</v>
          </cell>
          <cell r="P150" t="str">
            <v>_060._ARCHIVO_GENERAL_DE_LA_NACION</v>
          </cell>
          <cell r="Q150" t="str">
            <v>_113._BIBLIOTECA_NACIONAL_DEL_PERU</v>
          </cell>
          <cell r="R150" t="str">
            <v>_116._INSTITUTO_NACIONAL_DE_RADIO_Y_TELEVISION_DEL_PERU__IRTP</v>
          </cell>
          <cell r="S150" t="str">
            <v>_004._PODER_JUDICIAL</v>
          </cell>
          <cell r="T150" t="str">
            <v>_040._ACADEMIA_DE_LA_MAGISTRATURA</v>
          </cell>
          <cell r="U150" t="str">
            <v>_005._M._DEL_AMBIENTE</v>
          </cell>
          <cell r="V150" t="str">
            <v>_050._SERVICIO_NACIONAL_DE_AREAS_NATURALES_PROTEGIDAS_POR_EL_ESTADO__SERNANP</v>
          </cell>
          <cell r="W150" t="str">
            <v>_051._ORGANISMO_DE_EVALUACION_Y_FISCALIZACION_AMBIENTAL__OEFA</v>
          </cell>
          <cell r="X150" t="str">
            <v>_052._SERVICIO_NACIONAL_DE_CERTIFICACION_AMBIENTAL_PARA_LAS_INVERSIONES_SOSTENIBLES_SENACE</v>
          </cell>
          <cell r="Y150" t="str">
            <v>_055._INSTITUTO_DE_INVESTIGACIONES_DE_LA_AMAZONIA_PERUANA</v>
          </cell>
          <cell r="Z150" t="str">
            <v>_056._INSTITUTO_NACIONAL_DE_INVESTIGACION_EN_GLACIARES_Y_ECOSISTEMAS_DE_MONTAÑA</v>
          </cell>
          <cell r="AA150" t="str">
            <v>_112._INSTITUTO_GEOFISICO_DEL_PERU</v>
          </cell>
          <cell r="AB150" t="str">
            <v>_331._SERVICIO_NACIONAL_DE_METEOROLOGIA_E_HIDROLOGIA</v>
          </cell>
          <cell r="AC150" t="str">
            <v>_006._M._DE_JUSTICIA_Y_DERECHOS_HUMANOS</v>
          </cell>
          <cell r="AD150" t="str">
            <v>_061._INSTITUTO_NACIONAL_PENITENCIARIO</v>
          </cell>
          <cell r="AE150" t="str">
            <v>_067._SUPERINTENDENCIA_NACIONAL_DE_LOS_REGISTROS_PUBLICOS</v>
          </cell>
          <cell r="AF150" t="str">
            <v>_007._M._DEL_INTERIOR</v>
          </cell>
          <cell r="AG150" t="str">
            <v>_070._INTENDENCIA_NACIONAL_DE_BOMBEROS_DEL_PERÚ__INBP</v>
          </cell>
          <cell r="AH150" t="str">
            <v>_072._SUPERINTENDENCIA_NACIONAL_DE_CONTROL_DE_SERVICIOS_DE_SEGURIDAD__ARMAS__MUNICIONES_Y_EXPLOSIVOS_DE_USO_CIVIL</v>
          </cell>
          <cell r="AI150" t="str">
            <v>_073._SUPERINTENDENCIA_NACIONAL_DE_MIGRACIONES</v>
          </cell>
          <cell r="AJ150" t="str">
            <v>_008._M._DE_RELACIONES_EXTERIORES</v>
          </cell>
          <cell r="AK150" t="str">
            <v>_080._AGENCIA_PERUANA_DE_COOPERACION_INTERNACIONAL__APCI</v>
          </cell>
          <cell r="AL150" t="str">
            <v>_009._M._DE_ECONOMIA_Y_FINANZAS</v>
          </cell>
          <cell r="AM150" t="str">
            <v>_055._AGENCIA_DE_PROMOCION_DE_LA_INVERSION_PRIVADA</v>
          </cell>
          <cell r="AN150" t="str">
            <v>_057._SUPERINTENDENCIA_NACIONAL_DE_ADUANAS_Y_DE_ADMINISTRACION_TRIBUTARIA</v>
          </cell>
          <cell r="AO150" t="str">
            <v>_058._SUPERINTENDENCIA_DEL_MERCADO_DE_VALORES</v>
          </cell>
          <cell r="AP150" t="str">
            <v>_059._ORGANISMO_SUPERVISOR_DE_LAS_CONTRATACIONES_DEL_ESTADO</v>
          </cell>
          <cell r="AQ150" t="str">
            <v>_095._OFICINA_DE_NORMALIZACION_PREVISIONALONP</v>
          </cell>
          <cell r="AR150" t="str">
            <v>_096._CENTRAL_DE_COMPRAS_PÚBLICAS__PERÚ_COMPRAS</v>
          </cell>
          <cell r="AS150" t="str">
            <v>_010._M._DE_EDUCACION</v>
          </cell>
          <cell r="AT150" t="str">
            <v>_111._CENTRO_VACACIONAL_HUAMPANI</v>
          </cell>
          <cell r="AU150" t="str">
            <v>_117._SISTEMA_NACIONAL_DE_EVALUACION__ACREDITACION_Y_CERTIFICACION_DE_LA_CALIDAD_EDUCATIVA</v>
          </cell>
          <cell r="AV150" t="str">
            <v>_118._SUPERINTENDENCIA_NACIONAL_DE_EDUCACION_SUPERIOR_UNIVERSITARIA</v>
          </cell>
          <cell r="AW150" t="str">
            <v>_342._INSTITUTO_PERUANO_DEL_DEPORTE</v>
          </cell>
          <cell r="AX150" t="str">
            <v>_510._U.N._MAYOR_DE_SAN_MARCOS</v>
          </cell>
          <cell r="AY150" t="str">
            <v>_511._U.N._DE_SAN_ANTONIO_ABAD_DEL_CUSCO</v>
          </cell>
          <cell r="AZ150" t="str">
            <v>_512._U.N._DE_TRUJILLO</v>
          </cell>
          <cell r="BA150" t="str">
            <v>_513._U.N._DE_SAN_AGUSTIN</v>
          </cell>
          <cell r="BB150" t="str">
            <v>_514._U.N._DE_INGENIERIA</v>
          </cell>
          <cell r="BC150" t="str">
            <v>_515._U.N._SAN_LUIS_GONZAGA_DE_ICA</v>
          </cell>
          <cell r="BD150" t="str">
            <v>_516._U.N._SAN_CRISTOBAL_DE_HUAMANGA</v>
          </cell>
          <cell r="BE150" t="str">
            <v>_517._U.N._DEL_CENTRO_DEL_PERU</v>
          </cell>
          <cell r="BF150" t="str">
            <v>_518._U.N._AGRARIA_LA_MOLINA</v>
          </cell>
          <cell r="BG150" t="str">
            <v>_519._U.N._DE_LA_AMAZONIA_PERUANA</v>
          </cell>
          <cell r="BH150" t="str">
            <v>_520._U.N._DEL_ALTIPLANO</v>
          </cell>
          <cell r="BI150" t="str">
            <v>_521._U.N._DE_PIURA</v>
          </cell>
          <cell r="BJ150" t="str">
            <v>_522._U.N._DE_CAJAMARCA</v>
          </cell>
          <cell r="BK150" t="str">
            <v>_523._U.N._PEDRO_RUIZ_GALLO</v>
          </cell>
          <cell r="BL150" t="str">
            <v>_524._U.N._FEDERICO_VILLARREAL</v>
          </cell>
          <cell r="BM150" t="str">
            <v>_525._U.N._HERMILIO_VALDIZAN</v>
          </cell>
          <cell r="BN150" t="str">
            <v>_526._U.N._AGRARIA_DE_LA_SELVA</v>
          </cell>
          <cell r="BO150" t="str">
            <v>_527._U.N._DANIEL_ALCIDES_CARRION</v>
          </cell>
          <cell r="BP150" t="str">
            <v>_528._U.N._DE_EDUCACION_ENRIQUE_GUZMAN_Y_VALLE</v>
          </cell>
          <cell r="BQ150" t="str">
            <v>_529._U.N._DEL_CALLAO</v>
          </cell>
          <cell r="BR150" t="str">
            <v>_530._U.N._JOSE_FAUSTINO_SANCHEZ_CARRION</v>
          </cell>
          <cell r="BS150" t="str">
            <v>_531._U.N._JORGE_BASADRE_GROHMANN</v>
          </cell>
          <cell r="BT150" t="str">
            <v>_532._U.N._SANTIAGO_ANTUNEZ_DE_MAYOLO</v>
          </cell>
          <cell r="BU150" t="str">
            <v>_533._U.N._DE_SAN_MARTIN</v>
          </cell>
          <cell r="BV150" t="str">
            <v>_534._U.N._DE_UCAYALI</v>
          </cell>
          <cell r="BW150" t="str">
            <v>_535._U.N._DE_TUMBES</v>
          </cell>
          <cell r="BX150" t="str">
            <v>_536._U.N._DEL_SANTA</v>
          </cell>
          <cell r="BY150" t="str">
            <v>_537._U.N._DE_HUANCAVELICA</v>
          </cell>
          <cell r="BZ150" t="str">
            <v>_538._U.N._AMAZONICA_DE_MADRE_DE_DIOS</v>
          </cell>
          <cell r="CA150" t="str">
            <v>_539._U.N._MICAELA_BASTIDAS_DE_APURIMAC</v>
          </cell>
          <cell r="CB150" t="str">
            <v>_541._U.N._TORIBIO_RODRIGUEZ_DE_MENDOZA_DE_AMAZONAS</v>
          </cell>
          <cell r="CC150" t="str">
            <v>_542._U.N._INTERCULTURAL_DE_LA_AMAZONIA</v>
          </cell>
          <cell r="CD150" t="str">
            <v>_543._U.N._TECNOLOGICA_DE_LIMA_SUR</v>
          </cell>
          <cell r="CE150" t="str">
            <v>_544._U.N._JOSE_MARIA_ARGUEDAS</v>
          </cell>
          <cell r="CF150" t="str">
            <v>_545._U.N._DE_MOQUEGUA</v>
          </cell>
          <cell r="CG150" t="str">
            <v>_546._U.N._DE_JAEN</v>
          </cell>
          <cell r="CH150" t="str">
            <v>_547._U.N._DE_CAÑETE</v>
          </cell>
          <cell r="CI150" t="str">
            <v>_548._U.N._DE_FRONTERA</v>
          </cell>
          <cell r="CJ150" t="str">
            <v>_549._U.N._DE_BARRANCA</v>
          </cell>
          <cell r="CK150" t="str">
            <v>_550._U.N._AUTÓNOMA_DE_CHOTA</v>
          </cell>
          <cell r="CL150" t="str">
            <v>_551._U.N._INTERCULTURAL_DE_LA_SELVA_CENTRAL_JUAN_SANTOS_ATAHUALPA</v>
          </cell>
          <cell r="CM150" t="str">
            <v>_552._U.N._DE_JULIACA</v>
          </cell>
          <cell r="CN150" t="str">
            <v>_553._U.N._AUTÓNOMA_ALTOANDINA_DE_TARMA</v>
          </cell>
          <cell r="CO150" t="str">
            <v>_554._U.N._AUTÓNOMA_DE_HUANTA</v>
          </cell>
          <cell r="CP150" t="str">
            <v>_555._U.N._INTERCULTURAL_FABIOLA_SALAZAR_LEGUIA_DE_BAGUA</v>
          </cell>
          <cell r="CQ150" t="str">
            <v>_556._U.N._INTERCULTURAL_DE_QUILLABAMBA</v>
          </cell>
          <cell r="CR150" t="str">
            <v>_557._U.N._AUTÓNOMA_DE_ALTO_AMAZONAS</v>
          </cell>
          <cell r="CS150" t="str">
            <v>_558._U.N._AUTÓNOMA_DE_TAYACAJA_DANIEL_HERNÁNDEZ_MORILLO</v>
          </cell>
          <cell r="CT150" t="str">
            <v>_559._U.N._CIRO_ALEGRÍA</v>
          </cell>
          <cell r="CU150" t="str">
            <v>_011._M._DE_SALUD</v>
          </cell>
          <cell r="CV150" t="str">
            <v>_131._INSTITUTO_NACIONAL_DE_SALUD</v>
          </cell>
          <cell r="CW150" t="str">
            <v>_134._SUPERINTENDENCIA_NACIONAL_DE_SALUD</v>
          </cell>
          <cell r="CX150" t="str">
            <v>_135._SEGURO_INTEGRAL_DE_SALUD</v>
          </cell>
          <cell r="CY150" t="str">
            <v>_136._INSTITUTO_NACIONAL_DE_ENFERMEDADES_NEOPLASICAS__INEN</v>
          </cell>
          <cell r="CZ150" t="str">
            <v>_012._M._DE_TRABAJO_Y_PROMOCION_DEL_EMPLEO</v>
          </cell>
          <cell r="DA150" t="str">
            <v>_121._SUPERINTENDENCIA_NACIONAL_DE_FISCALIZACION_LABORAL</v>
          </cell>
          <cell r="DB150" t="str">
            <v>_013._M._DE_AGRICULTURA_Y_RIEGO</v>
          </cell>
          <cell r="DC150" t="str">
            <v>_018._SIERRA_Y_SELVA_EXPORTADORA</v>
          </cell>
          <cell r="DD150" t="str">
            <v>_160._SERVICIO_NACIONAL_DE_SANIDAD_AGRARIA__SENASA</v>
          </cell>
          <cell r="DE150" t="str">
            <v>_163._INSTITUTO_NACIONAL_DE_INNOVACION_AGRARIA</v>
          </cell>
          <cell r="DF150" t="str">
            <v>_164._AUTORIDAD_NACIONAL_DEL_AGUA__ANA</v>
          </cell>
          <cell r="DG150" t="str">
            <v>_165._SERVICIO_NACIONAL_FORESTAL_Y_DE_FAUNA_SILVESTRE__SERFOR</v>
          </cell>
          <cell r="DH150" t="str">
            <v>_016._M._DE_ENERGIA_Y_MINAS</v>
          </cell>
          <cell r="DI150" t="str">
            <v>_220._INSTITUTO_PERUANO_DE_ENERGIA_NUCLEAR</v>
          </cell>
          <cell r="DJ150" t="str">
            <v>_221._INSTITUTO_GEOLOGICO_MINERO_Y_METALURGICO</v>
          </cell>
          <cell r="DK150" t="str">
            <v>_019._CONTRALORIA_GENERAL</v>
          </cell>
          <cell r="DL150" t="str">
            <v>_020._DEFENSORIA_DEL_PUEBLO</v>
          </cell>
          <cell r="DM150" t="str">
            <v>_021._CONSEJO_NACIONAL_DE_LA_MAGISTRATURA</v>
          </cell>
          <cell r="DN150" t="str">
            <v>_022._MINISTERIO_PUBLICO</v>
          </cell>
          <cell r="DO150" t="str">
            <v>_024._TRIBUNAL_CONSTITUCIONAL</v>
          </cell>
          <cell r="DP150" t="str">
            <v>_006._INSTITUTO_NACIONAL_DE_DEFENSA_CIVIL</v>
          </cell>
          <cell r="DQ150" t="str">
            <v>_025._CENTRO_NACIONAL_DE_ESTIMACION__PREVENCION_Y_REDUCCION_DEL_RIESGO_DE_DESASTRES__CENEPRED</v>
          </cell>
          <cell r="DR150" t="str">
            <v>_026._M._DE_DEFENSA</v>
          </cell>
          <cell r="DS150" t="str">
            <v>_332._INSTITUTO_GEOGRAFICO_NACIONAL</v>
          </cell>
          <cell r="DT150" t="str">
            <v>_335._AGENCIA_DE_COMPRAS_DE_LAS_FUERZAS_ARMADAS</v>
          </cell>
          <cell r="DU150" t="str">
            <v>_027._FUERO_MILITAR_POLICIAL</v>
          </cell>
          <cell r="DV150" t="str">
            <v>_028._CONGRESO_DE_LA_REPUBLICA</v>
          </cell>
          <cell r="DW150" t="str">
            <v>_031._JURADO_NACIONAL_DE_ELECCIONES</v>
          </cell>
          <cell r="DX150" t="str">
            <v>_032._OFICINA_NACIONAL_DE_PROCESOS_ELECTORALES</v>
          </cell>
          <cell r="DY150" t="str">
            <v>_033._REGISTRO_NACIONAL_DE_IDENTIFICACION_Y_ESTADO_CIVIL</v>
          </cell>
          <cell r="DZ150" t="str">
            <v>_008._COMISION_DE_PROMOCION_DEL_PERU_PARA_LA_EXPORTACION_Y_EL_TURISMO__PROMPERU</v>
          </cell>
          <cell r="EA150" t="str">
            <v>_035._MINISTERIO_DE_COMERCIO_EXTERIOR_Y_TURISMO</v>
          </cell>
          <cell r="EB150" t="str">
            <v>_180._CENTRO_DE_FORMACION_EN_TURISMO</v>
          </cell>
          <cell r="EC150" t="str">
            <v>_036._MINISTERIO_DE_TRANSPORTES_Y_COMUNICACIONES</v>
          </cell>
          <cell r="ED150" t="str">
            <v>_202._SUPERINTENDENCIA_DE_TRANSPORTE_TERRESTRE_DE_PERSONAS__CARGA_Y_MERCANCIAS__SUTRAN</v>
          </cell>
          <cell r="EE150" t="str">
            <v>_214._AUTORIDAD_PORTUARIA_NACIONAL</v>
          </cell>
          <cell r="EF150" t="str">
            <v>_037._MINISTERIO_DE_VIVIENDA__CONSTRUCCION_Y_SANEAMIENTO</v>
          </cell>
          <cell r="EG150" t="str">
            <v>_056._SUPERINTENDENCIA_NACIONAL_DE_BIENES_ESTATALES</v>
          </cell>
          <cell r="EH150" t="str">
            <v>_205._SERVICIO_NACIONAL_DE_CAPACITACION_PARA_LA_INDUSTRIA_DE_LA_CONSTRUCCION</v>
          </cell>
          <cell r="EI150" t="str">
            <v>_207._ORGANISMO_TECNICO_DE_LA_ADMINISTRACION_DE_LOS_SERVICIOS_DE_SANEAMIENTO</v>
          </cell>
          <cell r="EJ150" t="str">
            <v>_211._ORGANISMO_DE_FORMALIZACION_DE_LA_PROPIEDAD_INFORMAL</v>
          </cell>
          <cell r="EK150" t="str">
            <v>_038._MINISTERIO_DE_LA_PRODUCCION</v>
          </cell>
          <cell r="EL150" t="str">
            <v>_059._FONDO_NACIONAL_DE_DESARROLLO_PESQUERO__FONDEPES</v>
          </cell>
          <cell r="EM150" t="str">
            <v>_240._INSTITUTO_DEL_MAR_DEL_PERU__IMARPE</v>
          </cell>
          <cell r="EN150" t="str">
            <v>_241._INSTITUTO_TECNOLOGICO_DE_LA_PRODUCCION__ITP</v>
          </cell>
          <cell r="EO150" t="str">
            <v>_243._ORGANISMO_NACIONAL_DE_SANIDAD_PESQUERA__SANIPES</v>
          </cell>
          <cell r="EP150" t="str">
            <v>_244._INSTITUTO_NACIONAL_DE_CALIDAD__INACAL</v>
          </cell>
          <cell r="EQ150" t="str">
            <v>_039._MINISTERIO_DE_LA_MUJER_Y_POBLACIONES_VULNERABLES</v>
          </cell>
          <cell r="ER150" t="str">
            <v>_345._CONSEJO_NACIONAL_PARA_LA_INTEGRACION_DE_LA_PERSONA_CON_DISCAPACIDAD__CONADIS</v>
          </cell>
          <cell r="ES150" t="str">
            <v>_040._MINISTERIO_DE_DESARROLLO_E_INCLUSION_SOCIAL</v>
          </cell>
          <cell r="ET150" t="str">
            <v>_001._MANCOMUNIDAD_REGIONAL_DE_LOS_ANDES</v>
          </cell>
          <cell r="EU150" t="str">
            <v>_002._MANCOMUNIDAD_REGIONAL_HUANCAVELICA__ICA</v>
          </cell>
          <cell r="EV150" t="str">
            <v>_440._GOBIERNO_REGIONAL_DEL_DEPARTAMENTO_DE_AMAZONAS</v>
          </cell>
          <cell r="EW150" t="str">
            <v>_441._GOBIERNO_REGIONAL_DEL_DEPARTAMENTO_DE_ANCASH</v>
          </cell>
          <cell r="EX150" t="str">
            <v>_442._GOBIERNO_REGIONAL_DEL_DEPARTAMENTO_DE_APURIMAC</v>
          </cell>
          <cell r="EY150" t="str">
            <v>_443._GOBIERNO_REGIONAL_DEL_DEPARTAMENTO_DE_AREQUIPA</v>
          </cell>
          <cell r="EZ150" t="str">
            <v>_444._GOBIERNO_REGIONAL_DEL_DEPARTAMENTO_DE_AYACUCHO</v>
          </cell>
          <cell r="FA150" t="str">
            <v>_445._GOBIERNO_REGIONAL_DEL_DEPARTAMENTO_DE_CAJAMARCA</v>
          </cell>
          <cell r="FB150" t="str">
            <v>_446._GOBIERNO_REGIONAL_DEL_DEPARTAMENTO_DE_CUSCO</v>
          </cell>
          <cell r="FC150" t="str">
            <v>_447._GOBIERNO_REGIONAL_DEL_DEPARTAMENTO_DE_HUANCAVELICA</v>
          </cell>
          <cell r="FD150" t="str">
            <v>_448._GOBIERNO_REGIONAL_DEL_DEPARTAMENTO_DE_HUANUCO</v>
          </cell>
          <cell r="FE150" t="str">
            <v>_449._GOBIERNO_REGIONAL_DEL_DEPARTAMENTO_DE_ICA</v>
          </cell>
          <cell r="FF150" t="str">
            <v>_450._GOBIERNO_REGIONAL_DEL_DEPARTAMENTO_DE_JUNIN</v>
          </cell>
          <cell r="FG150" t="str">
            <v>_451._GOBIERNO_REGIONAL_DEL_DEPARTAMENTO_DE_LA_LIBERTAD</v>
          </cell>
          <cell r="FH150" t="str">
            <v>_452._GOBIERNO_REGIONAL_DEL_DEPARTAMENTO_DE_LAMBAYEQUE</v>
          </cell>
          <cell r="FI150" t="str">
            <v>_453._GOBIERNO_REGIONAL_DEL_DEPARTAMENTO_DE_LORETO</v>
          </cell>
          <cell r="FJ150" t="str">
            <v>_454._GOBIERNO_REGIONAL_DEL_DEPARTAMENTO_DE_MADRE_DE_DIOS</v>
          </cell>
          <cell r="FK150" t="str">
            <v>_455._GOBIERNO_REGIONAL_DEL_DEPARTAMENTO_DE_MOQUEGUA</v>
          </cell>
          <cell r="FL150" t="str">
            <v>_456._GOBIERNO_REGIONAL_DEL_DEPARTAMENTO_DE_PASCO</v>
          </cell>
          <cell r="FM150" t="str">
            <v>_457._GOBIERNO_REGIONAL_DEL_DEPARTAMENTO_DE_PIURA</v>
          </cell>
          <cell r="FN150" t="str">
            <v>_458._GOBIERNO_REGIONAL_DEL_DEPARTAMENTO_DE_PUNO</v>
          </cell>
          <cell r="FO150" t="str">
            <v>_459._GOBIERNO_REGIONAL_DEL_DEPARTAMENTO_DE_SAN_MARTIN</v>
          </cell>
          <cell r="FP150" t="str">
            <v>_460._GOBIERNO_REGIONAL_DEL_DEPARTAMENTO_DE_TACNA</v>
          </cell>
          <cell r="FQ150" t="str">
            <v>_461._GOBIERNO_REGIONAL_DEL_DEPARTAMENTO_DE_TUMBES</v>
          </cell>
          <cell r="FR150" t="str">
            <v>_462._GOBIERNO_REGIONAL_DEL_DEPARTAMENTO_DE_UCAYALI</v>
          </cell>
          <cell r="FS150" t="str">
            <v>_463._GOBIERNO_REGIONAL_DEL_DEPARTAMENTO_DE_LIMA</v>
          </cell>
          <cell r="FT150" t="str">
            <v>_464._GOBIERNO_REGIONAL_DE_LA_PROVINCIA_CONSTITUCIONAL_DEL_CALLAO</v>
          </cell>
          <cell r="FU150" t="str">
            <v>_465._MUNICIPALIDAD_METROPOLITANA_DE_LIMA</v>
          </cell>
          <cell r="FV150" t="str">
            <v>_01._CHACHAPOYAS</v>
          </cell>
          <cell r="FW150" t="str">
            <v>_02._BAGUA</v>
          </cell>
          <cell r="FX150" t="str">
            <v>_03._BONGARA</v>
          </cell>
          <cell r="FY150" t="str">
            <v>_04._CONDORCANQUI</v>
          </cell>
          <cell r="FZ150" t="str">
            <v>_05._LUYA</v>
          </cell>
          <cell r="GA150" t="str">
            <v>_06._RODRIGUEZ_DE_MENDOZA</v>
          </cell>
          <cell r="GB150" t="str">
            <v>_07._UTCUBAMBA</v>
          </cell>
          <cell r="GC150" t="str">
            <v>_01._HUARAZ</v>
          </cell>
          <cell r="GD150" t="str">
            <v>_02._AIJA</v>
          </cell>
          <cell r="GE150" t="str">
            <v>_03._ANTONIO_RAIMONDI</v>
          </cell>
          <cell r="GF150" t="str">
            <v>_04._ASUNCION</v>
          </cell>
          <cell r="GG150" t="str">
            <v>_05._BOLOGNESI</v>
          </cell>
          <cell r="GH150" t="str">
            <v>_06._CARHUAZ</v>
          </cell>
          <cell r="GI150" t="str">
            <v>_07._CARLOS_FERMIN_FITZCARRALD</v>
          </cell>
          <cell r="GJ150" t="str">
            <v>_08._CASMA</v>
          </cell>
          <cell r="GK150" t="str">
            <v>_09._CORONGO</v>
          </cell>
          <cell r="GL150" t="str">
            <v>_10._HUARI</v>
          </cell>
          <cell r="GM150" t="str">
            <v>_11._HUARMEY</v>
          </cell>
          <cell r="GN150" t="str">
            <v>_12._HUAYLAS</v>
          </cell>
          <cell r="GO150" t="str">
            <v>_13._MARISCAL_LUZURIAGA</v>
          </cell>
          <cell r="GP150" t="str">
            <v>_14._OCROS</v>
          </cell>
          <cell r="GQ150" t="str">
            <v>_15._PALLASCA</v>
          </cell>
          <cell r="GR150" t="str">
            <v>_16._POMABAMBA</v>
          </cell>
          <cell r="GS150" t="str">
            <v>_17._RECUAY</v>
          </cell>
          <cell r="GT150" t="str">
            <v>_18._SANTA</v>
          </cell>
          <cell r="GU150" t="str">
            <v>_19._SIHUAS</v>
          </cell>
          <cell r="GV150" t="str">
            <v>_20._YUNGAY</v>
          </cell>
          <cell r="GW150" t="str">
            <v>_01._ABANCAY</v>
          </cell>
          <cell r="GX150" t="str">
            <v>_02._ANDAHUAYLAS</v>
          </cell>
          <cell r="GY150" t="str">
            <v>_03._ANTABAMBA</v>
          </cell>
          <cell r="GZ150" t="str">
            <v>_04._AYMARAES</v>
          </cell>
          <cell r="HA150" t="str">
            <v>_05._COTABAMBAS</v>
          </cell>
          <cell r="HB150" t="str">
            <v>_06._CHINCHEROS</v>
          </cell>
          <cell r="HC150" t="str">
            <v>_07._GRAU</v>
          </cell>
          <cell r="HD150" t="str">
            <v>_01._AREQUIPA</v>
          </cell>
          <cell r="HE150" t="str">
            <v>_02._CAMANA</v>
          </cell>
          <cell r="HF150" t="str">
            <v>_03._CARAVELI</v>
          </cell>
          <cell r="HG150" t="str">
            <v>_04._CASTILLA</v>
          </cell>
          <cell r="HH150" t="str">
            <v>_05._CAYLLOMA</v>
          </cell>
          <cell r="HI150" t="str">
            <v>_06._CONDESUYOS</v>
          </cell>
          <cell r="HJ150" t="str">
            <v>_07._ISLAY</v>
          </cell>
          <cell r="HK150" t="str">
            <v>_08._LA_UNION</v>
          </cell>
          <cell r="HL150" t="str">
            <v>_01._HUAMANGA</v>
          </cell>
          <cell r="HM150" t="str">
            <v>_02._CANGALLO</v>
          </cell>
          <cell r="HN150" t="str">
            <v>_03._HUANCA_SANCOS</v>
          </cell>
          <cell r="HO150" t="str">
            <v>_04._HUANTA</v>
          </cell>
          <cell r="HP150" t="str">
            <v>_05._LA_MAR</v>
          </cell>
          <cell r="HQ150" t="str">
            <v>_06._LUCANAS</v>
          </cell>
          <cell r="HR150" t="str">
            <v>_07._PARINACOCHAS</v>
          </cell>
          <cell r="HS150" t="str">
            <v>_08._PAUCAR_DEL_SARA_SARA</v>
          </cell>
          <cell r="HT150" t="str">
            <v>_09._SUCRE</v>
          </cell>
          <cell r="HU150" t="str">
            <v>_10._VICTOR_FAJARDO</v>
          </cell>
          <cell r="HV150" t="str">
            <v>_11._VILCAS_HUAMAN</v>
          </cell>
          <cell r="HW150" t="str">
            <v>_01._CAJAMARCA</v>
          </cell>
          <cell r="HX150" t="str">
            <v>_02._CAJABAMBA</v>
          </cell>
          <cell r="HY150" t="str">
            <v>_03._CELENDIN</v>
          </cell>
          <cell r="HZ150" t="str">
            <v>_04._CHOTA</v>
          </cell>
          <cell r="IA150" t="str">
            <v>_05._CONTUMAZA</v>
          </cell>
          <cell r="IB150" t="str">
            <v>_06._CUTERVO</v>
          </cell>
          <cell r="IC150" t="str">
            <v>_07._HUALGAYOC</v>
          </cell>
          <cell r="ID150" t="str">
            <v>_08._JAEN</v>
          </cell>
          <cell r="IE150" t="str">
            <v>_09._SAN_IGNACIO</v>
          </cell>
          <cell r="IF150" t="str">
            <v>_10._SAN_MARCOS</v>
          </cell>
          <cell r="IG150" t="str">
            <v>_11._SAN_MIGUEL</v>
          </cell>
          <cell r="IH150" t="str">
            <v>_12._SAN_PABLO</v>
          </cell>
          <cell r="II150" t="str">
            <v>_13._SANTA_CRUZ</v>
          </cell>
          <cell r="IJ150" t="str">
            <v>_01._PROV.CONSTITUCIONAL_DEL_CALLAO</v>
          </cell>
          <cell r="IK150" t="str">
            <v>_01._CUSCO</v>
          </cell>
          <cell r="IL150" t="str">
            <v>_02._ACOMAYO</v>
          </cell>
          <cell r="IM150" t="str">
            <v>_03._ANTA</v>
          </cell>
          <cell r="IN150" t="str">
            <v>_04._CALCA</v>
          </cell>
          <cell r="IO150" t="str">
            <v>_05._CANAS</v>
          </cell>
          <cell r="IP150" t="str">
            <v>_06._CANCHIS</v>
          </cell>
          <cell r="IQ150" t="str">
            <v>_07._CHUMBIVILCAS</v>
          </cell>
          <cell r="IR150" t="str">
            <v>_08._ESPINAR</v>
          </cell>
          <cell r="IS150" t="str">
            <v>_09._LA_CONVENCION</v>
          </cell>
          <cell r="IT150" t="str">
            <v>_10._PARURO</v>
          </cell>
          <cell r="IU150" t="str">
            <v>_11._PAUCARTAMBO</v>
          </cell>
          <cell r="IV150" t="str">
            <v>_12._QUISPICANCHIS</v>
          </cell>
          <cell r="IW150" t="str">
            <v>_13._URUBAMBA</v>
          </cell>
          <cell r="IX150" t="str">
            <v>_01._HUANCAVELICA</v>
          </cell>
          <cell r="IY150" t="str">
            <v>_02._ACOBAMBA</v>
          </cell>
          <cell r="IZ150" t="str">
            <v>_03._ANGARAES</v>
          </cell>
          <cell r="JA150" t="str">
            <v>_04._CASTROVIRREYNA</v>
          </cell>
          <cell r="JB150" t="str">
            <v>_05._CHURCAMPA</v>
          </cell>
          <cell r="JC150" t="str">
            <v>_06._HUAYTARA</v>
          </cell>
          <cell r="JD150" t="str">
            <v>_07._TAYACAJA</v>
          </cell>
          <cell r="JE150" t="str">
            <v>_01._HUANUCO</v>
          </cell>
          <cell r="JF150" t="str">
            <v>_02._AMBO</v>
          </cell>
          <cell r="JG150" t="str">
            <v>_03._DOS_DE_MAYO</v>
          </cell>
          <cell r="JH150" t="str">
            <v>_04._HUACAYBAMBA</v>
          </cell>
          <cell r="JI150" t="str">
            <v>_05._HUAMALIES</v>
          </cell>
          <cell r="JJ150" t="str">
            <v>_06._LEONCIO_PRADO</v>
          </cell>
          <cell r="JK150" t="str">
            <v>_07._MARAÑON</v>
          </cell>
          <cell r="JL150" t="str">
            <v>_08._PACHITEA</v>
          </cell>
          <cell r="JM150" t="str">
            <v>_09._PUERTO_INCA</v>
          </cell>
          <cell r="JN150" t="str">
            <v>_10._LAURICOCHA</v>
          </cell>
          <cell r="JO150" t="str">
            <v>_11._YAROWILCA</v>
          </cell>
          <cell r="JP150" t="str">
            <v>_01._ICA</v>
          </cell>
          <cell r="JQ150" t="str">
            <v>_02._CHINCHA</v>
          </cell>
          <cell r="JR150" t="str">
            <v>_03._NASCA</v>
          </cell>
          <cell r="JS150" t="str">
            <v>_04._PALPA</v>
          </cell>
          <cell r="JT150" t="str">
            <v>_05._PISCO</v>
          </cell>
          <cell r="JU150" t="str">
            <v>_01._HUANCAYO</v>
          </cell>
          <cell r="JV150" t="str">
            <v>_02._CONCEPCION</v>
          </cell>
          <cell r="JW150" t="str">
            <v>_03._CHANCHAMAYO</v>
          </cell>
          <cell r="JX150" t="str">
            <v>_04._JAUJA</v>
          </cell>
          <cell r="JY150" t="str">
            <v>_05._JUNIN</v>
          </cell>
          <cell r="JZ150" t="str">
            <v>_06._SATIPO</v>
          </cell>
          <cell r="KA150" t="str">
            <v>_07._TARMA</v>
          </cell>
          <cell r="KB150" t="str">
            <v>_08._YAULI</v>
          </cell>
          <cell r="KC150" t="str">
            <v>_09._CHUPACA</v>
          </cell>
          <cell r="KD150" t="str">
            <v>_01._TRUJILLO</v>
          </cell>
          <cell r="KE150" t="str">
            <v>_02._ASCOPE</v>
          </cell>
          <cell r="KF150" t="str">
            <v>_03._BOLIVAR</v>
          </cell>
          <cell r="KG150" t="str">
            <v>_04._CHEPEN</v>
          </cell>
          <cell r="KH150" t="str">
            <v>_05._JULCAN</v>
          </cell>
          <cell r="KI150" t="str">
            <v>_06._OTUZCO</v>
          </cell>
          <cell r="KJ150" t="str">
            <v>_07._PACASMAYO</v>
          </cell>
          <cell r="KK150" t="str">
            <v>_08._PATAZ</v>
          </cell>
          <cell r="KL150" t="str">
            <v>_09._SANCHEZ_CARRION</v>
          </cell>
          <cell r="KM150" t="str">
            <v>_10._SANTIAGO_DE_CHUCO</v>
          </cell>
          <cell r="KN150" t="str">
            <v>_11._GRAN_CHIMU</v>
          </cell>
          <cell r="KO150" t="str">
            <v>_12._VIRU</v>
          </cell>
          <cell r="KP150" t="str">
            <v>_01._CHICLAYO</v>
          </cell>
          <cell r="KQ150" t="str">
            <v>_02._FERREÑAFE</v>
          </cell>
          <cell r="KR150" t="str">
            <v>_03._LAMBAYEQUE</v>
          </cell>
          <cell r="KS150" t="str">
            <v>_01._LIMA</v>
          </cell>
          <cell r="KT150" t="str">
            <v>_02._BARRANCA</v>
          </cell>
          <cell r="KU150" t="str">
            <v>_03._CAJATAMBO</v>
          </cell>
          <cell r="KV150" t="str">
            <v>_04._CANTA</v>
          </cell>
          <cell r="KW150" t="str">
            <v>_05._CAÑETE</v>
          </cell>
          <cell r="KX150" t="str">
            <v>_06._HUARAL</v>
          </cell>
          <cell r="KY150" t="str">
            <v>_07._HUAROCHIRI</v>
          </cell>
          <cell r="KZ150" t="str">
            <v>_08._HUAURA</v>
          </cell>
          <cell r="LA150" t="str">
            <v>_09._OYON</v>
          </cell>
          <cell r="LB150" t="str">
            <v>_10._YAUYOS</v>
          </cell>
          <cell r="LC150" t="str">
            <v>_01._MAYNAS</v>
          </cell>
          <cell r="LD150" t="str">
            <v>_02._ALTO_AMAZONAS</v>
          </cell>
          <cell r="LE150" t="str">
            <v>_03._LORETO</v>
          </cell>
          <cell r="LF150" t="str">
            <v>_04._MARISCAL_RAMON_CASTILLA</v>
          </cell>
          <cell r="LG150" t="str">
            <v>_05._REQUENA</v>
          </cell>
          <cell r="LH150" t="str">
            <v>_06._UCAYALI</v>
          </cell>
          <cell r="LI150" t="str">
            <v>_07._DATEM_DEL_MARAÑON</v>
          </cell>
          <cell r="LJ150" t="str">
            <v>_08._PUTUMAYO</v>
          </cell>
          <cell r="LK150" t="str">
            <v>_01._TAMBOPATA</v>
          </cell>
          <cell r="LL150" t="str">
            <v>_02._MANU</v>
          </cell>
          <cell r="LM150" t="str">
            <v>_03._TAHUAMANU</v>
          </cell>
          <cell r="LN150" t="str">
            <v>_01._MARISCAL_NIETO</v>
          </cell>
          <cell r="LO150" t="str">
            <v>_02._GENERAL_SANCHEZ_CERRO</v>
          </cell>
          <cell r="LP150" t="str">
            <v>_03._ILO</v>
          </cell>
          <cell r="LQ150" t="str">
            <v>_01._PASCO</v>
          </cell>
          <cell r="LR150" t="str">
            <v>_02._DANIEL_A._CARRION</v>
          </cell>
          <cell r="LS150" t="str">
            <v>_03._OXAPAMPA</v>
          </cell>
          <cell r="LT150" t="str">
            <v>_01._PIURA</v>
          </cell>
          <cell r="LU150" t="str">
            <v>_02._AYABACA</v>
          </cell>
          <cell r="LV150" t="str">
            <v>_03._HUANCABAMBA</v>
          </cell>
          <cell r="LW150" t="str">
            <v>_04._MORROPON</v>
          </cell>
          <cell r="LX150" t="str">
            <v>_05._PAITA</v>
          </cell>
          <cell r="LY150" t="str">
            <v>_06._SULLANA</v>
          </cell>
          <cell r="LZ150" t="str">
            <v>_07._TALARA</v>
          </cell>
          <cell r="MA150" t="str">
            <v>_08._SECHURA</v>
          </cell>
          <cell r="MB150" t="str">
            <v>_01._PUNO</v>
          </cell>
          <cell r="MC150" t="str">
            <v>_02._AZANGARO</v>
          </cell>
          <cell r="MD150" t="str">
            <v>_03._CARABAYA</v>
          </cell>
          <cell r="ME150" t="str">
            <v>_04._CHUCUITO</v>
          </cell>
          <cell r="MF150" t="str">
            <v>_05._EL_COLLAO</v>
          </cell>
          <cell r="MG150" t="str">
            <v>_06._HUANCANE</v>
          </cell>
          <cell r="MH150" t="str">
            <v>_07._LAMPA</v>
          </cell>
          <cell r="MI150" t="str">
            <v>_08._MELGAR</v>
          </cell>
          <cell r="MJ150" t="str">
            <v>_09._MOHO</v>
          </cell>
          <cell r="MK150" t="str">
            <v>_10._SAN_ANTONIO_DE_PUTINA</v>
          </cell>
          <cell r="ML150" t="str">
            <v>_11._SAN_ROMAN</v>
          </cell>
          <cell r="MM150" t="str">
            <v>_12._SANDIA</v>
          </cell>
          <cell r="MN150" t="str">
            <v>_13._YUNGUYO</v>
          </cell>
          <cell r="MO150" t="str">
            <v>_01._MOYOBAMBA</v>
          </cell>
          <cell r="MP150" t="str">
            <v>_02._BELLAVISTA</v>
          </cell>
          <cell r="MQ150" t="str">
            <v>_03._EL_DORADO</v>
          </cell>
          <cell r="MR150" t="str">
            <v>_04._HUALLAGA</v>
          </cell>
          <cell r="MS150" t="str">
            <v>_05._LAMAS</v>
          </cell>
          <cell r="MT150" t="str">
            <v>_06._MARISCAL_CACERES</v>
          </cell>
          <cell r="MU150" t="str">
            <v>_07._PICOTA</v>
          </cell>
          <cell r="MV150" t="str">
            <v>_08._RIOJA</v>
          </cell>
          <cell r="MW150" t="str">
            <v>_09._SAN_MARTIN</v>
          </cell>
          <cell r="MX150" t="str">
            <v>_10._TOCACHE</v>
          </cell>
          <cell r="MY150" t="str">
            <v>_01._TACNA</v>
          </cell>
          <cell r="MZ150" t="str">
            <v>_02._CANDARAVE</v>
          </cell>
          <cell r="NA150" t="str">
            <v>_03._JORGE_BASADRE</v>
          </cell>
          <cell r="NB150" t="str">
            <v>_04._TARATA</v>
          </cell>
          <cell r="NC150" t="str">
            <v>_01._TUMBES</v>
          </cell>
          <cell r="ND150" t="str">
            <v>_02._CONTRALMIRANTE_VILLAR</v>
          </cell>
          <cell r="NE150" t="str">
            <v>_03._ZARUMILLA</v>
          </cell>
          <cell r="NF150" t="str">
            <v>_01._CORONEL_PORTILLO</v>
          </cell>
          <cell r="NG150" t="str">
            <v>_02._ATALAYA</v>
          </cell>
          <cell r="NH150" t="str">
            <v>_03._PADRE_ABAD</v>
          </cell>
          <cell r="NI150" t="str">
            <v>_04._PURUS</v>
          </cell>
          <cell r="NJ150" t="str">
            <v>_001._MANCOMUNIDAD_MUNICIPAL_DE_LA_AMAZONIA_DE_PUNO</v>
          </cell>
          <cell r="NK150" t="str">
            <v>_002._MANCOMUNIDAD_MUNICIPAL_DE_USCOVILCA</v>
          </cell>
          <cell r="NL150" t="str">
            <v>_003._MANCOMUNIDAD_MUNICIPAL_DEL_VALLE_DE_LA_LECHE</v>
          </cell>
          <cell r="NM150" t="str">
            <v>_004._MANCOMUNIDAD_MUNICIPAL_DE_SALHUANA</v>
          </cell>
          <cell r="NN150" t="str">
            <v>_005._MANCOMUNIDAD_MUNICIPAL_VALLE_SUR__CUSCO</v>
          </cell>
          <cell r="NO150" t="str">
            <v>_006._MANCOMUNIDAD_MUNICIPAL_DE_HUAYTAPALLANA</v>
          </cell>
          <cell r="NP150" t="str">
            <v>_007._MANCOMUNIDAD_MUNICIPAL_DE_QAPAQ_ÑAN</v>
          </cell>
          <cell r="NQ150" t="str">
            <v>_009._MANCOMUNIDAD_MUNICIPAL_INTEGRACIÓN_FRONTERIZA_COLLPA</v>
          </cell>
          <cell r="NR150" t="str">
            <v>_010._MANCOMUNIDAD_MUNICIPAL_FRENTE_NORTE_DEL_ILUCÁN</v>
          </cell>
          <cell r="NS150" t="str">
            <v>_011._MANCOMUNIDAD_MUNICIPAL_DEL_NORTE_DE_CELENDIN</v>
          </cell>
          <cell r="NT150" t="str">
            <v>_015._MANCOMUNIDAD_MUNICIPAL_TALLÁN</v>
          </cell>
          <cell r="NU150" t="str">
            <v>_017._MANCOMUNIDAD_MUNICIPAL_NUEVA_REQUENA__PADRE_MARQUEZNRPM</v>
          </cell>
          <cell r="NV150" t="str">
            <v>_019._MANCOMUNIDAD_MUNICIPAL_CUENCA_MANTARO__MANTARO</v>
          </cell>
          <cell r="NW150" t="str">
            <v>_020._MANCOMUNIDAD_MUNICIPAL_CUENCA_DEL_MANTARO_VIZCATÁN__VRAE</v>
          </cell>
          <cell r="NX150" t="str">
            <v>_021._MANCOMUNIDAD_MUNICIPAL_DE_LA_QUEBRADA_DEL_MANTARO</v>
          </cell>
          <cell r="NY150" t="str">
            <v>_024._MANCOMUNIDAD_MUNICIPAL_DE_LA_SUBCUENCA_DEL_RIO_CHIPILLICO</v>
          </cell>
          <cell r="NZ150" t="str">
            <v>_025._MANCOMUNIDAD_MUNICIPAL_TUPAC_AMARU_II</v>
          </cell>
          <cell r="OA150" t="str">
            <v>_026._MANCOMUNIDAD_MUNICIPAL_DE_LA_CUENCA_VALLE_DE_LURÍN</v>
          </cell>
          <cell r="OB150" t="str">
            <v>_027._MANCOMUNIDAD_MUNICIPAL_DEL_CORREDOR_MANTARO</v>
          </cell>
          <cell r="OC150" t="str">
            <v>_028._MANCOMUNIDAD_MUNICIPAL_DE_HATUN_HUAYLAS</v>
          </cell>
          <cell r="OD150" t="str">
            <v>_030._MANCOMUNIDAD_MUNICIPAL_ANGARAES_SUR</v>
          </cell>
          <cell r="OE150" t="str">
            <v>_031._MANCOMUNIDAD_MUNICIPAL_LIMA_CENTRO</v>
          </cell>
          <cell r="OF150" t="str">
            <v>_032._MANCOMUNIDAD_MUNICIPAL_DE_LA_CUENCA_DEL_RÍO_SANTO_TOMÁS</v>
          </cell>
          <cell r="OG150" t="str">
            <v>_036._MANCOMUNIDAD_MUNICIPAL_DEL_VALLE_SANTA_EULALIA</v>
          </cell>
          <cell r="OH150" t="str">
            <v>_037._MANCOMUNIDAD_MUNICIPAL_DEL_VALLE_FORTALEZA_Y_DEL_SANTA</v>
          </cell>
          <cell r="OI150" t="str">
            <v>_038._MANCOMUNIDAD_MUNICIPAL_MARGEN_DERECHA_DE_CAYLLOMA</v>
          </cell>
          <cell r="OJ150" t="str">
            <v>_039._MANCOMUNIDAD_MUNICIPAL_DE_LAS_CABEZADAS_DEL_SUR_DE_LUCANAS__AYACUCHO</v>
          </cell>
          <cell r="OK150" t="str">
            <v>_040._MANCOMUNIDAD_MUNICIPAL_SEÑOR_CAUTIVO_DE_AYABACA</v>
          </cell>
          <cell r="OL150" t="str">
            <v>_042._MANCOMUNIDAD_MUNICIPAL_WARAQ</v>
          </cell>
          <cell r="OM150" t="str">
            <v>_043._MANCOMUNIDAD_MUNICIPAL_CUENCA_DEL_RIO_CUMBAZA</v>
          </cell>
          <cell r="ON150" t="str">
            <v>_045._MANCOMUNIDAD_MUNICIPAL_TRES_CUENCAS_:_SANTA__FORTALEZA__PATIVILCA</v>
          </cell>
          <cell r="OO150" t="str">
            <v>_047._MANCOMUNIDAD_MUNICIPAL_DE_LOS_DISTRITOS_DE_OXAPAMPA</v>
          </cell>
          <cell r="OP150" t="str">
            <v>_049._MANCOMUNIDAD_MUNICIPAL_LIMA_SUR</v>
          </cell>
          <cell r="OQ150" t="str">
            <v>_054._MANCOMUNIDAD_MUNICIPAL_VRAEM_DEL_NORTE</v>
          </cell>
          <cell r="OR150" t="str">
            <v>_055._MANCOMUNIDAD_MUNICIPAL_DE_CUENCAS_DE_SELVA_CENTRAL</v>
          </cell>
          <cell r="OS150" t="str">
            <v>_056._MANCOMUNIDAD_MUNICIPAL_DEL_NOR_ORIENTE_DEL_PERÚ</v>
          </cell>
        </row>
        <row r="151">
          <cell r="A151" t="str">
            <v>003. SECRETARIA GENERAL - PCM</v>
          </cell>
          <cell r="B151" t="str">
            <v>001. INSTITUTO NACIONAL DE ESTADISTICA E INFORMATICA</v>
          </cell>
          <cell r="C151" t="str">
            <v>001. DIRECCION NACIONAL DE INTELIGENCIA - DINI</v>
          </cell>
          <cell r="D151" t="str">
            <v>001. DESPACHO PRESIDENCIAL</v>
          </cell>
          <cell r="E151" t="str">
            <v>001. DEVIDA</v>
          </cell>
          <cell r="F151" t="str">
            <v>001. CENTRO NACIONAL DE PLANEAMIENTO ESTRATEGICO - CEPLAN</v>
          </cell>
          <cell r="G151" t="str">
            <v>001. ORGANISMO SUPERVISOR DE LA INVERSION PRIVADA EN TELECOMUNICACIONES</v>
          </cell>
          <cell r="H151" t="str">
            <v>001. ORGANISMO SUPERVISOR DE LA INVERSION EN ENERGIA Y MINERIA</v>
          </cell>
          <cell r="I151" t="str">
            <v>001. SUPERINTENDENCIA NACIONAL DE SERVICIOS DE SANEAMIENTO</v>
          </cell>
          <cell r="J151" t="str">
            <v>001. ORGANISMO SUPERVISOR DE LA INVERSION EN INFRAESTRUCTURA DE TRANSPORTE DE USO PUBLICO</v>
          </cell>
          <cell r="K151" t="str">
            <v>001. AUTORIDAD NACIONAL DEL SERVICIO CIVIL</v>
          </cell>
          <cell r="L151" t="str">
            <v>001. ORGANISMO DE SUPERVISION DE LOS RECURSOS FORESTALES Y DE FAUNA SILVESTRE - OSINFOR</v>
          </cell>
          <cell r="M151" t="str">
            <v>001. CONSEJO NACIONAL DE CIENCIA, TECNOLOGIA E INNOVACION TECNOLOGICA - CONCYTEC</v>
          </cell>
          <cell r="N151" t="str">
            <v>001. INSTITUTO NACIONAL DE DEFENSA DE LA COMPETENCIA Y DE LA PROTECCION DE LA PROPIEDAD INTELECTUAL</v>
          </cell>
          <cell r="O151" t="str">
            <v>001. ADMINISTRACION GENERAL</v>
          </cell>
          <cell r="P151" t="str">
            <v>001. OFICINA TECNICA ADMINISTRATIVA-AGN</v>
          </cell>
          <cell r="Q151" t="str">
            <v>001. BIBLIOTECA NACIONAL DEL PERU</v>
          </cell>
          <cell r="R151" t="str">
            <v>001. INSTITUTO NACIONAL DE RADIO Y TELEVISION DEL PERU - IRTP</v>
          </cell>
          <cell r="S151" t="str">
            <v>001. GERENCIA GENERAL DEL PODER JUDICIAL</v>
          </cell>
          <cell r="T151" t="str">
            <v>001. ACADEMIA DE LA MAGISTRATURA</v>
          </cell>
          <cell r="U151" t="str">
            <v>001. ADMINISTRACION GENERAL</v>
          </cell>
          <cell r="V151" t="str">
            <v>001. ADMINISTRACION - SERNANP</v>
          </cell>
          <cell r="W151" t="str">
            <v>001. ADMINISTRACION - OEFA</v>
          </cell>
          <cell r="X151" t="str">
            <v>001. ADMINISTRACION - SENACE</v>
          </cell>
          <cell r="Y151" t="str">
            <v>001. INSTITUTO DE INVESTIGACIONES DE LA AMAZONIA PERUANA</v>
          </cell>
          <cell r="Z151" t="str">
            <v>001. ADMINISTRACION - INAIGEM</v>
          </cell>
          <cell r="AA151" t="str">
            <v>001. INSTITUTO GEOFISICO DEL PERU</v>
          </cell>
          <cell r="AB151" t="str">
            <v>001. SERVICIO NACIONAL DE METEOROLOGIA E HIDROLOGIA-SENAMHI</v>
          </cell>
          <cell r="AC151" t="str">
            <v>001. OFICINA GENERAL DE ADMINISTRACION</v>
          </cell>
          <cell r="AD151" t="str">
            <v>001. SEDE CENTRAL ADMINISTRACION LIMA</v>
          </cell>
          <cell r="AE151" t="str">
            <v>001. SUNARP, SEDE CENTRAL</v>
          </cell>
          <cell r="AF151" t="str">
            <v>001. OFICINA GENERAL DE ADMINISTRACION</v>
          </cell>
          <cell r="AG151" t="str">
            <v>001. INTENDENCIA NACIONAL DE BOMBEROS DEL PERÚ - INBP</v>
          </cell>
          <cell r="AH151" t="str">
            <v>001. SUPERINTENDENCIA NACIONAL DE CONTROL DE SERVICIOS DE SEGURIDAD, ARMAS, MUNICIONES Y EXPLOSIVOS DE USO CIVIL - SUCAMEC</v>
          </cell>
          <cell r="AI151" t="str">
            <v>001. SUPERINTENDENCIA NACIONAL DE MIGRACIONES - MIGRACIONES</v>
          </cell>
          <cell r="AJ151" t="str">
            <v>001. SECRETARIA GENERAL</v>
          </cell>
          <cell r="AK151" t="str">
            <v>001. AGENCIA PERUANA DE COOPERACION INTERNACIONAL - APCI</v>
          </cell>
          <cell r="AL151" t="str">
            <v>001. ADMINISTRACION GENERAL</v>
          </cell>
          <cell r="AM151" t="str">
            <v>001. AGENCIA DE PROMOCION DE LA INVERSION PRIVADA - PROINVERSION</v>
          </cell>
          <cell r="AN151" t="str">
            <v>001. SUPERINTENDENCIA NACIONAL DE ADUANAS Y DE ADMINISTRACION TRIBUTARIA</v>
          </cell>
          <cell r="AO151" t="str">
            <v>001. SUPERINTENDENCIA DEL MERCADO DE VALORES - SMV</v>
          </cell>
          <cell r="AP151" t="str">
            <v>001. ORGANISMO SUPERVISOR DE LAS CONTRATACIONES DEL ESTADO</v>
          </cell>
          <cell r="AQ151" t="str">
            <v>001. OFICINA DE NORMALIZACION PREVISIONAL</v>
          </cell>
          <cell r="AR151" t="str">
            <v>001. CENTRAL DE COMPRAS PÚBLICAS - PERÚ COMPRAS</v>
          </cell>
          <cell r="AS151" t="str">
            <v>001. USE 01 SAN JUAN DE MIRAFLORES</v>
          </cell>
          <cell r="AT151" t="str">
            <v>001. CENTRO VACACIONAL HUAMPANI</v>
          </cell>
          <cell r="AU151" t="str">
            <v>001. ADMINISTRACION GENERAL - SINEACE</v>
          </cell>
          <cell r="AV151" t="str">
            <v>001. SUNEDU - SEDE CENTRAL</v>
          </cell>
          <cell r="AW151" t="str">
            <v>001. INSTITUTO PERUANO DEL DEPORTE - IPD</v>
          </cell>
          <cell r="AX151" t="str">
            <v>001. UNIVERSIDAD NACIONAL MAYOR DE SAN MARCOS</v>
          </cell>
          <cell r="AY151" t="str">
            <v>001. UNIVERSIDAD NACIONAL DE SAN ANTONIO ABAD DEL CUSCO</v>
          </cell>
          <cell r="AZ151" t="str">
            <v>001. UNIVERSIDAD NACIONAL DE TRUJILLO</v>
          </cell>
          <cell r="BA151" t="str">
            <v>001. UNIVERSIDAD NACIONAL DE SAN AGUSTIN</v>
          </cell>
          <cell r="BB151" t="str">
            <v>001. UNIVERSIDAD NACIONAL DE INGENIERIA</v>
          </cell>
          <cell r="BC151" t="str">
            <v>001. UNIVERSIDAD NACIONAL SAN LUIS GONZAGA DE ICA</v>
          </cell>
          <cell r="BD151" t="str">
            <v>001. UNIVERSIDAD NACIONAL SAN CRISTOBAL DE HUAMANGA</v>
          </cell>
          <cell r="BE151" t="str">
            <v>001. UNIVERSIDAD NACIONAL DEL CENTRO DEL PERU</v>
          </cell>
          <cell r="BF151" t="str">
            <v>001. UNIVERSIDAD NACIONAL AGRARIA LA MOLINA</v>
          </cell>
          <cell r="BG151" t="str">
            <v>001. UNIVERSIDAD NACIONAL DE LA AMAZONIA PERUANA</v>
          </cell>
          <cell r="BH151" t="str">
            <v>001. UNIVERSIDAD NACIONAL DEL ALTIPLANO</v>
          </cell>
          <cell r="BI151" t="str">
            <v>001. UNIVERSIDAD NACIONAL DE PIURA</v>
          </cell>
          <cell r="BJ151" t="str">
            <v>001. UNIVERSIDAD NACIONAL DE CAJAMARCA</v>
          </cell>
          <cell r="BK151" t="str">
            <v>001. UNIVERSIDAD NACIONAL PEDRO RUIZ GALLO</v>
          </cell>
          <cell r="BL151" t="str">
            <v>001. UNIVERSIDAD NACIONAL FEDERICO VILLARREAL</v>
          </cell>
          <cell r="BM151" t="str">
            <v>001. UNIVERSIDAD NACIONAL HERMILIO VALDIZAN</v>
          </cell>
          <cell r="BN151" t="str">
            <v>001. UNIVERSIDAD NACIONAL AGRARIA DE LA SELVA</v>
          </cell>
          <cell r="BO151" t="str">
            <v>001. UNIVERSIDAD NACIONAL DANIEL ALCIDES CARRION</v>
          </cell>
          <cell r="BP151" t="str">
            <v>001. UNIVERSIDAD NACIONAL DE EDUCACION ENRIQUE GUZMAN Y VALLE</v>
          </cell>
          <cell r="BQ151" t="str">
            <v>001. UNIVERSIDAD NACIONAL DEL CALLAO</v>
          </cell>
          <cell r="BR151" t="str">
            <v>001. UNIVERSIDAD NACIONAL JOSE FAUSTINO SANCHEZ CARRION</v>
          </cell>
          <cell r="BS151" t="str">
            <v>001. UNIVERSIDAD NACIONAL JORGE BASADRE GROHMANN</v>
          </cell>
          <cell r="BT151" t="str">
            <v>001. UNIVERSIDAD NACIONAL SANTIAGO ANTUNEZ DE MAYOLO</v>
          </cell>
          <cell r="BU151" t="str">
            <v>001. UNIVERSIDAD NACIONAL DE SAN MARTIN</v>
          </cell>
          <cell r="BV151" t="str">
            <v>001. UNIVERSIDAD NACIONAL DE UCAYALI</v>
          </cell>
          <cell r="BW151" t="str">
            <v>001. UNIVERSIDAD NACIONAL DE TUMBES</v>
          </cell>
          <cell r="BX151" t="str">
            <v>001. UNIVERSIDAD NACIONAL DEL SANTA</v>
          </cell>
          <cell r="BY151" t="str">
            <v>001. UNIVERSIDAD NACIONAL DE HUANCAVELICA</v>
          </cell>
          <cell r="BZ151" t="str">
            <v>001. UNIVERSIDAD NACIONAL AMAZONICA DE MADRE DE DIOS</v>
          </cell>
          <cell r="CA151" t="str">
            <v>001. UNIVERSIDAD NACIONAL MICAELA BASTIDAS DE APURIMAC</v>
          </cell>
          <cell r="CB151" t="str">
            <v>001. UNIVERSIDAD NACIONAL TORIBIO RODRIGUEZ DE MENDOZA DE AMAZONAS</v>
          </cell>
          <cell r="CC151" t="str">
            <v>001. UNIVERSIDAD NACIONAL INTERCULTURAL DE LA AMAZONIA</v>
          </cell>
          <cell r="CD151" t="str">
            <v>001. UNIVERSIDAD NACIONAL TECNOLOGICA DE LIMA SUR</v>
          </cell>
          <cell r="CE151" t="str">
            <v>001. UNIVERSIDAD NACIONAL JOSE MARIA ARGUEDAS</v>
          </cell>
          <cell r="CF151" t="str">
            <v>001. UNIVERSIDAD NACIONAL DE MOQUEGUA</v>
          </cell>
          <cell r="CG151" t="str">
            <v>001. UNIVERSIDAD NACIONAL DE JAEN</v>
          </cell>
          <cell r="CH151" t="str">
            <v>001. UNIVERSIDAD NACIONAL DE CAÑETE</v>
          </cell>
          <cell r="CI151" t="str">
            <v>001. UNIVERSIDAD NACIONAL DE FRONTERA</v>
          </cell>
          <cell r="CJ151" t="str">
            <v>001. UNIVERSIDAD NACIONAL DE BARRANCA</v>
          </cell>
          <cell r="CK151" t="str">
            <v>001. UNIVERSIDAD NACIONAL AUTÓNOMA DE CHOTA</v>
          </cell>
          <cell r="CL151" t="str">
            <v>001. UNIVERSIDAD NACIONAL INTERCULTURAL DE LA SELVA CENTRAL JUAN SANTOS ATAHUALPA</v>
          </cell>
          <cell r="CM151" t="str">
            <v>001. UNIVERSIDAD NACIONAL DE JULIACA</v>
          </cell>
          <cell r="CN151" t="str">
            <v>001. U.N. AUTÓNOMA ALTOANDINA DE TARMA - UNAAT</v>
          </cell>
          <cell r="CO151" t="str">
            <v>001. U.N. AUTÓNOMA DE HUANTA</v>
          </cell>
          <cell r="CP151" t="str">
            <v>001. U.N. INTERCULTURAL FABIOLA SALAZAR LEGUIA DE BAGUA - UNIFSL</v>
          </cell>
          <cell r="CQ151" t="str">
            <v>001. U.N. INTERCULTURAL DE QUILLABAMBA</v>
          </cell>
          <cell r="CR151" t="str">
            <v>001. UNIVERSIDAD NACIONAL AUTÓNOMA DE ALTO AMAZONAS</v>
          </cell>
          <cell r="CS151" t="str">
            <v>001. U.N. AUTÓNOMA DE TAYACAJA DANIEL HERNÁNDEZ MORILLO</v>
          </cell>
          <cell r="CT151" t="str">
            <v>001. UNIVERSIDAD NACIONAL CIRO ALEGRÍA</v>
          </cell>
          <cell r="CU151" t="str">
            <v>001. ADMINISTRACION CENTRAL - MINSA</v>
          </cell>
          <cell r="CV151" t="str">
            <v>001. INSTITUTO NACIONAL DE SALUD</v>
          </cell>
          <cell r="CW151" t="str">
            <v>001. SUPERINTENDENCIA NACIONAL DE SALUD</v>
          </cell>
          <cell r="CX151" t="str">
            <v>001. SEGURO INTEGRAL DE SALUD</v>
          </cell>
          <cell r="CY151" t="str">
            <v>001. INSTITUTO NACIONAL DE ENFERMEDADES NEOPLASICAS</v>
          </cell>
          <cell r="CZ151" t="str">
            <v>001. MINISTERIO DE TRABAJO-OFICINA GENERAL DE ADMINISTRACION</v>
          </cell>
          <cell r="DA151" t="str">
            <v>001. SUPERINTENDENCIA NACIONAL DE FISCALIZACION LABORAL - SUNAFIL</v>
          </cell>
          <cell r="DB151" t="str">
            <v>001. MINISTERIO DE AGRICULTURA-ADMINISTRACION CENTRAL</v>
          </cell>
          <cell r="DC151" t="str">
            <v>001. SIERRA Y SELVA EXPORTADORA</v>
          </cell>
          <cell r="DD151" t="str">
            <v>001. SERVICIO NACIONAL DE SANIDAD AGRARIA - SENASA</v>
          </cell>
          <cell r="DE151" t="str">
            <v>001. SEDE CENTRAL</v>
          </cell>
          <cell r="DF151" t="str">
            <v>001. SEDE CENTRAL - AUTORIDAD NACIONAL DEL AGUA</v>
          </cell>
          <cell r="DG151" t="str">
            <v>001. ADMINISTRACION CENTRAL - SERFOR</v>
          </cell>
          <cell r="DH151" t="str">
            <v>001. MINISTERIO DE ENERGIA Y MINAS-CENTRAL</v>
          </cell>
          <cell r="DI151" t="str">
            <v>001. INSTITUTO PERUANO DE ENERGIA NUCLEAR</v>
          </cell>
          <cell r="DJ151" t="str">
            <v>001. INSTITUTO GEOLOGICO MINERO Y METALURGICO</v>
          </cell>
          <cell r="DK151" t="str">
            <v>001. CONTRALORIA GENERAL</v>
          </cell>
          <cell r="DL151" t="str">
            <v>001. DEFENSORIA DEL PUEBLO</v>
          </cell>
          <cell r="DM151" t="str">
            <v>001. DIRECCION DE ADMINISTRACION</v>
          </cell>
          <cell r="DN151" t="str">
            <v>002. GERENCIA GENERAL</v>
          </cell>
          <cell r="DO151" t="str">
            <v>001. TRIBUNAL CONSTITUCIONAL</v>
          </cell>
          <cell r="DP151" t="str">
            <v>001. INDECI - INSTITUTO NACIONAL DE DEFENSA CIVIL</v>
          </cell>
          <cell r="DQ151" t="str">
            <v>001. CENTRO NACIONAL DE ESTIMACION, PREVENCION Y REDUCCION DEL RIESGO DE DESASTRES</v>
          </cell>
          <cell r="DR151" t="str">
            <v>001. ADMINISTRACION GENERAL</v>
          </cell>
          <cell r="DS151" t="str">
            <v>001. INSTITUTO GEOGRAFICO NACIONAL</v>
          </cell>
          <cell r="DT151" t="str">
            <v>001. AGENCIA DE COMPRAS DE LAS FUERZAS ARMADAS</v>
          </cell>
          <cell r="DU151" t="str">
            <v>001. FUERO MILITAR POLICIAL</v>
          </cell>
          <cell r="DV151" t="str">
            <v>001. CONGRESO DE LA REPUBLICA</v>
          </cell>
          <cell r="DW151" t="str">
            <v>001. JURADO NACIONAL DE ELECCIONES</v>
          </cell>
          <cell r="DX151" t="str">
            <v>001. OFICINA NACIONAL DE PROCESOS ELECTORALES</v>
          </cell>
          <cell r="DY151" t="str">
            <v>001. REGISTRO NACIONAL DE IDENTIFICACION Y ESTADO CIVIL</v>
          </cell>
          <cell r="DZ151" t="str">
            <v>001. COMISION DE PROMOCION DEL PERU PARA LA EXPORTACION Y EL TURISMO - PROMPERU</v>
          </cell>
          <cell r="EA151" t="str">
            <v>001. DIRECCION GENERAL DE ADMINISTRACION - MINCETUR</v>
          </cell>
          <cell r="EB151" t="str">
            <v>001. CENTRO DE FORMACION EN TURISMO</v>
          </cell>
          <cell r="EC151" t="str">
            <v>001. ADMINISTRACION GENERAL</v>
          </cell>
          <cell r="ED151" t="str">
            <v>001. GESTION Y ADMINISTRACION GENERAL</v>
          </cell>
          <cell r="EE151" t="str">
            <v>001. AUTORIDAD PORTUARIA NACIONAL</v>
          </cell>
          <cell r="EF151" t="str">
            <v>001. MINISTERIO DE VIVIENDA CONSTRUCCION Y SANEAMIENTO - ADMINISTRACION GENERAL</v>
          </cell>
          <cell r="EG151" t="str">
            <v>001. SUPERINTENDENCIA NACIONAL DE BIENES ESTATALES</v>
          </cell>
          <cell r="EH151" t="str">
            <v>001. SERVICIO NACIONAL DE CAPACITACION PARA LA INDUSTRIA DE LA CONSTRUCCION</v>
          </cell>
          <cell r="EI151" t="str">
            <v>001. ORGANISMO TECNICO DE LA ADMINISTRACION DE LOS SERVICIOS DE SANEAMIENTO-OTASS</v>
          </cell>
          <cell r="EJ151" t="str">
            <v>001. ORGANISMO DE FORMALIZACION DE LA PROPIEDAD INFORMAL - COFOPRI</v>
          </cell>
          <cell r="EK151" t="str">
            <v>001. MINISTERIO DE LA PRODUCCION</v>
          </cell>
          <cell r="EL151" t="str">
            <v>001. FONDEPES</v>
          </cell>
          <cell r="EM151" t="str">
            <v>001. OFICINA DE ADMINISTRACION - IMARPE</v>
          </cell>
          <cell r="EN151" t="str">
            <v>001. INSTITUTO TECNOLOGICO DE LA PRODUCCION - ITP</v>
          </cell>
          <cell r="EO151" t="str">
            <v>001. ADMINISTRACION - SANIPES</v>
          </cell>
          <cell r="EP151" t="str">
            <v>001. ADMINISTRACION - INACAL</v>
          </cell>
          <cell r="EQ151" t="str">
            <v>001. ADMINISTRACION NIVEL CENTRAL</v>
          </cell>
          <cell r="ER151" t="str">
            <v>001. CONSEJO NACIONAL PARA LA INTEGRACION DE LA PERSONA CON DISCAPACIDAD - CONADIS</v>
          </cell>
          <cell r="ES151" t="str">
            <v>001. SEDE CENTRAL - MIDIS</v>
          </cell>
          <cell r="ET151" t="str">
            <v>001. MANCOMUNIDAD REGIONAL DE LOS ANDES</v>
          </cell>
          <cell r="EU151" t="str">
            <v>002. MANCOMUNIDAD REGIONAL HUANCAVELICA - ICA</v>
          </cell>
          <cell r="EV151" t="str">
            <v>001. SEDE  AMAZONAS</v>
          </cell>
          <cell r="EW151" t="str">
            <v>001. SEDE ANCASH</v>
          </cell>
          <cell r="EX151" t="str">
            <v>001. SEDE APURIMAC</v>
          </cell>
          <cell r="EY151" t="str">
            <v>001. SEDE AREQUIPA</v>
          </cell>
          <cell r="EZ151" t="str">
            <v>001. SEDE AYACUCHO</v>
          </cell>
          <cell r="FA151" t="str">
            <v>001. SEDE CAJAMARCA</v>
          </cell>
          <cell r="FB151" t="str">
            <v>001. SEDE CUSCO</v>
          </cell>
          <cell r="FC151" t="str">
            <v>001. SEDE HUANCAVELICA</v>
          </cell>
          <cell r="FD151" t="str">
            <v>001. SEDE HUANUCO</v>
          </cell>
          <cell r="FE151" t="str">
            <v>001. SEDE ICA</v>
          </cell>
          <cell r="FF151" t="str">
            <v>001. SEDE JUNIN</v>
          </cell>
          <cell r="FG151" t="str">
            <v>001. SEDE LA LIBERTAD</v>
          </cell>
          <cell r="FH151" t="str">
            <v>001. SEDE LAMBAYEQUE</v>
          </cell>
          <cell r="FI151" t="str">
            <v>001. SEDE LORETO</v>
          </cell>
          <cell r="FJ151" t="str">
            <v>001. SEDE MADRE DE DIOS</v>
          </cell>
          <cell r="FK151" t="str">
            <v>001. SEDE MOQUEGUA</v>
          </cell>
          <cell r="FL151" t="str">
            <v>001. SEDE PASCO</v>
          </cell>
          <cell r="FM151" t="str">
            <v>001. SEDE PIURA</v>
          </cell>
          <cell r="FN151" t="str">
            <v>001. SEDE PUNO</v>
          </cell>
          <cell r="FO151" t="str">
            <v>001. SEDE SAN MARTIN</v>
          </cell>
          <cell r="FP151" t="str">
            <v>001. SEDE TACNA</v>
          </cell>
          <cell r="FQ151" t="str">
            <v>001. SEDE TUMBES</v>
          </cell>
          <cell r="FR151" t="str">
            <v>001. SEDE UCAYALI</v>
          </cell>
          <cell r="FS151" t="str">
            <v>001. SEDE LIMA</v>
          </cell>
          <cell r="FT151" t="str">
            <v>001. GOBIERNO REGIONAL CALLAO</v>
          </cell>
          <cell r="FU151" t="str">
            <v>001. GOBIERNO REGIONAL DE LIMA METROPOLITANA</v>
          </cell>
          <cell r="FV151" t="str">
            <v>01. MUNICIPALIDAD PROVINCIAL DE CHACHAPOYAS</v>
          </cell>
          <cell r="FW151" t="str">
            <v>01. MUNICIPALIDAD PROVINCIAL DE BAGUA</v>
          </cell>
          <cell r="FX151" t="str">
            <v>01. MUNICIPALIDAD PROVINCIAL DE BONGARA -JUMBILLA</v>
          </cell>
          <cell r="FY151" t="str">
            <v>01. MUNICIPALIDAD PROVINCIAL DE CONDORCANQUI -NIEVA</v>
          </cell>
          <cell r="FZ151" t="str">
            <v>01. MUNICIPALIDAD PROVINCIAL DE LUYA -LAMUD</v>
          </cell>
          <cell r="GA151" t="str">
            <v>01. MUNICIPALIDAD PROVINCIAL DE RODRIGUEZ DE MENDOZA -SAN NICOLAS</v>
          </cell>
          <cell r="GB151" t="str">
            <v>01. MUNICIPALIDAD PROVINCIAL DE UTCUBAMBA -BAGUA GRANDE</v>
          </cell>
          <cell r="GC151" t="str">
            <v>01. MUNICIPALIDAD PROVINCIAL DE HUARAZ</v>
          </cell>
          <cell r="GD151" t="str">
            <v>01. MUNICIPALIDAD PROVINCIAL DE AIJA</v>
          </cell>
          <cell r="GE151" t="str">
            <v>01. MUNICIPALIDAD PROVINCIAL DE ANTONIO RAYMONDI -LLAMELLIN</v>
          </cell>
          <cell r="GF151" t="str">
            <v>01. MUNICIPALIDAD PROVINCIAL DE ASUNCION -CHACAS</v>
          </cell>
          <cell r="GG151" t="str">
            <v>01. MUNICIPALIDAD PROVINCIAL DE BOLOGNESI -CHIQUIAN</v>
          </cell>
          <cell r="GH151" t="str">
            <v>01. MUNICIPALIDAD PROVINCIAL DE CARHUAZ</v>
          </cell>
          <cell r="GI151" t="str">
            <v>01. MUNICIPALIDAD PROVINCIAL DE CARLOS F. FITZCARRALD -SAN LUIS</v>
          </cell>
          <cell r="GJ151" t="str">
            <v>01. MUNICIPALIDAD PROVINCIAL DE CASMA</v>
          </cell>
          <cell r="GK151" t="str">
            <v>01. MUNICIPALIDAD PROVINCIAL DE CORONGO</v>
          </cell>
          <cell r="GL151" t="str">
            <v>01. MUNICIPALIDAD PROVINCIAL DE HUARI</v>
          </cell>
          <cell r="GM151" t="str">
            <v>01. MUNICIPALIDAD PROVINCIAL DE HUARMEY</v>
          </cell>
          <cell r="GN151" t="str">
            <v>01. MUNICIPALIDAD PROVINCIAL DE HUAYLAS -CARAZ</v>
          </cell>
          <cell r="GO151" t="str">
            <v>01. MUNICIPALIDAD PROVINCIAL DE MARISCAL LUZURIAGA -PISCOBAMBA</v>
          </cell>
          <cell r="GP151" t="str">
            <v>01. MUNICIPALIDAD PROVINCIAL DE OCROS</v>
          </cell>
          <cell r="GQ151" t="str">
            <v>01. MUNICIPALIDAD PROVINCIAL DE PALLASCA -CABANA</v>
          </cell>
          <cell r="GR151" t="str">
            <v>01. MUNICIPALIDAD PROVINCIAL DE POMABAMBA</v>
          </cell>
          <cell r="GS151" t="str">
            <v>01. MUNICIPALIDAD PROVINCIAL DE RECUAY</v>
          </cell>
          <cell r="GT151" t="str">
            <v>01. MUNICIPALIDAD PROVINCIAL DE SANTA -CHIMBOTE</v>
          </cell>
          <cell r="GU151" t="str">
            <v>01. MUNICIPALIDAD PROVINCIAL DE SIHUAS</v>
          </cell>
          <cell r="GV151" t="str">
            <v>01. MUNICIPALIDAD PROVINCIAL DE YUNGAY</v>
          </cell>
          <cell r="GW151" t="str">
            <v>01. MUNICIPALIDAD PROVINCIAL DE ABANCAY</v>
          </cell>
          <cell r="GX151" t="str">
            <v>01. MUNICIPALIDAD PROVINCIAL DE ANDAHUAYLAS</v>
          </cell>
          <cell r="GY151" t="str">
            <v>01. MUNICIPALIDAD PROVINCIAL DE ANTABAMBA</v>
          </cell>
          <cell r="GZ151" t="str">
            <v>01. MUNICIPALIDAD PROVINCIAL DE AYMARAES -CHALHUANCA</v>
          </cell>
          <cell r="HA151" t="str">
            <v>01. MUNICIPALIDAD PROVINCIAL DE COTABAMBAS -TAMBOBAMBA</v>
          </cell>
          <cell r="HB151" t="str">
            <v>01. MUNICIPALIDAD PROVINCIAL DE CHINCHEROS</v>
          </cell>
          <cell r="HC151" t="str">
            <v>01. MUNICIPALIDAD PROVINCIAL DE GRAU -CHUQUIBAMBILLA</v>
          </cell>
          <cell r="HD151" t="str">
            <v>01. MUNICIPALIDAD PROVINCIAL DE AREQUIPA</v>
          </cell>
          <cell r="HE151" t="str">
            <v>01. MUNICIPALIDAD PROVINCIAL DE CAMANA</v>
          </cell>
          <cell r="HF151" t="str">
            <v>01. MUNICIPALIDAD PROVINCIAL DE CARAVELI</v>
          </cell>
          <cell r="HG151" t="str">
            <v>01. MUNICIPALIDAD PROVINCIAL DE CASTILLA -APLAO</v>
          </cell>
          <cell r="HH151" t="str">
            <v>01. MUNICIPALIDAD PROVINCIAL DE CAYLLOMA -CHIVAY</v>
          </cell>
          <cell r="HI151" t="str">
            <v>01. MUNICIPALIDAD PROVINCIAL DE CONDESUYOS -CHUQUIBAMBA</v>
          </cell>
          <cell r="HJ151" t="str">
            <v>01. MUNICIPALIDAD PROVINCIAL DE ISLAY -MOLLENDO</v>
          </cell>
          <cell r="HK151" t="str">
            <v>01. MUNICIPALIDAD PROVINCIAL DE LA UNION -COTAHUASI</v>
          </cell>
          <cell r="HL151" t="str">
            <v>01. MUNICIPALIDAD PROVINCIAL DE HUAMANGA -AYACUCHO</v>
          </cell>
          <cell r="HM151" t="str">
            <v>01. MUNICIPALIDAD PROVINCIAL DE CANGALLO</v>
          </cell>
          <cell r="HN151" t="str">
            <v>01. MUNICIPALIDAD PROVINCIAL DE HUANCA SANCOS -SANCOS</v>
          </cell>
          <cell r="HO151" t="str">
            <v>01. MUNICIPALIDAD PROVINCIAL DE HUANTA</v>
          </cell>
          <cell r="HP151" t="str">
            <v>01. MUNICIPALIDAD PROVINCIAL DE LA MAR -SAN MIGUEL</v>
          </cell>
          <cell r="HQ151" t="str">
            <v>01. MUNICIPALIDAD PROVINCIAL DE LUCANAS -PUQUIO</v>
          </cell>
          <cell r="HR151" t="str">
            <v>01. MUNICIPALIDAD PROVINCIAL DE PARINACOCHAS -CORACORA</v>
          </cell>
          <cell r="HS151" t="str">
            <v>01. MUNICIPALIDAD PROVINCIAL DE PAUCAR DEL SARA SARA -PAUSA</v>
          </cell>
          <cell r="HT151" t="str">
            <v>01. MUNICIPALIDAD PROVINCIAL DE SUCRE -QUEROBAMBA</v>
          </cell>
          <cell r="HU151" t="str">
            <v>01. MUNICIPALIDAD PROVINCIAL DE VICTOR FAJARDO -HUANCAPI</v>
          </cell>
          <cell r="HV151" t="str">
            <v>01. MUNICIPALIDAD PROVINCIAL DE VILCAS HUAMAN</v>
          </cell>
          <cell r="HW151" t="str">
            <v>01. MUNICIPALIDAD PROVINCIAL DE CAJAMARCA</v>
          </cell>
          <cell r="HX151" t="str">
            <v>01. MUNICIPALIDAD PROVINCIAL DE CAJABAMBA</v>
          </cell>
          <cell r="HY151" t="str">
            <v>01. MUNICIPALIDAD PROVINCIAL DE CELENDIN</v>
          </cell>
          <cell r="HZ151" t="str">
            <v>01. MUNICIPALIDAD PROVINCIAL DE CHOTA</v>
          </cell>
          <cell r="IA151" t="str">
            <v>01. MUNICIPALIDAD PROVINCIAL DE CONTUMAZA</v>
          </cell>
          <cell r="IB151" t="str">
            <v>01. MUNICIPALIDAD PROVINCIAL DE CUTERVO</v>
          </cell>
          <cell r="IC151" t="str">
            <v>01. MUNICIPALIDAD PROVINCIAL DE HUALGAYOC -BAMBAMARCA</v>
          </cell>
          <cell r="ID151" t="str">
            <v>01. MUNICIPALIDAD PROVINCIAL DE JAEN</v>
          </cell>
          <cell r="IE151" t="str">
            <v>01. MUNICIPALIDAD PROVINCIAL DE SAN IGNACIO</v>
          </cell>
          <cell r="IF151" t="str">
            <v>01. MUNICIPALIDAD PROVINCIAL DE SAN MARCOS -PEDRO GALVEZ</v>
          </cell>
          <cell r="IG151" t="str">
            <v>01. MUNICIPALIDAD PROVINCIAL DE SAN MIGUEL</v>
          </cell>
          <cell r="IH151" t="str">
            <v>01. MUNICIPALIDAD PROVINCIAL DE SAN PABLO</v>
          </cell>
          <cell r="II151" t="str">
            <v>01. MUNICIPALIDAD PROVINCIAL DE SANTA CRUZ</v>
          </cell>
          <cell r="IJ151" t="str">
            <v>01. MUNICIPALIDAD PROVINCIAL DE CALLAO</v>
          </cell>
          <cell r="IK151" t="str">
            <v>01. MUNICIPALIDAD PROVINCIAL DE CUSCO</v>
          </cell>
          <cell r="IL151" t="str">
            <v>01. MUNICIPALIDAD PROVINCIAL DE ACOMAYO</v>
          </cell>
          <cell r="IM151" t="str">
            <v>01. MUNICIPALIDAD PROVINCIAL DE ANTA</v>
          </cell>
          <cell r="IN151" t="str">
            <v>01. MUNICIPALIDAD PROVINCIAL DE CALCA</v>
          </cell>
          <cell r="IO151" t="str">
            <v>01. MUNICIPALIDAD PROVINCIAL DE CANAS -YANAOCA</v>
          </cell>
          <cell r="IP151" t="str">
            <v>01. MUNICIPALIDAD PROVINCIAL DE CANCHIS -SICUANI</v>
          </cell>
          <cell r="IQ151" t="str">
            <v>01. MUNICIPALIDAD PROVINCIAL DE CHUMBIVILCAS -SANTO TOMAS</v>
          </cell>
          <cell r="IR151" t="str">
            <v>01. MUNICIPALIDAD PROVINCIAL DE ESPINAR</v>
          </cell>
          <cell r="IS151" t="str">
            <v>01. MUNICIPALIDAD PROVINCIAL DE LA CONVENCION -SANTA ANA</v>
          </cell>
          <cell r="IT151" t="str">
            <v>01. MUNICIPALIDAD PROVINCIAL DE PARURO</v>
          </cell>
          <cell r="IU151" t="str">
            <v>01. MUNICIPALIDAD PROVINCIAL DE PAUCARTAMBO</v>
          </cell>
          <cell r="IV151" t="str">
            <v>01. MUNICIPALIDAD PROVINCIAL DE QUISPICANCHI -URCOS</v>
          </cell>
          <cell r="IW151" t="str">
            <v>01. MUNICIPALIDAD PROVINCIAL DE URUBAMBA</v>
          </cell>
          <cell r="IX151" t="str">
            <v>01. MUNICIPALIDAD PROVINCIAL DE HUANCAVELICA</v>
          </cell>
          <cell r="IY151" t="str">
            <v>01. MUNICIPALIDAD PROVINCIAL DE ACOBAMBA</v>
          </cell>
          <cell r="IZ151" t="str">
            <v>01. MUNICIPALIDAD PROVINCIAL DE ANGARAES -LIRCAY</v>
          </cell>
          <cell r="JA151" t="str">
            <v>01. MUNICIPALIDAD PROVINCIAL DE CASTROVIRREYNA</v>
          </cell>
          <cell r="JB151" t="str">
            <v>01. MUNICIPALIDAD PROVINCIAL DE CHURCAMPA</v>
          </cell>
          <cell r="JC151" t="str">
            <v>01. MUNICIPALIDAD PROVINCIAL DE HUAYTARA</v>
          </cell>
          <cell r="JD151" t="str">
            <v>01. MUNICIPALIDAD PROVINCIAL DE TAYACAJA -PAMPAS</v>
          </cell>
          <cell r="JE151" t="str">
            <v>01. MUNICIPALIDAD PROVINCIAL DE HUANUCO</v>
          </cell>
          <cell r="JF151" t="str">
            <v>01. MUNICIPALIDAD PROVINCIAL DE AMBO</v>
          </cell>
          <cell r="JG151" t="str">
            <v>01. MUNICIPALIDAD PROVINCIAL DE DOS DE MAYO -LA UNION</v>
          </cell>
          <cell r="JH151" t="str">
            <v>01. MUNICIPALIDAD PROVINCIAL DE HUACAYBAMBA</v>
          </cell>
          <cell r="JI151" t="str">
            <v>01. MUNICIPALIDAD PROVINCIAL DE HUAMALIES -LLATA</v>
          </cell>
          <cell r="JJ151" t="str">
            <v>01. MUNICIPALIDAD PROVINCIAL DE LEONCIO PRADO -RUPA-RUPA</v>
          </cell>
          <cell r="JK151" t="str">
            <v>01. MUNICIPALIDAD PROVINCIAL DE MARAÑON -HUACRACHUCO</v>
          </cell>
          <cell r="JL151" t="str">
            <v>01. MUNICIPALIDAD PROVINCIAL DE PACHITEA -PANAO</v>
          </cell>
          <cell r="JM151" t="str">
            <v>01. MUNICIPALIDAD PROVINCIAL DE PUERTO INCA</v>
          </cell>
          <cell r="JN151" t="str">
            <v>01. MUNICIPALIDAD PROVINCIAL DE LAURICOCHA -JESUS</v>
          </cell>
          <cell r="JO151" t="str">
            <v>01. MUNICIPALIDAD PROVINCIAL DE YAROWILCA -CHAVINILLO</v>
          </cell>
          <cell r="JP151" t="str">
            <v>01. MUNICIPALIDAD PROVINCIAL DE ICA</v>
          </cell>
          <cell r="JQ151" t="str">
            <v>01. MUNICIPALIDAD PROVINCIAL DE CHINCHA -CHINCHA ALTA</v>
          </cell>
          <cell r="JR151" t="str">
            <v>01. MUNICIPALIDAD PROVINCIAL DE NASCA</v>
          </cell>
          <cell r="JS151" t="str">
            <v>01. MUNICIPALIDAD PROVINCIAL DE PALPA</v>
          </cell>
          <cell r="JT151" t="str">
            <v>01. MUNICIPALIDAD PROVINCIAL DE PISCO</v>
          </cell>
          <cell r="JU151" t="str">
            <v>01. MUNICIPALIDAD PROVINCIAL DE HUANCAYO</v>
          </cell>
          <cell r="JV151" t="str">
            <v>01. MUNICIPALIDAD PROVINCIAL DE CONCEPCION</v>
          </cell>
          <cell r="JW151" t="str">
            <v>01. MUNICIPALIDAD PROVINCIAL DE CHANCHAMAYO</v>
          </cell>
          <cell r="JX151" t="str">
            <v>01. MUNICIPALIDAD PROVINCIAL DE JAUJA</v>
          </cell>
          <cell r="JY151" t="str">
            <v>01. MUNICIPALIDAD PROVINCIAL DE JUNIN</v>
          </cell>
          <cell r="JZ151" t="str">
            <v>01. MUNICIPALIDAD PROVINCIAL DE SATIPO</v>
          </cell>
          <cell r="KA151" t="str">
            <v>01. MUNICIPALIDAD PROVINCIAL DE TARMA</v>
          </cell>
          <cell r="KB151" t="str">
            <v>01. MUNICIPALIDAD PROVINCIAL DE YAULI -LA OROYA</v>
          </cell>
          <cell r="KC151" t="str">
            <v>01. MUNICIPALIDAD PROVINCIAL DE CHUPACA</v>
          </cell>
          <cell r="KD151" t="str">
            <v>01. MUNICIPALIDAD PROVINCIAL DE TRUJILLO</v>
          </cell>
          <cell r="KE151" t="str">
            <v>01. MUNICIPALIDAD PROVINCIAL DE ASCOPE</v>
          </cell>
          <cell r="KF151" t="str">
            <v>01. MUNICIPALIDAD PROVINCIAL DE BOLIVAR</v>
          </cell>
          <cell r="KG151" t="str">
            <v>01. MUNICIPALIDAD PROVINCIAL DE CHEPEN</v>
          </cell>
          <cell r="KH151" t="str">
            <v>01. MUNICIPALIDAD PROVINCIAL DE JULCAN</v>
          </cell>
          <cell r="KI151" t="str">
            <v>01. MUNICIPALIDAD PROVINCIAL DE OTUZCO</v>
          </cell>
          <cell r="KJ151" t="str">
            <v>01. MUNICIPALIDAD PROVINCIAL DE PACASMAYO -SAN PEDRO DE LLOC</v>
          </cell>
          <cell r="KK151" t="str">
            <v>01. MUNICIPALIDAD PROVINCIAL DE PATAZ -TAYABAMBA</v>
          </cell>
          <cell r="KL151" t="str">
            <v>01. MUNICIPALIDAD PROVINCIAL DE SANCHEZ CARRION -HUAMACHUCO</v>
          </cell>
          <cell r="KM151" t="str">
            <v>01. MUNICIPALIDAD PROVINCIAL DE SANTIAGO DE CHUCO</v>
          </cell>
          <cell r="KN151" t="str">
            <v>01. MUNICIPALIDAD PROVINCIAL DE GRAN CHIMU -CASCAS</v>
          </cell>
          <cell r="KO151" t="str">
            <v>01. MUNICIPALIDAD PROVINCIAL DE VIRU</v>
          </cell>
          <cell r="KP151" t="str">
            <v>01. MUNICIPALIDAD PROVINCIAL DE CHICLAYO</v>
          </cell>
          <cell r="KQ151" t="str">
            <v>01. MUNICIPALIDAD PROVINCIAL DE FERREÑAFE</v>
          </cell>
          <cell r="KR151" t="str">
            <v>01. MUNICIPALIDAD PROVINCIAL DE LAMBAYEQUE</v>
          </cell>
          <cell r="KS151" t="str">
            <v>01. MUNICIPALIDAD METROPOLITANA DE LIMA</v>
          </cell>
          <cell r="KT151" t="str">
            <v>01. MUNICIPALIDAD PROVINCIAL DE BARRANCA</v>
          </cell>
          <cell r="KU151" t="str">
            <v>01. MUNICIPALIDAD PROVINCIAL DE CAJATAMBO</v>
          </cell>
          <cell r="KV151" t="str">
            <v>01. MUNICIPALIDAD PROVINCIAL DE CANTA</v>
          </cell>
          <cell r="KW151" t="str">
            <v>01. MUNICIPALIDAD PROVINCIAL DE CAÑETE -SAN VICENTE DE CAÑETE</v>
          </cell>
          <cell r="KX151" t="str">
            <v>01. MUNICIPALIDAD PROVINCIAL DE HUARAL</v>
          </cell>
          <cell r="KY151" t="str">
            <v>01. MUNICIPALIDAD PROVINCIAL DE HUAROCHIRI -MATUCANA</v>
          </cell>
          <cell r="KZ151" t="str">
            <v>01. MUNICIPALIDAD PROVINCIAL DE HUAURA -HUACHO</v>
          </cell>
          <cell r="LA151" t="str">
            <v>01. MUNICIPALIDAD PROVINCIAL DE OYON</v>
          </cell>
          <cell r="LB151" t="str">
            <v>01. MUNICIPALIDAD PROVINCIAL DE YAUYOS</v>
          </cell>
          <cell r="LC151" t="str">
            <v>01. MUNICIPALIDAD PROVINCIAL DE MAYNAS -IQUITOS</v>
          </cell>
          <cell r="LD151" t="str">
            <v>01. MUNICIPALIDAD PROVINCIAL DE ALTO AMAZONAS -YURIMAGUAS</v>
          </cell>
          <cell r="LE151" t="str">
            <v>01. MUNICIPALIDAD PROVINCIAL DE LORETO -NAUTA</v>
          </cell>
          <cell r="LF151" t="str">
            <v>01. MUNICIPALIDAD PROVINCIAL DE MARISCAL RAMON CASTILLA -RAMON CASTILLA</v>
          </cell>
          <cell r="LG151" t="str">
            <v>01. MUNICIPALIDAD PROVINCIAL DE REQUENA</v>
          </cell>
          <cell r="LH151" t="str">
            <v>01. MUNICIPALIDAD PROVINCIAL DE UCAYALI -CONTAMANA</v>
          </cell>
          <cell r="LI151" t="str">
            <v>01. MUNICIPALIDAD DISTRITAL DE BARRANCA</v>
          </cell>
          <cell r="LJ151" t="str">
            <v>01. MUNICIPALIDAD PROVINCIAL DE PUTUMAYO</v>
          </cell>
          <cell r="LK151" t="str">
            <v>01. MUNICIPALIDAD PROVINCIAL DE TAMBOPATA</v>
          </cell>
          <cell r="LL151" t="str">
            <v>01. MUNICIPALIDAD PROVINCIAL DE MANU</v>
          </cell>
          <cell r="LM151" t="str">
            <v>01. MUNICIPALIDAD PROVINCIAL DE TAHUAMANU -IÑAPARI</v>
          </cell>
          <cell r="LN151" t="str">
            <v>01. MUNICIPALIDAD PROVINCIAL DE MARISCAL NIETO -MOQUEGUA</v>
          </cell>
          <cell r="LO151" t="str">
            <v>01. MUNICIPALIDAD PROVINCIAL DE GENERAL SANCHEZ CERRO -OMATE</v>
          </cell>
          <cell r="LP151" t="str">
            <v>01. MUNICIPALIDAD PROVINCIAL DE ILO</v>
          </cell>
          <cell r="LQ151" t="str">
            <v>01. MUNICIPALIDAD PROVINCIAL DE PASCO -CHAUPIMARCA</v>
          </cell>
          <cell r="LR151" t="str">
            <v>01. MUNICIPALIDAD PROVINCIAL DE DANIEL ALCIDES CARRION -YANAHUANCA</v>
          </cell>
          <cell r="LS151" t="str">
            <v>01. MUNICIPALIDAD PROVINCIAL DE OXAPAMPA</v>
          </cell>
          <cell r="LT151" t="str">
            <v>01. MUNICIPALIDAD PROVINCIAL DE PIURA</v>
          </cell>
          <cell r="LU151" t="str">
            <v>01. MUNICIPALIDAD PROVINCIAL DE AYABACA</v>
          </cell>
          <cell r="LV151" t="str">
            <v>01. MUNICIPALIDAD PROVINCIAL DE HUANCABAMBA</v>
          </cell>
          <cell r="LW151" t="str">
            <v>01. MUNICIPALIDAD PROVINCIAL DE MORROPON -CHULUCANAS</v>
          </cell>
          <cell r="LX151" t="str">
            <v>01. MUNICIPALIDAD PROVINCIAL DE PAITA</v>
          </cell>
          <cell r="LY151" t="str">
            <v>01. MUNICIPALIDAD PROVINCIAL DE SULLANA</v>
          </cell>
          <cell r="LZ151" t="str">
            <v>01. MUNICIPALIDAD PROVINCIAL DE TALARA -PARIÑAS</v>
          </cell>
          <cell r="MA151" t="str">
            <v>01. MUNICIPALIDAD PROVINCIAL DE SECHURA</v>
          </cell>
          <cell r="MB151" t="str">
            <v>01. MUNICIPALIDAD PROVINCIAL DE PUNO</v>
          </cell>
          <cell r="MC151" t="str">
            <v>01. MUNICIPALIDAD PROVINCIAL DE AZANGARO</v>
          </cell>
          <cell r="MD151" t="str">
            <v>01. MUNICIPALIDAD PROVINCIAL DE CARABAYA -MACUSANI</v>
          </cell>
          <cell r="ME151" t="str">
            <v>01. MUNICIPALIDAD PROVINCIAL DE CHUCUITO -JULI</v>
          </cell>
          <cell r="MF151" t="str">
            <v>01. MUNICIPALIDAD PROVINCIAL DE EL COLLAO -ILAVE</v>
          </cell>
          <cell r="MG151" t="str">
            <v>01. MUNICIPALIDAD PROVINCIAL DE HUANCANE</v>
          </cell>
          <cell r="MH151" t="str">
            <v>01. MUNICIPALIDAD PROVINCIAL DE LAMPA</v>
          </cell>
          <cell r="MI151" t="str">
            <v>01. MUNICIPALIDAD PROVINCIAL DE MELGAR -AYAVIRI</v>
          </cell>
          <cell r="MJ151" t="str">
            <v>01. MUNICIPALIDAD PROVINCIAL DE MOHO</v>
          </cell>
          <cell r="MK151" t="str">
            <v>01. MUNICIPALIDAD PROVINCIAL DE SAN ANTONIO DE PUTINA -PUTINA</v>
          </cell>
          <cell r="ML151" t="str">
            <v>01. MUNICIPALIDAD PROVINCIAL DE SAN ROMAN -JULIACA</v>
          </cell>
          <cell r="MM151" t="str">
            <v>01. MUNICIPALIDAD PROVINCIAL DE SANDIA</v>
          </cell>
          <cell r="MN151" t="str">
            <v>01. MUNICIPALIDAD PROVINCIAL DE YUNGUYO</v>
          </cell>
          <cell r="MO151" t="str">
            <v>01. MUNICIPALIDAD PROVINCIAL DE MOYOBAMBA</v>
          </cell>
          <cell r="MP151" t="str">
            <v>01. MUNICIPALIDAD PROVINCIAL DE BELLAVISTA</v>
          </cell>
          <cell r="MQ151" t="str">
            <v>01. MUNICIPALIDAD PROVINCIAL DE EL DORADO -SAN JOSE DE SISA</v>
          </cell>
          <cell r="MR151" t="str">
            <v>01. MUNICIPALIDAD PROVINCIAL DE HUALLAGA -SAPOSOA</v>
          </cell>
          <cell r="MS151" t="str">
            <v>01. MUNICIPALIDAD PROVINCIAL DE LAMAS</v>
          </cell>
          <cell r="MT151" t="str">
            <v>01. MUNICIPALIDAD PROVINCIAL DE MARISCAL CACERES -JUANJUI</v>
          </cell>
          <cell r="MU151" t="str">
            <v>01. MUNICIPALIDAD PROVINCIAL DE PICOTA</v>
          </cell>
          <cell r="MV151" t="str">
            <v>01. MUNICIPALIDAD PROVINCIAL DE RIOJA</v>
          </cell>
          <cell r="MW151" t="str">
            <v>01. MUNICIPALIDAD PROVINCIAL DE SAN MARTIN -TARAPOTO</v>
          </cell>
          <cell r="MX151" t="str">
            <v>01. MUNICIPALIDAD PROVINCIAL DE TOCACHE</v>
          </cell>
          <cell r="MY151" t="str">
            <v>01. MUNICIPALIDAD PROVINCIAL DE TACNA</v>
          </cell>
          <cell r="MZ151" t="str">
            <v>01. MUNICIPALIDAD PROVINCIAL DE CANDARAVE</v>
          </cell>
          <cell r="NA151" t="str">
            <v>01. MUNICIPALIDAD PROVINCIAL DE JORGE BASADRE -LOCUMBA</v>
          </cell>
          <cell r="NB151" t="str">
            <v>01. MUNICIPALIDAD PROVINCIAL DE TARATA</v>
          </cell>
          <cell r="NC151" t="str">
            <v>01. MUNICIPALIDAD PROVINCIAL DE TUMBES</v>
          </cell>
          <cell r="ND151" t="str">
            <v>01. MUNICIPALIDAD PROVINCIAL DE CONTRALMIRANTE VILLAR -ZORRITOS</v>
          </cell>
          <cell r="NE151" t="str">
            <v>01. MUNICIPALIDAD PROVINCIAL DE ZARUMILLA</v>
          </cell>
          <cell r="NF151" t="str">
            <v>01. MUNICIPALIDAD PROVINCIAL DE CORONEL PORTILLO -CALLARIA</v>
          </cell>
          <cell r="NG151" t="str">
            <v>01. MUNICIPALIDAD PROVINCIAL DE ATALAYA -RAIMONDI</v>
          </cell>
          <cell r="NH151" t="str">
            <v>01. MUNICIPALIDAD PROVINCIAL DE PADRE ABAD</v>
          </cell>
          <cell r="NI151" t="str">
            <v>01. MUNICIPALIDAD PROVINCIAL DE PURUS</v>
          </cell>
          <cell r="NJ151" t="str">
            <v>001. MANCOMUNIDAD MUNICIPAL DE LA AMAZONIA DE PUNO</v>
          </cell>
          <cell r="NK151" t="str">
            <v>002. MANCOMUNIDAD MUNICIPAL DE USCOVILCA</v>
          </cell>
          <cell r="NL151" t="str">
            <v>003. MANCOMUNIDAD MUNICIPAL DEL VALLE DE LA LECHE</v>
          </cell>
          <cell r="NM151" t="str">
            <v>004. MANCOMUNIDAD MUNICIPAL DE SALHUANA</v>
          </cell>
          <cell r="NN151" t="str">
            <v>005. MANCOMUNIDAD MUNICIPAL VALLE SUR - CUSCO</v>
          </cell>
          <cell r="NO151" t="str">
            <v>006. MANCOMUNIDAD MUNICIPAL DE HUAYTAPALLANA</v>
          </cell>
          <cell r="NP151" t="str">
            <v>007. MANCOMUNIDAD MUNICIPAL DE QAPAQ ÑAN</v>
          </cell>
          <cell r="NQ151" t="str">
            <v>009. MANCOMUNIDAD MUNICIPAL INTEGRACIÓN FRONTERIZA COLLPA</v>
          </cell>
          <cell r="NR151" t="str">
            <v>010. MANCOMUNIDAD MUNICIPAL FRENTE NORTE DEL ILUCÁN</v>
          </cell>
          <cell r="NS151" t="str">
            <v>011. MANCOMUNIDAD MUNICIPAL DEL NORTE DE CELENDIN</v>
          </cell>
          <cell r="NT151" t="str">
            <v>015. MANCOMUNIDAD MUNICIPAL TALLÁN</v>
          </cell>
          <cell r="NU151" t="str">
            <v>017. MANCOMUNIDAD MUNICIPAL NUEVA REQUENA - PADRE MARQUEZ-NR-PM</v>
          </cell>
          <cell r="NV151" t="str">
            <v>019. MANCOMUNIDAD MUNICIPAL CUENCA MANTARO - MANTARO</v>
          </cell>
          <cell r="NW151" t="str">
            <v>020. MANCOMUNIDAD MUNICIPAL CUENCA DEL MANTARO VIZCATÁN - VRAE</v>
          </cell>
          <cell r="NX151" t="str">
            <v>021. MANCOMUNIDAD MUNICIPAL DE LA QUEBRADA DEL MANTARO</v>
          </cell>
          <cell r="NY151" t="str">
            <v>024. MANCOMUNIDAD MUNICIPAL DE LA SUBCUENCA DEL RIO CHIPILLICO</v>
          </cell>
          <cell r="NZ151" t="str">
            <v>025. MANCOMUNIDAD MUNICIPAL TUPAC AMARU II</v>
          </cell>
          <cell r="OA151" t="str">
            <v>026. MANCOMUNIDAD MUNICIPAL DE LA CUENCA VALLE DE LURÍN</v>
          </cell>
          <cell r="OB151" t="str">
            <v>027. MANCOMUNIDAD MUNICIPAL DEL CORREDOR MANTARO</v>
          </cell>
          <cell r="OC151" t="str">
            <v>028. MANCOMUNIDAD MUNICIPAL DE HATUN HUAYLAS</v>
          </cell>
          <cell r="OD151" t="str">
            <v>030. MANCOMUNIDAD MUNICIPAL ANGARAES SUR</v>
          </cell>
          <cell r="OE151" t="str">
            <v>031. MANCOMUNIDAD MUNICIPAL LIMA CENTRO</v>
          </cell>
          <cell r="OF151" t="str">
            <v>032. MANCOMUNIDAD MUNICIPAL DE LA CUENCA DEL RÍO SANTO TOMÁS</v>
          </cell>
          <cell r="OG151" t="str">
            <v>036. MANCOMUNIDAD MUNICIPAL DEL VALLE SANTA EULALIA</v>
          </cell>
          <cell r="OH151" t="str">
            <v>037. MANCOMUNIDAD MUNICIPAL DEL VALLE FORTALEZA Y DEL SANTA</v>
          </cell>
          <cell r="OI151" t="str">
            <v>038. MANCOMUNIDAD MUNICIPAL MARGEN DERECHA DE CAYLLOMA</v>
          </cell>
          <cell r="OJ151" t="str">
            <v>039. MANCOMUNIDAD MUNICIPAL DE LAS CABEZADAS DEL SUR DE LUCANAS - AYACUCHO</v>
          </cell>
          <cell r="OK151" t="str">
            <v>040. MANCOMUNIDAD MUNICIPAL SEÑOR CAUTIVO DE AYABACA</v>
          </cell>
          <cell r="OL151" t="str">
            <v>042. MANCOMUNIDAD MUNICIPAL WARAQ</v>
          </cell>
          <cell r="OM151" t="str">
            <v>043. MANCOMUNIDAD MUNICIPAL CUENCA DEL RIO CUMBAZA</v>
          </cell>
          <cell r="ON151" t="str">
            <v>045. MANCOMUNIDAD MUNICIPAL TRES CUENCAS : SANTA - FORTALEZA - PATIVILCA</v>
          </cell>
          <cell r="OO151" t="str">
            <v>047. MANCOMUNIDAD MUNICIPAL DE LOS DISTRITOS DE OXAPAMPA</v>
          </cell>
          <cell r="OP151" t="str">
            <v>049. MANCOMUNIDAD MUNICIPAL LIMA SUR</v>
          </cell>
          <cell r="OQ151" t="str">
            <v>054. MANCOMUNIDAD MUNICIPAL VRAEM DEL NORTE</v>
          </cell>
          <cell r="OR151" t="str">
            <v>055. MANCOMUNIDAD MUNICIPAL DE CUENCAS DE SELVA CENTRAL</v>
          </cell>
          <cell r="OS151" t="str">
            <v>056. MANCOMUNIDAD MUNICIPAL DEL NOR ORIENTE DEL PERÚ</v>
          </cell>
        </row>
        <row r="152">
          <cell r="A152" t="str">
            <v>017. AUTORIDAD PARA LA RECONSTRUCCIÓN CON CAMBIOS - RCC</v>
          </cell>
          <cell r="E152" t="str">
            <v>004. UNIDAD DE GESTION DEL PROGRAMA DE DESARROLLO ALTERNATIVO SATIPO</v>
          </cell>
          <cell r="M152" t="str">
            <v>002. FONDO NACIONAL DE DESARROLLO CIENTÍFICO, TECNOLÓGICO Y DE INNOVACIÓN TECNOLÓGICA - FONDECYT</v>
          </cell>
          <cell r="O152" t="str">
            <v>002. MC - CUSCO</v>
          </cell>
          <cell r="S152" t="str">
            <v>002. UNIDAD DE COORDINACION DE PROYECTOS DEL PODER JUDICIAL</v>
          </cell>
          <cell r="U152" t="str">
            <v>002. CONSERVACION DE BOSQUES</v>
          </cell>
          <cell r="AC152" t="str">
            <v>003. PROGRAMA MODERNIZACION DEL SISTEMA DE ADMINISTRACION DE JUSTICIA</v>
          </cell>
          <cell r="AD152" t="str">
            <v>002. OFICINA REGIONAL LIMA</v>
          </cell>
          <cell r="AE152" t="str">
            <v>002. SUNARP, SEDE LIMA</v>
          </cell>
          <cell r="AF152" t="str">
            <v>002. DIRECCION DE ECONOMIA Y FINANZAS DE LA PNP</v>
          </cell>
          <cell r="AL152" t="str">
            <v>002. ADMINISTRACION DE LA DEUDA</v>
          </cell>
          <cell r="AN152" t="str">
            <v>002. INVERSION PUBLICA - SUNAT</v>
          </cell>
          <cell r="AS152" t="str">
            <v>002. USE 02 SAN MARTIN DE PORRES</v>
          </cell>
          <cell r="AU152" t="str">
            <v>002. MEJORAMIENTO DE LA CALIDAD DE LA EDUCACION SUPERIOR</v>
          </cell>
          <cell r="BB152" t="str">
            <v>002. INICTEL - UNI</v>
          </cell>
          <cell r="CU152" t="str">
            <v>005. INSTITUTO NACIONAL DE SALUD MENTAL</v>
          </cell>
          <cell r="CX152" t="str">
            <v>002. FONDO INTANGIBLE SOLIDARIO DE SALUD - FISSAL</v>
          </cell>
          <cell r="CZ152" t="str">
            <v>002. PROGRAMA NACIONAL DE EMPLEO JUVENIL "JÓVENES PRODUCTIVOS"</v>
          </cell>
          <cell r="DB152" t="str">
            <v>006. PROGRAMA SUBSECTORIAL DE IRRIGACION - PSI</v>
          </cell>
          <cell r="DD152" t="str">
            <v>002. PROGRAMA DE DESARROLLO DE SANIDAD AGROPECUARIA - PRODESA</v>
          </cell>
          <cell r="DE152" t="str">
            <v>013. ESTACION EXPERIMENTAL AGRARIA EL PORVENIR - SAN MARTIN</v>
          </cell>
          <cell r="DF152" t="str">
            <v>002. MODERNIZACION DE LA GESTION DE LOS RECURSOS HIDRICOS</v>
          </cell>
          <cell r="DG152" t="str">
            <v>002. PROGRAMA DE DESARROLLO FORESTAL SOSTENIBLE, INCLUSIVO Y COMPETITIVO EN LA AMAZONIA PERUANA</v>
          </cell>
          <cell r="DH152" t="str">
            <v>005. DIRECCION GENERAL DE ELECTRIFICACION RURAL</v>
          </cell>
          <cell r="DK152" t="str">
            <v>002. GESTIÓN DE PROYECTOS Y FORTALECIMIENTO DE CAPACIDADES</v>
          </cell>
          <cell r="DN152" t="str">
            <v>003. GERENCIA ADMINISTRATIVA DE AREQUIPA</v>
          </cell>
          <cell r="DR152" t="str">
            <v>002. COMANDO CONJUNTO DE LAS FUERZAS ARMADAS</v>
          </cell>
          <cell r="EA152" t="str">
            <v>004. PLAN COPESCO NACIONAL</v>
          </cell>
          <cell r="EC152" t="str">
            <v>007. PROVIAS NACIONAL</v>
          </cell>
          <cell r="EF152" t="str">
            <v>004. PROGRAMA NACIONAL DE SANEAMIENTO URBANO</v>
          </cell>
          <cell r="EK152" t="str">
            <v>003. FOMENTO AL CONSUMO HUMANO DIRECTO - A COMER PESCADO</v>
          </cell>
          <cell r="EQ152" t="str">
            <v>006. PROGRAMA INTEGRAL NACIONAL PARA EL BIENESTAR FAMILIAR - INABIF</v>
          </cell>
          <cell r="ES152" t="str">
            <v>003. PROGRAMA NACIONAL CUNA MAS -PNCM</v>
          </cell>
          <cell r="EV152" t="str">
            <v>002. GERENCIA SUB REGIONAL BAGUA</v>
          </cell>
          <cell r="EW152" t="str">
            <v>003. SUB REGION PACIFICO</v>
          </cell>
          <cell r="EX152" t="str">
            <v>002. SEDE CHANKA</v>
          </cell>
          <cell r="EY152" t="str">
            <v>002. TRABAJO AREQUIPA</v>
          </cell>
          <cell r="EZ152" t="str">
            <v>008. PROGRAMA REGIONAL DE IRRIGACION Y DESARROLLO RURAL INTEGRADO - PRIDER</v>
          </cell>
          <cell r="FA152" t="str">
            <v>002. CHOTA</v>
          </cell>
          <cell r="FB152" t="str">
            <v>002. PLAN COPESCO</v>
          </cell>
          <cell r="FC152" t="str">
            <v>002. GERENCIA SUB-REGIONAL TAYACAJA</v>
          </cell>
          <cell r="FD152" t="str">
            <v>100. AGRICULTURA HUANUCO</v>
          </cell>
          <cell r="FE152" t="str">
            <v>002. PROYECTO ESPECIAL TAMBO-CCARACOCHA</v>
          </cell>
          <cell r="FF152" t="str">
            <v>002. PRODUCCION JUNIN</v>
          </cell>
          <cell r="FG152" t="str">
            <v>005. PROYECTO ESPECIAL CHAVIMOCHIC</v>
          </cell>
          <cell r="FH152" t="str">
            <v>002. PROYECTO ESPECIAL OLMOS - TINAJONES</v>
          </cell>
          <cell r="FI152" t="str">
            <v>002. ALTO AMAZONAS - YURIMAGUAS</v>
          </cell>
          <cell r="FJ152" t="str">
            <v>002. SUB REGION MANU</v>
          </cell>
          <cell r="FK152" t="str">
            <v>002. PROYECTO ESPECIAL PASTO GRANDE</v>
          </cell>
          <cell r="FL152" t="str">
            <v>002. PASCO - SELVA CENTRAL</v>
          </cell>
          <cell r="FM152" t="str">
            <v>002. GERENCIA LUCIANO CASTILLO COLONNA</v>
          </cell>
          <cell r="FN152" t="str">
            <v>002. PRODUCCION PUNO</v>
          </cell>
          <cell r="FO152" t="str">
            <v>002. ALTO HUALLAGA - TOCACHE</v>
          </cell>
          <cell r="FP152" t="str">
            <v>002. PROYECTO ESPECIAL RECURSOS HIDRICOS TACNA</v>
          </cell>
          <cell r="FQ152" t="str">
            <v>100. AGRICULTURA TUMBES</v>
          </cell>
          <cell r="FR152" t="str">
            <v>002. PURUS</v>
          </cell>
          <cell r="FS152" t="str">
            <v>002. LIMA SUR</v>
          </cell>
          <cell r="FT152" t="str">
            <v>300. EDUCACION CALLAO</v>
          </cell>
          <cell r="FV152" t="str">
            <v>02. MUNICIPALIDAD DISTRITAL DE ASUNCION</v>
          </cell>
          <cell r="FW152" t="str">
            <v>02. MUNICIPALIDAD DISTRITAL DE ARAMANGO</v>
          </cell>
          <cell r="FX152" t="str">
            <v>02. MUNICIPALIDAD DISTRITAL DE CHISQUILLA</v>
          </cell>
          <cell r="FY152" t="str">
            <v>02. MUNICIPALIDAD DISTRITAL DE EL CENEPA</v>
          </cell>
          <cell r="FZ152" t="str">
            <v>02. MUNICIPALIDAD DISTRITAL DE CAMPORREDONDO</v>
          </cell>
          <cell r="GA152" t="str">
            <v>02. MUNICIPALIDAD DISTRITAL DE CHIRIMOTO</v>
          </cell>
          <cell r="GB152" t="str">
            <v>02. MUNICIPALIDAD DISTRITAL DE CAJARURO</v>
          </cell>
          <cell r="GC152" t="str">
            <v>02. MUNICIPALIDAD DISTRITAL DE COCHABAMBA</v>
          </cell>
          <cell r="GD152" t="str">
            <v>02. MUNICIPALIDAD DISTRITAL DE CORIS</v>
          </cell>
          <cell r="GE152" t="str">
            <v>02. MUNICIPALIDAD DISTRITAL DE ACZO</v>
          </cell>
          <cell r="GF152" t="str">
            <v>02. MUNICIPALIDAD DISTRITAL DE ACOCHACA</v>
          </cell>
          <cell r="GG152" t="str">
            <v>02. MUNICIPALIDAD DISTRITAL DE ABELARDO PARDO LEZAMETA</v>
          </cell>
          <cell r="GH152" t="str">
            <v>02. MUNICIPALIDAD DISTRITAL DE ACOPAMPA</v>
          </cell>
          <cell r="GI152" t="str">
            <v>02. MUNICIPALIDAD DISTRITAL DE SAN NICOLAS</v>
          </cell>
          <cell r="GJ152" t="str">
            <v>02. MUNICIPALIDAD DISTRITAL DE BUENA VISTA ALTA</v>
          </cell>
          <cell r="GK152" t="str">
            <v>02. MUNICIPALIDAD DISTRITAL DE ACO</v>
          </cell>
          <cell r="GL152" t="str">
            <v>02. MUNICIPALIDAD DISTRITAL DE ANRA</v>
          </cell>
          <cell r="GM152" t="str">
            <v>02. MUNICIPALIDAD DISTRITAL DE COCHAPETI</v>
          </cell>
          <cell r="GN152" t="str">
            <v>02. MUNICIPALIDAD DISTRITAL DE HUALLANCA</v>
          </cell>
          <cell r="GO152" t="str">
            <v>02. MUNICIPALIDAD DISTRITAL DE CASCA</v>
          </cell>
          <cell r="GP152" t="str">
            <v>02. MUNICIPALIDAD DISTRITAL DE ACAS</v>
          </cell>
          <cell r="GQ152" t="str">
            <v>02. MUNICIPALIDAD DISTRITAL DE BOLOGNESI</v>
          </cell>
          <cell r="GR152" t="str">
            <v>02. MUNICIPALIDAD DISTRITAL DE HUAYLLAN</v>
          </cell>
          <cell r="GS152" t="str">
            <v>02. MUNICIPALIDAD DISTRITAL DE CATAC</v>
          </cell>
          <cell r="GT152" t="str">
            <v>02. MUNICIPALIDAD DISTRITAL DE CACERES DEL PERU</v>
          </cell>
          <cell r="GU152" t="str">
            <v>02. MUNICIPALIDAD DISTRITAL DE ACOBAMBA</v>
          </cell>
          <cell r="GV152" t="str">
            <v>02. MUNICIPALIDAD DISTRITAL DE CASCAPARA</v>
          </cell>
          <cell r="GW152" t="str">
            <v>02. MUNICIPALIDAD DISTRITAL DE CHACOCHE</v>
          </cell>
          <cell r="GX152" t="str">
            <v>02. MUNICIPALIDAD DISTRITAL DE ANDARAPA</v>
          </cell>
          <cell r="GY152" t="str">
            <v>02. MUNICIPALIDAD DISTRITAL DE EL ORO</v>
          </cell>
          <cell r="GZ152" t="str">
            <v>02. MUNICIPALIDAD DISTRITAL DE CAPAYA</v>
          </cell>
          <cell r="HA152" t="str">
            <v>02. MUNICIPALIDAD DISTRITAL DE COTABAMBAS</v>
          </cell>
          <cell r="HB152" t="str">
            <v>02. MUNICIPALIDAD DISTRITAL DE ANCO-HUALLO</v>
          </cell>
          <cell r="HC152" t="str">
            <v>02. MUNICIPALIDAD DISTRITAL DE CURPAHUASI</v>
          </cell>
          <cell r="HD152" t="str">
            <v>02. MUNICIPALIDAD DISTRITAL DE ALTO SELVA ALEGRE</v>
          </cell>
          <cell r="HE152" t="str">
            <v>02. MUNICIPALIDAD DISTRITAL DE JOSE MARIA QUIMPER</v>
          </cell>
          <cell r="HF152" t="str">
            <v>02. MUNICIPALIDAD DISTRITAL DE ACARI</v>
          </cell>
          <cell r="HG152" t="str">
            <v>02. MUNICIPALIDAD DISTRITAL DE ANDAGUA</v>
          </cell>
          <cell r="HH152" t="str">
            <v>02. MUNICIPALIDAD DISTRITAL DE ACHOMA</v>
          </cell>
          <cell r="HI152" t="str">
            <v>02. MUNICIPALIDAD DISTRITAL DE ANDARAY</v>
          </cell>
          <cell r="HJ152" t="str">
            <v>02. MUNICIPALIDAD DISTRITAL DE COCACHACRA</v>
          </cell>
          <cell r="HK152" t="str">
            <v>02. MUNICIPALIDAD DISTRITAL DE ALCA</v>
          </cell>
          <cell r="HL152" t="str">
            <v>02. MUNICIPALIDAD DISTRITAL DE ACOCRO</v>
          </cell>
          <cell r="HM152" t="str">
            <v>02. MUNICIPALIDAD DISTRITAL DE CHUSCHI</v>
          </cell>
          <cell r="HN152" t="str">
            <v>02. MUNICIPALIDAD DISTRITAL DE CARAPO</v>
          </cell>
          <cell r="HO152" t="str">
            <v>02. MUNICIPALIDAD DISTRITAL DE AYAHUANCO</v>
          </cell>
          <cell r="HP152" t="str">
            <v>02. MUNICIPALIDAD DISTRITAL DE ANCO</v>
          </cell>
          <cell r="HQ152" t="str">
            <v>02. MUNICIPALIDAD DISTRITAL DE AUCARA</v>
          </cell>
          <cell r="HR152" t="str">
            <v>02. MUNICIPALIDAD DISTRITAL DE CHUMPI</v>
          </cell>
          <cell r="HS152" t="str">
            <v>02. MUNICIPALIDAD DISTRITAL DE COLTA</v>
          </cell>
          <cell r="HT152" t="str">
            <v>02. MUNICIPALIDAD DISTRITAL DE BELEN</v>
          </cell>
          <cell r="HU152" t="str">
            <v>02. MUNICIPALIDAD DISTRITAL DE ALCAMENCA</v>
          </cell>
          <cell r="HV152" t="str">
            <v>02. MUNICIPALIDAD DISTRITAL DE ACCOMARCA</v>
          </cell>
          <cell r="HW152" t="str">
            <v>02. MUNICIPALIDAD DISTRITAL DE ASUNCION</v>
          </cell>
          <cell r="HX152" t="str">
            <v>02. MUNICIPALIDAD DISTRITAL DE CACHACHI</v>
          </cell>
          <cell r="HY152" t="str">
            <v>02. MUNICIPALIDAD DISTRITAL DE CHUMUCH</v>
          </cell>
          <cell r="HZ152" t="str">
            <v>02. MUNICIPALIDAD DISTRITAL DE ANGUIA</v>
          </cell>
          <cell r="IA152" t="str">
            <v>02. MUNICIPALIDAD DISTRITAL DE CHILETE</v>
          </cell>
          <cell r="IB152" t="str">
            <v>02. MUNICIPALIDAD DISTRITAL DE CALLAYUC</v>
          </cell>
          <cell r="IC152" t="str">
            <v>02. MUNICIPALIDAD DISTRITAL DE CHUGUR</v>
          </cell>
          <cell r="ID152" t="str">
            <v>02. MUNICIPALIDAD DISTRITAL DE BELLAVISTA</v>
          </cell>
          <cell r="IE152" t="str">
            <v>02. MUNICIPALIDAD DISTRITAL DE CHIRINOS</v>
          </cell>
          <cell r="IF152" t="str">
            <v>02. MUNICIPALIDAD DISTRITAL DE CHANCAY</v>
          </cell>
          <cell r="IG152" t="str">
            <v>02. MUNICIPALIDAD DISTRITAL DE BOLIVAR</v>
          </cell>
          <cell r="IH152" t="str">
            <v>02. MUNICIPALIDAD DISTRITAL DE SAN BERNARDINO</v>
          </cell>
          <cell r="II152" t="str">
            <v>02. MUNICIPALIDAD DISTRITAL DE ANDABAMBA</v>
          </cell>
          <cell r="IJ152" t="str">
            <v>02. MUNICIPALIDAD DISTRITAL DE BELLAVISTA</v>
          </cell>
          <cell r="IK152" t="str">
            <v>02. MUNICIPALIDAD DISTRITAL DE CCORCA</v>
          </cell>
          <cell r="IL152" t="str">
            <v>02. MUNICIPALIDAD DISTRITAL DE ACOPIA</v>
          </cell>
          <cell r="IM152" t="str">
            <v>02. MUNICIPALIDAD DISTRITAL DE ANCAHUASI</v>
          </cell>
          <cell r="IN152" t="str">
            <v>02. MUNICIPALIDAD DISTRITAL DE COYA</v>
          </cell>
          <cell r="IO152" t="str">
            <v>02. MUNICIPALIDAD DISTRITAL DE CHECCA</v>
          </cell>
          <cell r="IP152" t="str">
            <v>02. MUNICIPALIDAD DISTRITAL DE CHECACUPE</v>
          </cell>
          <cell r="IQ152" t="str">
            <v>02. MUNICIPALIDAD DISTRITAL DE CAPACMARCA</v>
          </cell>
          <cell r="IR152" t="str">
            <v>02. MUNICIPALIDAD DISTRITAL DE CONDOROMA</v>
          </cell>
          <cell r="IS152" t="str">
            <v>02. MUNICIPALIDAD DISTRITAL DE ECHARATE</v>
          </cell>
          <cell r="IT152" t="str">
            <v>02. MUNICIPALIDAD DISTRITAL DE ACCHA</v>
          </cell>
          <cell r="IU152" t="str">
            <v>02. MUNICIPALIDAD DISTRITAL DE CAICAY</v>
          </cell>
          <cell r="IV152" t="str">
            <v>02. MUNICIPALIDAD DISTRITAL DE ANDAHUAYLILLAS</v>
          </cell>
          <cell r="IW152" t="str">
            <v>02. MUNICIPALIDAD DISTRITAL DE CHINCHERO</v>
          </cell>
          <cell r="IX152" t="str">
            <v>02. MUNICIPALIDAD DISTRITAL DE ACOBAMBILLA</v>
          </cell>
          <cell r="IY152" t="str">
            <v>02. MUNICIPALIDAD DISTRITAL DE ANDABAMBA</v>
          </cell>
          <cell r="IZ152" t="str">
            <v>02. MUNICIPALIDAD DISTRITAL DE ANCHONGA</v>
          </cell>
          <cell r="JA152" t="str">
            <v>02. MUNICIPALIDAD DISTRITAL DE ARMA</v>
          </cell>
          <cell r="JB152" t="str">
            <v>02. MUNICIPALIDAD DISTRITAL DE ANCO</v>
          </cell>
          <cell r="JC152" t="str">
            <v>02. MUNICIPALIDAD DISTRITAL DE AYAVI</v>
          </cell>
          <cell r="JD152" t="str">
            <v>02. MUNICIPALIDAD DISTRITAL DE ACOSTAMBO</v>
          </cell>
          <cell r="JE152" t="str">
            <v>02. MUNICIPALIDAD DISTRITAL DE AMARILIS</v>
          </cell>
          <cell r="JF152" t="str">
            <v>02. MUNICIPALIDAD DISTRITAL DE CAYNA</v>
          </cell>
          <cell r="JG152" t="str">
            <v>07. MUNICIPALIDAD DISTRITAL DE CHUQUIS</v>
          </cell>
          <cell r="JH152" t="str">
            <v>02. MUNICIPALIDAD DISTRITAL DE CANCHABAMBA</v>
          </cell>
          <cell r="JI152" t="str">
            <v>02. MUNICIPALIDAD DISTRITAL DE ARANCAY</v>
          </cell>
          <cell r="JJ152" t="str">
            <v>02. MUNICIPALIDAD DISTRITAL DE DANIEL ALOMIAS ROBLES</v>
          </cell>
          <cell r="JK152" t="str">
            <v>02. MUNICIPALIDAD DISTRITAL DE CHOLON</v>
          </cell>
          <cell r="JL152" t="str">
            <v>02. MUNICIPALIDAD DISTRITAL DE CHAGLLA</v>
          </cell>
          <cell r="JM152" t="str">
            <v>02. MUNICIPALIDAD DISTRITAL DE CODO DEL POZUZO</v>
          </cell>
          <cell r="JN152" t="str">
            <v>02. MUNICIPALIDAD DISTRITAL DE BAÑOS</v>
          </cell>
          <cell r="JO152" t="str">
            <v>02. MUNICIPALIDAD DISTRITAL DE CAHUAC</v>
          </cell>
          <cell r="JP152" t="str">
            <v>02. MUNICIPALIDAD DISTRITAL DE LA TINGUIÑA</v>
          </cell>
          <cell r="JQ152" t="str">
            <v>02. MUNICIPALIDAD DISTRITAL DE ALTO LARAN</v>
          </cell>
          <cell r="JR152" t="str">
            <v>02. MUNICIPALIDAD DISTRITAL DE CHANGUILLO</v>
          </cell>
          <cell r="JS152" t="str">
            <v>02. MUNICIPALIDAD DISTRITAL DE LLIPATA</v>
          </cell>
          <cell r="JT152" t="str">
            <v>02. MUNICIPALIDAD DISTRITAL DE HUANCANO</v>
          </cell>
          <cell r="JU152" t="str">
            <v>04. MUNICIPALIDAD DISTRITAL DE CARHUACALLANGA</v>
          </cell>
          <cell r="JV152" t="str">
            <v>02. MUNICIPALIDAD DISTRITAL DE ACO</v>
          </cell>
          <cell r="JW152" t="str">
            <v>02. MUNICIPALIDAD DISTRITAL DE PERENE</v>
          </cell>
          <cell r="JX152" t="str">
            <v>02. MUNICIPALIDAD DISTRITAL DE ACOLLA</v>
          </cell>
          <cell r="JY152" t="str">
            <v>02. MUNICIPALIDAD DISTRITAL DE CARHUAMAYO</v>
          </cell>
          <cell r="JZ152" t="str">
            <v>02. MUNICIPALIDAD DISTRITAL DE COVIRIALI</v>
          </cell>
          <cell r="KA152" t="str">
            <v>02. MUNICIPALIDAD DISTRITAL DE ACOBAMBA</v>
          </cell>
          <cell r="KB152" t="str">
            <v>02. MUNICIPALIDAD DISTRITAL DE CHACAPALPA</v>
          </cell>
          <cell r="KC152" t="str">
            <v>02. MUNICIPALIDAD DISTRITAL DE AHUAC</v>
          </cell>
          <cell r="KD152" t="str">
            <v>02. MUNICIPALIDAD DISTRITAL DE EL PORVENIR</v>
          </cell>
          <cell r="KE152" t="str">
            <v>02. MUNICIPALIDAD DISTRITAL DE CHICAMA</v>
          </cell>
          <cell r="KF152" t="str">
            <v>02. MUNICIPALIDAD DISTRITAL DE BAMBAMARCA</v>
          </cell>
          <cell r="KG152" t="str">
            <v>02. MUNICIPALIDAD DISTRITAL DE PACANGA</v>
          </cell>
          <cell r="KH152" t="str">
            <v>02. MUNICIPALIDAD DISTRITAL DE CALAMARCA</v>
          </cell>
          <cell r="KI152" t="str">
            <v>02. MUNICIPALIDAD DISTRITAL DE AGALLPAMPA</v>
          </cell>
          <cell r="KJ152" t="str">
            <v>02. MUNICIPALIDAD DISTRITAL DE GUADALUPE</v>
          </cell>
          <cell r="KK152" t="str">
            <v>02. MUNICIPALIDAD DISTRITAL DE BULDIBUYO</v>
          </cell>
          <cell r="KL152" t="str">
            <v>02. MUNICIPALIDAD DISTRITAL DE CHUGAY</v>
          </cell>
          <cell r="KM152" t="str">
            <v>02. MUNICIPALIDAD DISTRITAL DE ANGASMARCA</v>
          </cell>
          <cell r="KN152" t="str">
            <v>02. MUNICIPALIDAD DISTRITAL DE LUCMA</v>
          </cell>
          <cell r="KO152" t="str">
            <v>02. MUNICIPALIDAD DISTRITAL DE CHAO</v>
          </cell>
          <cell r="KP152" t="str">
            <v>02. MUNICIPALIDAD DISTRITAL DE CHONGOYAPE</v>
          </cell>
          <cell r="KQ152" t="str">
            <v>02. MUNICIPALIDAD DISTRITAL DE CAÑARIS</v>
          </cell>
          <cell r="KR152" t="str">
            <v>02. MUNICIPALIDAD DISTRITAL DE CHOCHOPE</v>
          </cell>
          <cell r="KS152" t="str">
            <v>02. MUNICIPALIDAD DISTRITAL DE ANCON</v>
          </cell>
          <cell r="KT152" t="str">
            <v>02. MUNICIPALIDAD DISTRITAL DE PARAMONGA</v>
          </cell>
          <cell r="KU152" t="str">
            <v>02. MUNICIPALIDAD DISTRITAL DE COPA</v>
          </cell>
          <cell r="KV152" t="str">
            <v>02. MUNICIPALIDAD DISTRITAL DE ARAHUAY</v>
          </cell>
          <cell r="KW152" t="str">
            <v>02. MUNICIPALIDAD DISTRITAL DE ASIA</v>
          </cell>
          <cell r="KX152" t="str">
            <v>02. MUNICIPALIDAD DISTRITAL DE ATAVILLOS ALTO</v>
          </cell>
          <cell r="KY152" t="str">
            <v>02. MUNICIPALIDAD DISTRITAL DE ANTIOQUIA</v>
          </cell>
          <cell r="KZ152" t="str">
            <v>02. MUNICIPALIDAD DISTRITAL DE AMBAR</v>
          </cell>
          <cell r="LA152" t="str">
            <v>02. MUNICIPALIDAD DISTRITAL DE ANDAJES</v>
          </cell>
          <cell r="LB152" t="str">
            <v>02. MUNICIPALIDAD DISTRITAL DE ALIS</v>
          </cell>
          <cell r="LC152" t="str">
            <v>02. MUNICIPALIDAD DISTRITAL DE ALTO NANAY</v>
          </cell>
          <cell r="LD152" t="str">
            <v>02. MUNICIPALIDAD DISTRITAL DE BALSAPUERTO</v>
          </cell>
          <cell r="LE152" t="str">
            <v>02. MUNICIPALIDAD DISTRITAL DE PARINARI</v>
          </cell>
          <cell r="LF152" t="str">
            <v>02. MUNICIPALIDAD DISTRITAL DE PEBAS</v>
          </cell>
          <cell r="LG152" t="str">
            <v>02. MUNICIPALIDAD DISTRITAL DE ALTO TAPICHE</v>
          </cell>
          <cell r="LH152" t="str">
            <v>02. MUNICIPALIDAD DISTRITAL DE INAHUAYA</v>
          </cell>
          <cell r="LI152" t="str">
            <v>02. MUNICIPALIDAD DISTRITAL DE CAHUAPANAS</v>
          </cell>
          <cell r="LJ152" t="str">
            <v>02. MUNICIPALIDAD DISTRITAL DE ROSA PANDURO</v>
          </cell>
          <cell r="LK152" t="str">
            <v>02. MUNICIPALIDAD DISTRITAL DE INAMBARI</v>
          </cell>
          <cell r="LL152" t="str">
            <v>02. MUNICIPALIDAD DISTRITAL DE FITZCARRALD</v>
          </cell>
          <cell r="LM152" t="str">
            <v>02. MUNICIPALIDAD DISTRITAL DE IBERIA</v>
          </cell>
          <cell r="LN152" t="str">
            <v>02. MUNICIPALIDAD DISTRITAL DE CARUMAS</v>
          </cell>
          <cell r="LO152" t="str">
            <v>02. MUNICIPALIDAD DISTRITAL DE CHOJATA</v>
          </cell>
          <cell r="LP152" t="str">
            <v>02. MUNICIPALIDAD DISTRITAL DE EL ALGARROBAL</v>
          </cell>
          <cell r="LQ152" t="str">
            <v>02. MUNICIPALIDAD DISTRITAL DE HUACHON</v>
          </cell>
          <cell r="LR152" t="str">
            <v>02. MUNICIPALIDAD DISTRITAL DE CHACAYAN</v>
          </cell>
          <cell r="LS152" t="str">
            <v>02. MUNICIPALIDAD DISTRITAL DE CHONTABAMBA</v>
          </cell>
          <cell r="LT152" t="str">
            <v>04. MUNICIPALIDAD DISTRITAL DE CASTILLA</v>
          </cell>
          <cell r="LU152" t="str">
            <v>02. MUNICIPALIDAD DISTRITAL DE FRIAS</v>
          </cell>
          <cell r="LV152" t="str">
            <v>02. MUNICIPALIDAD DISTRITAL DE CANCHAQUE</v>
          </cell>
          <cell r="LW152" t="str">
            <v>02. MUNICIPALIDAD DISTRITAL DE BUENOS AIRES</v>
          </cell>
          <cell r="LX152" t="str">
            <v>02. MUNICIPALIDAD DISTRITAL DE AMOTAPE</v>
          </cell>
          <cell r="LY152" t="str">
            <v>02. MUNICIPALIDAD DISTRITAL DE BELLAVISTA</v>
          </cell>
          <cell r="LZ152" t="str">
            <v>02. MUNICIPALIDAD DISTRITAL DE EL ALTO</v>
          </cell>
          <cell r="MA152" t="str">
            <v>02. MUNICIPALIDAD DISTRITAL DE BELLAVISTA DE LA UNION</v>
          </cell>
          <cell r="MB152" t="str">
            <v>02. MUNICIPALIDAD DISTRITAL DE ACORA</v>
          </cell>
          <cell r="MC152" t="str">
            <v>02. MUNICIPALIDAD DISTRITAL DE ACHAYA</v>
          </cell>
          <cell r="MD152" t="str">
            <v>02. MUNICIPALIDAD DISTRITAL DE AJOYANI</v>
          </cell>
          <cell r="ME152" t="str">
            <v>02. MUNICIPALIDAD DISTRITAL DE DESAGUADERO</v>
          </cell>
          <cell r="MF152" t="str">
            <v>02. MUNICIPALIDAD DISTRITAL DE CAPASO</v>
          </cell>
          <cell r="MG152" t="str">
            <v>02. MUNICIPALIDAD DISTRITAL DE COJATA</v>
          </cell>
          <cell r="MH152" t="str">
            <v>02. MUNICIPALIDAD DISTRITAL DE CABANILLA</v>
          </cell>
          <cell r="MI152" t="str">
            <v>02. MUNICIPALIDAD DISTRITAL DE ANTAUTA</v>
          </cell>
          <cell r="MJ152" t="str">
            <v>02. MUNICIPALIDAD DISTRITAL DE CONIMA</v>
          </cell>
          <cell r="MK152" t="str">
            <v>02. MUNICIPALIDAD DISTRITAL DE ANANEA</v>
          </cell>
          <cell r="ML152" t="str">
            <v>02. MUNICIPALIDAD DISTRITAL DE CABANA</v>
          </cell>
          <cell r="MM152" t="str">
            <v>02. MUNICIPALIDAD DISTRITAL DE CUYOCUYO</v>
          </cell>
          <cell r="MN152" t="str">
            <v>02. MUNICIPALIDAD DISTRITAL DE ANAPIA</v>
          </cell>
          <cell r="MO152" t="str">
            <v>02. MUNICIPALIDAD DISTRITAL DE CALZADA</v>
          </cell>
          <cell r="MP152" t="str">
            <v>02. MUNICIPALIDAD DISTRITAL DE ALTO BIAVO</v>
          </cell>
          <cell r="MQ152" t="str">
            <v>02. MUNICIPALIDAD DISTRITAL DE AGUA BLANCA</v>
          </cell>
          <cell r="MR152" t="str">
            <v>02. MUNICIPALIDAD DISTRITAL DE ALTO SAPOSOA</v>
          </cell>
          <cell r="MS152" t="str">
            <v>02. MUNICIPALIDAD DISTRITAL DE ALONSO DE ALVARADO</v>
          </cell>
          <cell r="MT152" t="str">
            <v>02. MUNICIPALIDAD DISTRITAL DE CAMPANILLA</v>
          </cell>
          <cell r="MU152" t="str">
            <v>02. MUNICIPALIDAD DISTRITAL DE BUENOS AIRES</v>
          </cell>
          <cell r="MV152" t="str">
            <v>02. MUNICIPALIDAD DISTRITAL DE AWAJUN</v>
          </cell>
          <cell r="MW152" t="str">
            <v>02. MUNICIPALIDAD DISTRITAL DE ALBERTO LEVEAU</v>
          </cell>
          <cell r="MX152" t="str">
            <v>02. MUNICIPALIDAD DISTRITAL DE NUEVO PROGRESO</v>
          </cell>
          <cell r="MY152" t="str">
            <v>02. MUNICIPALIDAD DISTRITAL DE ALTO DE LA ALIANZA</v>
          </cell>
          <cell r="MZ152" t="str">
            <v>02. MUNICIPALIDAD DISTRITAL DE CAIRANI</v>
          </cell>
          <cell r="NA152" t="str">
            <v>02. MUNICIPALIDAD DISTRITAL DE ILABAYA</v>
          </cell>
          <cell r="NB152" t="str">
            <v>02. MUNICIPALIDAD DISTRITAL DE CHUCATAMANI</v>
          </cell>
          <cell r="NC152" t="str">
            <v>02. MUNICIPALIDAD DISTRITAL DE CORRALES</v>
          </cell>
          <cell r="ND152" t="str">
            <v>02. MUNICIPALIDAD DISTRITAL DE CASITAS</v>
          </cell>
          <cell r="NE152" t="str">
            <v>02. MUNICIPALIDAD DISTRITAL DE AGUAS VERDES</v>
          </cell>
          <cell r="NF152" t="str">
            <v>02. MUNICIPALIDAD DISTRITAL DE CAMPOVERDE</v>
          </cell>
          <cell r="NG152" t="str">
            <v>02. MUNICIPALIDAD DISTRITAL DE SEPAHUA</v>
          </cell>
          <cell r="NH152" t="str">
            <v>02. MUNICIPALIDAD DISTRITAL DE IRAZOLA</v>
          </cell>
        </row>
        <row r="153">
          <cell r="O153" t="str">
            <v>003. ZONA ARQUEOLÓGICA CARAL</v>
          </cell>
          <cell r="S153" t="str">
            <v>003. CORTE SUPERIOR DE JUSTICIA DE LIMA</v>
          </cell>
          <cell r="U153" t="str">
            <v>003. GESTIÓN INTEGRAL DE LA CALIDAD AMBIENTAL</v>
          </cell>
          <cell r="AD153" t="str">
            <v>003. OFICINA REGIONAL NORTE CHICLAYO</v>
          </cell>
          <cell r="AE153" t="str">
            <v>003. SUNARP, SEDE CHICLAYO</v>
          </cell>
          <cell r="AF153" t="str">
            <v>003. REGION POLICIAL PIURA</v>
          </cell>
          <cell r="AL153" t="str">
            <v>004. UNIDAD DE COORDINACION DE COOPERACIÓN TÉCNICA Y FINANCIERA</v>
          </cell>
          <cell r="AN153" t="str">
            <v>003. MEJORAMIENTO DEL SISTEMA DE INFORMACIÓN DE LA SUNAT - MSI</v>
          </cell>
          <cell r="AS153" t="str">
            <v>003. USE 03 CERCADO</v>
          </cell>
          <cell r="CU153" t="str">
            <v>007. INSTITUTO NACIONAL DE CIENCIAS NEUROLÓGICAS</v>
          </cell>
          <cell r="CZ153" t="str">
            <v>005. PROGRAMA PARA LA GENERACION DE EMPLEO SOCIAL INCLUSIVO "TRABAJA PERÚ"</v>
          </cell>
          <cell r="DB153" t="str">
            <v>011. PROGRAMA DE DESARROLLO PRODUCTIVO AGRARIO RURAL - AGRORURAL</v>
          </cell>
          <cell r="DE153" t="str">
            <v>014. ESTACION EXPERIMENTAL AGRARIA ILLPA - PUNO</v>
          </cell>
          <cell r="DN153" t="str">
            <v>004. GERENCIA ADMINISTRATIVA DE LAMBAYEQUE</v>
          </cell>
          <cell r="DR153" t="str">
            <v>003. EJERCITO PERUANO</v>
          </cell>
          <cell r="EA153" t="str">
            <v>005. VENTANILLA UNICA DE COMERCIO EXTERIOR - SEGUNDA ETAPA</v>
          </cell>
          <cell r="EC153" t="str">
            <v>010. PROVIAS DESCENTRALIZADO</v>
          </cell>
          <cell r="EF153" t="str">
            <v>005. PROGRAMA NACIONAL DE SANEAMIENTO RURAL</v>
          </cell>
          <cell r="EK153" t="str">
            <v>004. PROGRAMA NACIONAL DE INNOVACION PARA LA COMPETITIVIDAD Y PRODUCTIVIDAD</v>
          </cell>
          <cell r="EQ153" t="str">
            <v>009. PROGRAMA NACIONAL CONTRA LA VIOLENCIA FAMILIAR Y SEXUAL - PNCVFS</v>
          </cell>
          <cell r="ES153" t="str">
            <v>004. FONDO DE COOPERACION PARA EL DESARROLLO SOCIAL -FONCODES</v>
          </cell>
          <cell r="EV153" t="str">
            <v>003. GERENCIA SUB REGIONAL CONDORCANQUI</v>
          </cell>
          <cell r="EW153" t="str">
            <v>007. PROYECTO ESPECIAL CHINECAS</v>
          </cell>
          <cell r="EX153" t="str">
            <v>003. SUB REGION CHINCHEROS</v>
          </cell>
          <cell r="EY153" t="str">
            <v>004. PROYECTO ESPECIAL COPASA</v>
          </cell>
          <cell r="EZ153" t="str">
            <v>100. AGRICULTURA AYACUCHO</v>
          </cell>
          <cell r="FA153" t="str">
            <v>003. CUTERVO</v>
          </cell>
          <cell r="FB153" t="str">
            <v>003. PLAN MERISS</v>
          </cell>
          <cell r="FC153" t="str">
            <v>005. GERENCIA SUB-REGIONAL CHURCAMPA</v>
          </cell>
          <cell r="FD153" t="str">
            <v>200. TRANSPORTES HUANUCO</v>
          </cell>
          <cell r="FE153" t="str">
            <v>100. AGRICULTURA ICA</v>
          </cell>
          <cell r="FF153" t="str">
            <v>100. AGRICULTURA JUNIN</v>
          </cell>
          <cell r="FG153" t="str">
            <v>100. AGRICULTURA LA LIBERTAD</v>
          </cell>
          <cell r="FH153" t="str">
            <v>004. AUTORIDAD PORTUARIA REGIONAL LAMBAYEQUE</v>
          </cell>
          <cell r="FI153" t="str">
            <v>003. UCAYALI - CONTAMANA</v>
          </cell>
          <cell r="FJ153" t="str">
            <v>021. PROYECTO ESPECIAL MADRE DE DIOS</v>
          </cell>
          <cell r="FK153" t="str">
            <v>003. SUB REGION DE DESARROLLO ILO</v>
          </cell>
          <cell r="FL153" t="str">
            <v>003. SUB REGION DANIEL ALCIDES CARRION</v>
          </cell>
          <cell r="FM153" t="str">
            <v>003. GERENCIA SUB REGIONAL MORROPON HUANCABAMBA</v>
          </cell>
          <cell r="FN153" t="str">
            <v>003. PROGRAMA REGIONAL DE RIEGO Y DRENAJE</v>
          </cell>
          <cell r="FO153" t="str">
            <v>003. PESQUERIA SAN MARTIN</v>
          </cell>
          <cell r="FP153" t="str">
            <v>100. AGRICULTURA TACNA</v>
          </cell>
          <cell r="FQ153" t="str">
            <v>200. TRANSPORTES TUMBES</v>
          </cell>
          <cell r="FR153" t="str">
            <v>003. RAYMONDI</v>
          </cell>
          <cell r="FS153" t="str">
            <v>100. AGRICULTURA LIMA</v>
          </cell>
          <cell r="FT153" t="str">
            <v>301. COLEGIO MILITAR LEONCIO PRADO</v>
          </cell>
          <cell r="FV153" t="str">
            <v>03. MUNICIPALIDAD DISTRITAL DE BALSAS</v>
          </cell>
          <cell r="FW153" t="str">
            <v>03. MUNICIPALIDAD DISTRITAL DE COPALLIN</v>
          </cell>
          <cell r="FX153" t="str">
            <v>03. MUNICIPALIDAD DISTRITAL DE CHURUJA</v>
          </cell>
          <cell r="FY153" t="str">
            <v>03. MUNICIPALIDAD DISTRITAL DE RIO SANTIAGO</v>
          </cell>
          <cell r="FZ153" t="str">
            <v>03. MUNICIPALIDAD DISTRITAL DE COCABAMBA</v>
          </cell>
          <cell r="GA153" t="str">
            <v>03. MUNICIPALIDAD DISTRITAL DE COCHAMAL</v>
          </cell>
          <cell r="GB153" t="str">
            <v>03. MUNICIPALIDAD DISTRITAL DE CUMBA</v>
          </cell>
          <cell r="GC153" t="str">
            <v>03. MUNICIPALIDAD DISTRITAL DE COLCABAMBA</v>
          </cell>
          <cell r="GD153" t="str">
            <v>03. MUNICIPALIDAD DISTRITAL DE HUACLLAN</v>
          </cell>
          <cell r="GE153" t="str">
            <v>03. MUNICIPALIDAD DISTRITAL DE CHACCHO</v>
          </cell>
          <cell r="GG153" t="str">
            <v>03. MUNICIPALIDAD DISTRITAL DE ANTONIO RAYMONDI</v>
          </cell>
          <cell r="GH153" t="str">
            <v>03. MUNICIPALIDAD DISTRITAL DE AMASHCA</v>
          </cell>
          <cell r="GI153" t="str">
            <v>03. MUNICIPALIDAD DISTRITAL DE YAUYA</v>
          </cell>
          <cell r="GJ153" t="str">
            <v>03. MUNICIPALIDAD DISTRITAL DE COMANDANTE NOEL</v>
          </cell>
          <cell r="GK153" t="str">
            <v>03. MUNICIPALIDAD DISTRITAL DE BAMBAS</v>
          </cell>
          <cell r="GL153" t="str">
            <v>03. MUNICIPALIDAD DISTRITAL DE CAJAY</v>
          </cell>
          <cell r="GM153" t="str">
            <v>03. MUNICIPALIDAD DISTRITAL DE CULEBRAS</v>
          </cell>
          <cell r="GN153" t="str">
            <v>03. MUNICIPALIDAD DISTRITAL DE HUATA</v>
          </cell>
          <cell r="GO153" t="str">
            <v>03. MUNICIPALIDAD DISTRITAL DE ELEAZAR GUZMAN BARRON</v>
          </cell>
          <cell r="GP153" t="str">
            <v>03. MUNICIPALIDAD DISTRITAL DE CAJAMARQUILLA</v>
          </cell>
          <cell r="GQ153" t="str">
            <v>03. MUNICIPALIDAD DISTRITAL DE CONCHUCOS</v>
          </cell>
          <cell r="GR153" t="str">
            <v>03. MUNICIPALIDAD DISTRITAL DE PAROBAMBA</v>
          </cell>
          <cell r="GS153" t="str">
            <v>03. MUNICIPALIDAD DISTRITAL DE COTAPARACO</v>
          </cell>
          <cell r="GT153" t="str">
            <v>03. MUNICIPALIDAD DISTRITAL DE COISHCO</v>
          </cell>
          <cell r="GU153" t="str">
            <v>03. MUNICIPALIDAD DISTRITAL DE ALFONSO UGARTE</v>
          </cell>
          <cell r="GV153" t="str">
            <v>03. MUNICIPALIDAD DISTRITAL DE MANCOS</v>
          </cell>
          <cell r="GW153" t="str">
            <v>03. MUNICIPALIDAD DISTRITAL DE CIRCA</v>
          </cell>
          <cell r="GX153" t="str">
            <v>03. MUNICIPALIDAD DISTRITAL DE CHIARA</v>
          </cell>
          <cell r="GY153" t="str">
            <v>03. MUNICIPALIDAD DISTRITAL DE HUAQUIRCA</v>
          </cell>
          <cell r="GZ153" t="str">
            <v>03. MUNICIPALIDAD DISTRITAL DE CARAYBAMBA</v>
          </cell>
          <cell r="HA153" t="str">
            <v>03. MUNICIPALIDAD DISTRITAL DE COYLLURQUI</v>
          </cell>
          <cell r="HB153" t="str">
            <v>03. MUNICIPALIDAD DISTRITAL DE COCHARCAS</v>
          </cell>
          <cell r="HC153" t="str">
            <v>03. MUNICIPALIDAD DISTRITAL DE GAMARRA</v>
          </cell>
          <cell r="HD153" t="str">
            <v>03. MUNICIPALIDAD DISTRITAL DE CAYMA</v>
          </cell>
          <cell r="HE153" t="str">
            <v>03. MUNICIPALIDAD DISTRITAL DE MARIANO NICOLAS VALCARCEL</v>
          </cell>
          <cell r="HF153" t="str">
            <v>03. MUNICIPALIDAD DISTRITAL DE ATICO</v>
          </cell>
          <cell r="HG153" t="str">
            <v>03. MUNICIPALIDAD DISTRITAL DE AYO</v>
          </cell>
          <cell r="HH153" t="str">
            <v>03. MUNICIPALIDAD DISTRITAL DE CABANACONDE</v>
          </cell>
          <cell r="HI153" t="str">
            <v>03. MUNICIPALIDAD DISTRITAL DE CAYARANI</v>
          </cell>
          <cell r="HJ153" t="str">
            <v>03. MUNICIPALIDAD DISTRITAL DE DEAN VALDIVIA</v>
          </cell>
          <cell r="HK153" t="str">
            <v>03. MUNICIPALIDAD DISTRITAL DE CHARCANA</v>
          </cell>
          <cell r="HL153" t="str">
            <v>03. MUNICIPALIDAD DISTRITAL DE ACOS VINCHOS</v>
          </cell>
          <cell r="HM153" t="str">
            <v>03. MUNICIPALIDAD DISTRITAL DE LOS MOROCHUCOS</v>
          </cell>
          <cell r="HN153" t="str">
            <v>03. MUNICIPALIDAD DISTRITAL DE SACSAMARCA</v>
          </cell>
          <cell r="HO153" t="str">
            <v>03. MUNICIPALIDAD DISTRITAL DE HUAMANGUILLA</v>
          </cell>
          <cell r="HP153" t="str">
            <v>03. MUNICIPALIDAD DISTRITAL DE AYNA</v>
          </cell>
          <cell r="HQ153" t="str">
            <v>03. MUNICIPALIDAD DISTRITAL DE CABANA</v>
          </cell>
          <cell r="HR153" t="str">
            <v>03. MUNICIPALIDAD DISTRITAL DE CORONEL CASTAÑEDA</v>
          </cell>
          <cell r="HS153" t="str">
            <v>03. MUNICIPALIDAD DISTRITAL DE CORCULLA</v>
          </cell>
          <cell r="HT153" t="str">
            <v>03. MUNICIPALIDAD DISTRITAL DE CHALCOS</v>
          </cell>
          <cell r="HU153" t="str">
            <v>03. MUNICIPALIDAD DISTRITAL DE APONGO</v>
          </cell>
          <cell r="HV153" t="str">
            <v>03. MUNICIPALIDAD DISTRITAL DE CARHUANCA</v>
          </cell>
          <cell r="HW153" t="str">
            <v>03. MUNICIPALIDAD DISTRITAL DE CHETILLA</v>
          </cell>
          <cell r="HX153" t="str">
            <v>03. MUNICIPALIDAD DISTRITAL DE CONDEBAMBA</v>
          </cell>
          <cell r="HY153" t="str">
            <v>03. MUNICIPALIDAD DISTRITAL DE CORTEGANA</v>
          </cell>
          <cell r="HZ153" t="str">
            <v>03. MUNICIPALIDAD DISTRITAL DE CHADIN</v>
          </cell>
          <cell r="IA153" t="str">
            <v>03. MUNICIPALIDAD DISTRITAL DE CUPISNIQUE</v>
          </cell>
          <cell r="IB153" t="str">
            <v>03. MUNICIPALIDAD DISTRITAL DE CHOROS</v>
          </cell>
          <cell r="IC153" t="str">
            <v>03. MUNICIPALIDAD DISTRITAL DE HUALGAYOC</v>
          </cell>
          <cell r="ID153" t="str">
            <v>03. MUNICIPALIDAD DISTRITAL DE CHONTALI</v>
          </cell>
          <cell r="IE153" t="str">
            <v>03. MUNICIPALIDAD DISTRITAL DE HUARANGO</v>
          </cell>
          <cell r="IF153" t="str">
            <v>03. MUNICIPALIDAD DISTRITAL DE EDUARDO VILLANUEVA</v>
          </cell>
          <cell r="IG153" t="str">
            <v>03. MUNICIPALIDAD DISTRITAL DE CALQUIS</v>
          </cell>
          <cell r="IH153" t="str">
            <v>03. MUNICIPALIDAD DISTRITAL DE SAN LUIS</v>
          </cell>
          <cell r="II153" t="str">
            <v>03. MUNICIPALIDAD DISTRITAL DE CATACHE</v>
          </cell>
          <cell r="IJ153" t="str">
            <v>03. MUNICIPALIDAD DISTRITAL DE CARMEN DE LA LEGUA REYNOSO</v>
          </cell>
          <cell r="IK153" t="str">
            <v>03. MUNICIPALIDAD DISTRITAL DE POROY</v>
          </cell>
          <cell r="IL153" t="str">
            <v>03. MUNICIPALIDAD DISTRITAL DE ACOS</v>
          </cell>
          <cell r="IM153" t="str">
            <v>03. MUNICIPALIDAD DISTRITAL DE CACHIMAYO</v>
          </cell>
          <cell r="IN153" t="str">
            <v>03. MUNICIPALIDAD DISTRITAL DE LAMAY</v>
          </cell>
          <cell r="IO153" t="str">
            <v>03. MUNICIPALIDAD DISTRITAL DE KUNTURKANKI</v>
          </cell>
          <cell r="IP153" t="str">
            <v>03. MUNICIPALIDAD DISTRITAL DE COMBAPATA</v>
          </cell>
          <cell r="IQ153" t="str">
            <v>03. MUNICIPALIDAD DISTRITAL DE CHAMACA</v>
          </cell>
          <cell r="IR153" t="str">
            <v>03. MUNICIPALIDAD DISTRITAL DE COPORAQUE</v>
          </cell>
          <cell r="IS153" t="str">
            <v>03. MUNICIPALIDAD DISTRITAL DE HUAYOPATA</v>
          </cell>
          <cell r="IT153" t="str">
            <v>03. MUNICIPALIDAD DISTRITAL DE CCAPI</v>
          </cell>
          <cell r="IU153" t="str">
            <v>03. MUNICIPALIDAD DISTRITAL DE CHALLABAMBA</v>
          </cell>
          <cell r="IV153" t="str">
            <v>03. MUNICIPALIDAD DISTRITAL DE CAMANTI</v>
          </cell>
          <cell r="IW153" t="str">
            <v>03. MUNICIPALIDAD DISTRITAL DE HUAYLLABAMBA</v>
          </cell>
          <cell r="IX153" t="str">
            <v>03. MUNICIPALIDAD DISTRITAL DE ACORIA</v>
          </cell>
          <cell r="IY153" t="str">
            <v>03. MUNICIPALIDAD DISTRITAL DE ANTA</v>
          </cell>
          <cell r="IZ153" t="str">
            <v>03. MUNICIPALIDAD DISTRITAL DE CALLANMARCA</v>
          </cell>
          <cell r="JA153" t="str">
            <v>03. MUNICIPALIDAD DISTRITAL DE AURAHUA</v>
          </cell>
          <cell r="JB153" t="str">
            <v>03. MUNICIPALIDAD DISTRITAL DE CHINCHIHUASI</v>
          </cell>
          <cell r="JC153" t="str">
            <v>03. MUNICIPALIDAD DISTRITAL DE CORDOVA</v>
          </cell>
          <cell r="JD153" t="str">
            <v>03. MUNICIPALIDAD DISTRITAL DE ACRAQUIA</v>
          </cell>
          <cell r="JE153" t="str">
            <v>03. MUNICIPALIDAD DISTRITAL DE CHINCHAO</v>
          </cell>
          <cell r="JF153" t="str">
            <v>03. MUNICIPALIDAD DISTRITAL DE COLPAS</v>
          </cell>
          <cell r="JG153" t="str">
            <v>11. MUNICIPALIDAD DISTRITAL DE MARIAS</v>
          </cell>
          <cell r="JH153" t="str">
            <v>03. MUNICIPALIDAD DISTRITAL DE COCHABAMBA</v>
          </cell>
          <cell r="JI153" t="str">
            <v>03. MUNICIPALIDAD DISTRITAL DE CHAVIN DE PARIARCA</v>
          </cell>
          <cell r="JJ153" t="str">
            <v>03. MUNICIPALIDAD DISTRITAL DE HERMILIO VALDIZAN</v>
          </cell>
          <cell r="JK153" t="str">
            <v>03. MUNICIPALIDAD DISTRITAL DE SAN BUENAVENTURA</v>
          </cell>
          <cell r="JL153" t="str">
            <v>03. MUNICIPALIDAD DISTRITAL DE MOLINO</v>
          </cell>
          <cell r="JM153" t="str">
            <v>03. MUNICIPALIDAD DISTRITAL DE HONORIA</v>
          </cell>
          <cell r="JN153" t="str">
            <v>03. MUNICIPALIDAD DISTRITAL DE JIVIA</v>
          </cell>
          <cell r="JO153" t="str">
            <v>03. MUNICIPALIDAD DISTRITAL DE CHACABAMBA</v>
          </cell>
          <cell r="JP153" t="str">
            <v>03. MUNICIPALIDAD DISTRITAL DE LOS AQUIJES</v>
          </cell>
          <cell r="JQ153" t="str">
            <v>03. MUNICIPALIDAD DISTRITAL DE CHAVIN</v>
          </cell>
          <cell r="JR153" t="str">
            <v>03. MUNICIPALIDAD DISTRITAL DE EL INGENIO</v>
          </cell>
          <cell r="JS153" t="str">
            <v>03. MUNICIPALIDAD DISTRITAL DE RIO GRANDE</v>
          </cell>
          <cell r="JT153" t="str">
            <v>03. MUNICIPALIDAD DISTRITAL DE HUMAY</v>
          </cell>
          <cell r="JU153" t="str">
            <v>05. MUNICIPALIDAD DISTRITAL DE CHACAPAMPA</v>
          </cell>
          <cell r="JV153" t="str">
            <v>03. MUNICIPALIDAD DISTRITAL DE ANDAMARCA</v>
          </cell>
          <cell r="JW153" t="str">
            <v>03. MUNICIPALIDAD DISTRITAL DE PICHANAQUI</v>
          </cell>
          <cell r="JX153" t="str">
            <v>03. MUNICIPALIDAD DISTRITAL DE APATA</v>
          </cell>
          <cell r="JY153" t="str">
            <v>03. MUNICIPALIDAD DISTRITAL DE ONDORES</v>
          </cell>
          <cell r="JZ153" t="str">
            <v>03. MUNICIPALIDAD DISTRITAL DE LLAYLLA</v>
          </cell>
          <cell r="KA153" t="str">
            <v>03. MUNICIPALIDAD DISTRITAL DE HUARICOLCA</v>
          </cell>
          <cell r="KB153" t="str">
            <v>03. MUNICIPALIDAD DISTRITAL DE HUAY-HUAY</v>
          </cell>
          <cell r="KC153" t="str">
            <v>03. MUNICIPALIDAD DISTRITAL DE CHONGOS BAJO</v>
          </cell>
          <cell r="KD153" t="str">
            <v>03. MUNICIPALIDAD DISTRITAL DE FLORENCIA DE MORA</v>
          </cell>
          <cell r="KE153" t="str">
            <v>03. MUNICIPALIDAD DISTRITAL DE CHOCOPE</v>
          </cell>
          <cell r="KF153" t="str">
            <v>03. MUNICIPALIDAD DISTRITAL DE CONDORMARCA</v>
          </cell>
          <cell r="KG153" t="str">
            <v>03. MUNICIPALIDAD DISTRITAL DE PUEBLO NUEVO</v>
          </cell>
          <cell r="KH153" t="str">
            <v>03. MUNICIPALIDAD DISTRITAL DE CARABAMBA</v>
          </cell>
          <cell r="KI153" t="str">
            <v>04. MUNICIPALIDAD DISTRITAL DE CHARAT</v>
          </cell>
          <cell r="KJ153" t="str">
            <v>03. MUNICIPALIDAD DISTRITAL DE JEQUETEPEQUE</v>
          </cell>
          <cell r="KK153" t="str">
            <v>03. MUNICIPALIDAD DISTRITAL DE CHILLIA</v>
          </cell>
          <cell r="KL153" t="str">
            <v>03. MUNICIPALIDAD DISTRITAL DE COCHORCO</v>
          </cell>
          <cell r="KM153" t="str">
            <v>03. MUNICIPALIDAD DISTRITAL DE CACHICADAN</v>
          </cell>
          <cell r="KN153" t="str">
            <v>03. MUNICIPALIDAD DISTRITAL DE MARMOT</v>
          </cell>
          <cell r="KO153" t="str">
            <v>03. MUNICIPALIDAD DISTRITAL DE GUADALUPITO</v>
          </cell>
          <cell r="KP153" t="str">
            <v>03. MUNICIPALIDAD DISTRITAL DE ETEN</v>
          </cell>
          <cell r="KQ153" t="str">
            <v>03. MUNICIPALIDAD DISTRITAL DE INCAHUASI</v>
          </cell>
          <cell r="KR153" t="str">
            <v>03. MUNICIPALIDAD DISTRITAL DE ILLIMO</v>
          </cell>
          <cell r="KS153" t="str">
            <v>03. MUNICIPALIDAD DISTRITAL DE ATE</v>
          </cell>
          <cell r="KT153" t="str">
            <v>03. MUNICIPALIDAD DISTRITAL DE PATIVILCA</v>
          </cell>
          <cell r="KU153" t="str">
            <v>03. MUNICIPALIDAD DISTRITAL DE GORGOR</v>
          </cell>
          <cell r="KV153" t="str">
            <v>03. MUNICIPALIDAD DISTRITAL DE HUAMANTANGA</v>
          </cell>
          <cell r="KW153" t="str">
            <v>03. MUNICIPALIDAD DISTRITAL DE CALANGO</v>
          </cell>
          <cell r="KX153" t="str">
            <v>03. MUNICIPALIDAD DISTRITAL DE ATAVILLOS BAJO</v>
          </cell>
          <cell r="KY153" t="str">
            <v>03. MUNICIPALIDAD DISTRITAL DE CALLAHUANCA</v>
          </cell>
          <cell r="KZ153" t="str">
            <v>03. MUNICIPALIDAD DISTRITAL DE CALETA DE CARQUIN</v>
          </cell>
          <cell r="LA153" t="str">
            <v>03. MUNICIPALIDAD DISTRITAL DE CAUJUL</v>
          </cell>
          <cell r="LB153" t="str">
            <v>03. MUNICIPALIDAD DISTRITAL DE AYAUCA</v>
          </cell>
          <cell r="LC153" t="str">
            <v>03. MUNICIPALIDAD DISTRITAL DE FERNANDO LORES</v>
          </cell>
          <cell r="LD153" t="str">
            <v>05. MUNICIPALIDAD DISTRITAL DE JEBEROS</v>
          </cell>
          <cell r="LE153" t="str">
            <v>03. MUNICIPALIDAD DISTRITAL DE TIGRE</v>
          </cell>
          <cell r="LF153" t="str">
            <v>03. MUNICIPALIDAD DISTRITAL DE YAVARI</v>
          </cell>
          <cell r="LG153" t="str">
            <v>03. MUNICIPALIDAD DISTRITAL DE CAPELO</v>
          </cell>
          <cell r="LH153" t="str">
            <v>03. MUNICIPALIDAD DISTRITAL DE PADRE MARQUEZ</v>
          </cell>
          <cell r="LI153" t="str">
            <v>03. MUNICIPALIDAD DISTRITAL DE MANSERICHE</v>
          </cell>
          <cell r="LJ153" t="str">
            <v>03. MUNICIPALIDAD DISTRITAL DE TENIENTE MANUEL CLAVERO</v>
          </cell>
          <cell r="LK153" t="str">
            <v>03. MUNICIPALIDAD DISTRITAL DE LAS PIEDRAS</v>
          </cell>
          <cell r="LL153" t="str">
            <v>03. MUNICIPALIDAD DISTRITAL DE MADRE DE DIOS</v>
          </cell>
          <cell r="LM153" t="str">
            <v>03. MUNICIPALIDAD DISTRITAL DE TAHUAMANU</v>
          </cell>
          <cell r="LN153" t="str">
            <v>03. MUNICIPALIDAD DISTRITAL DE CUCHUMBAYA</v>
          </cell>
          <cell r="LO153" t="str">
            <v>03. MUNICIPALIDAD DISTRITAL DE COALAQUE</v>
          </cell>
          <cell r="LP153" t="str">
            <v>03. MUNICIPALIDAD DISTRITAL DE PACOCHA</v>
          </cell>
          <cell r="LQ153" t="str">
            <v>03. MUNICIPALIDAD DISTRITAL DE HUARIACA</v>
          </cell>
          <cell r="LR153" t="str">
            <v>03. MUNICIPALIDAD DISTRITAL DE GOYLLARISQUIZGA</v>
          </cell>
          <cell r="LS153" t="str">
            <v>03. MUNICIPALIDAD DISTRITAL DE HUANCABAMBA</v>
          </cell>
          <cell r="LT153" t="str">
            <v>05. MUNICIPALIDAD DISTRITAL DE CATACAOS</v>
          </cell>
          <cell r="LU153" t="str">
            <v>03. MUNICIPALIDAD DISTRITAL DE JILILI</v>
          </cell>
          <cell r="LV153" t="str">
            <v>03. MUNICIPALIDAD DISTRITAL DE EL CARMEN DE LA FRONTERA</v>
          </cell>
          <cell r="LW153" t="str">
            <v>03. MUNICIPALIDAD DISTRITAL DE CHALACO</v>
          </cell>
          <cell r="LX153" t="str">
            <v>03. MUNICIPALIDAD DISTRITAL DE ARENAL</v>
          </cell>
          <cell r="LY153" t="str">
            <v>03. MUNICIPALIDAD DISTRITAL DE IGNACIO ESCUDERO</v>
          </cell>
          <cell r="LZ153" t="str">
            <v>03. MUNICIPALIDAD DISTRITAL DE LA BREA</v>
          </cell>
          <cell r="MA153" t="str">
            <v>03. MUNICIPALIDAD DISTRITAL DE BERNAL</v>
          </cell>
          <cell r="MB153" t="str">
            <v>03. MUNICIPALIDAD DISTRITAL DE AMANTANI</v>
          </cell>
          <cell r="MC153" t="str">
            <v>03. MUNICIPALIDAD DISTRITAL DE ARAPA</v>
          </cell>
          <cell r="MD153" t="str">
            <v>03. MUNICIPALIDAD DISTRITAL DE AYAPATA</v>
          </cell>
          <cell r="ME153" t="str">
            <v>03. MUNICIPALIDAD DISTRITAL DE HUACULLANI</v>
          </cell>
          <cell r="MF153" t="str">
            <v>03. MUNICIPALIDAD DISTRITAL DE PILCUYO</v>
          </cell>
          <cell r="MG153" t="str">
            <v>03. MUNICIPALIDAD DISTRITAL DE HUATASANI</v>
          </cell>
          <cell r="MH153" t="str">
            <v>03. MUNICIPALIDAD DISTRITAL DE CALAPUJA</v>
          </cell>
          <cell r="MI153" t="str">
            <v>03. MUNICIPALIDAD DISTRITAL DE CUPI</v>
          </cell>
          <cell r="MJ153" t="str">
            <v>03. MUNICIPALIDAD DISTRITAL DE HUAYRAPATA</v>
          </cell>
          <cell r="MK153" t="str">
            <v>03. MUNICIPALIDAD DISTRITAL DE PEDRO VILCA APAZA</v>
          </cell>
          <cell r="ML153" t="str">
            <v>03. MUNICIPALIDAD DISTRITAL DE CABANILLAS</v>
          </cell>
          <cell r="MM153" t="str">
            <v>03. MUNICIPALIDAD DISTRITAL DE LIMBANI</v>
          </cell>
          <cell r="MN153" t="str">
            <v>03. MUNICIPALIDAD DISTRITAL DE COPANI</v>
          </cell>
          <cell r="MO153" t="str">
            <v>03. MUNICIPALIDAD DISTRITAL DE HABANA</v>
          </cell>
          <cell r="MP153" t="str">
            <v>03. MUNICIPALIDAD DISTRITAL DE BAJO BIAVO</v>
          </cell>
          <cell r="MQ153" t="str">
            <v>03. MUNICIPALIDAD DISTRITAL DE SAN MARTIN</v>
          </cell>
          <cell r="MR153" t="str">
            <v>03. MUNICIPALIDAD DISTRITAL DE EL ESLABON</v>
          </cell>
          <cell r="MS153" t="str">
            <v>03. MUNICIPALIDAD DISTRITAL DE BARRANQUITA</v>
          </cell>
          <cell r="MT153" t="str">
            <v>03. MUNICIPALIDAD DISTRITAL DE HUICUNGO</v>
          </cell>
          <cell r="MU153" t="str">
            <v>03. MUNICIPALIDAD DISTRITAL DE CASPISAPA</v>
          </cell>
          <cell r="MV153" t="str">
            <v>03. MUNICIPALIDAD DISTRITAL DE ELIAS SOPLIN VARGAS</v>
          </cell>
          <cell r="MW153" t="str">
            <v>03. MUNICIPALIDAD DISTRITAL DE CACATACHI</v>
          </cell>
          <cell r="MX153" t="str">
            <v>03. MUNICIPALIDAD DISTRITAL DE POLVORA</v>
          </cell>
          <cell r="MY153" t="str">
            <v>03. MUNICIPALIDAD DISTRITAL DE CALANA</v>
          </cell>
          <cell r="MZ153" t="str">
            <v>03. MUNICIPALIDAD DISTRITAL DE CAMILACA</v>
          </cell>
          <cell r="NA153" t="str">
            <v>03. MUNICIPALIDAD DISTRITAL DE ITE</v>
          </cell>
          <cell r="NB153" t="str">
            <v>03. MUNICIPALIDAD DISTRITAL DE ESTIQUE</v>
          </cell>
          <cell r="NC153" t="str">
            <v>03. MUNICIPALIDAD DISTRITAL DE LA CRUZ</v>
          </cell>
          <cell r="ND153" t="str">
            <v>03. MUNICIPALIDAD DISTRITAL DE CANOAS DE PUNTA SAL</v>
          </cell>
          <cell r="NE153" t="str">
            <v>03. MUNICIPALIDAD DISTRITAL DE MATAPALO</v>
          </cell>
          <cell r="NF153" t="str">
            <v>03. MUNICIPALIDAD DISTRITAL DE IPARIA</v>
          </cell>
          <cell r="NG153" t="str">
            <v>03. MUNICIPALIDAD DISTRITAL DE TAHUANIA</v>
          </cell>
          <cell r="NH153" t="str">
            <v>03. MUNICIPALIDAD DISTRITAL DE CURIMANA</v>
          </cell>
        </row>
        <row r="154">
          <cell r="O154" t="str">
            <v>005. NAYLAMP - LAMBAYEQUE</v>
          </cell>
          <cell r="S154" t="str">
            <v>004. CORTE SUPERIOR DE JUSTICIA DE LA LIBERTAD</v>
          </cell>
          <cell r="U154" t="str">
            <v>004. GESTIÓN DE LOS RECURSOS NATURALES</v>
          </cell>
          <cell r="AD154" t="str">
            <v>004. OFICINA REGIONAL ORIENTE PUCALLPA</v>
          </cell>
          <cell r="AE154" t="str">
            <v>004. SUNARP, SEDE TRUJILLO</v>
          </cell>
          <cell r="AF154" t="str">
            <v>005. III DIRTEPOL - TRUJILLO</v>
          </cell>
          <cell r="AL154" t="str">
            <v>009. SECRETARIA TECNICA DE APOYO A LA COMISION AD HOC CREADA POR LA LEY 29625</v>
          </cell>
          <cell r="AS154" t="str">
            <v>004. USE 04 COMAS</v>
          </cell>
          <cell r="CU154" t="str">
            <v>008. INSTITUTO NACIONAL DE OFTALMOLOGÍA</v>
          </cell>
          <cell r="CZ154" t="str">
            <v>006. PROGRAMA NACIONAL PARA LA PROMOCION DE OPORTUNIDADES LABORALES "IMPULSA PERÚ"</v>
          </cell>
          <cell r="DB154" t="str">
            <v>012. PROGRAMA DE COMPENSACIONES PARA LA COMPETITIVIDAD</v>
          </cell>
          <cell r="DE154" t="str">
            <v>015. ESTACION EXPERIMENTAL AGRARIA PUCALLPA - UCAYALI</v>
          </cell>
          <cell r="DN154" t="str">
            <v>005. GERENCIA ADMINISTRATIVA DE LA LIBERTAD</v>
          </cell>
          <cell r="DR154" t="str">
            <v>004. MARINA DE GUERRA DEL PERU</v>
          </cell>
          <cell r="EC154" t="str">
            <v>011. FONDO DE INVERSION EN TELECOMUNICACIONES - FITEL</v>
          </cell>
          <cell r="EF154" t="str">
            <v>006. AGUA SEGURA PARA LIMA Y CALLAO</v>
          </cell>
          <cell r="EK154" t="str">
            <v>005. PROGRAMA NACIONAL DE INNOVACIÓN EN PESCA Y ACUICULTURA</v>
          </cell>
          <cell r="ES154" t="str">
            <v>005. PROGRAMA NACIONAL DE APOYO DIRECTO A LOS MÁS POBRES -JUNTOS</v>
          </cell>
          <cell r="EV154" t="str">
            <v>004. GERENCIA SUB REGIONAL DE UTCUBAMBA</v>
          </cell>
          <cell r="EW154" t="str">
            <v>008. TERMINAL PORTUARIO DE CHIMBOTE</v>
          </cell>
          <cell r="EX154" t="str">
            <v>004. PRO DESARROLLO APURIMAC</v>
          </cell>
          <cell r="EY154" t="str">
            <v>005. PROYECTO ESPECIAL MAJES - SIGUAS</v>
          </cell>
          <cell r="EZ154" t="str">
            <v>200. TRANSPORTES AYACUCHO</v>
          </cell>
          <cell r="FA154" t="str">
            <v>004. JAEN</v>
          </cell>
          <cell r="FB154" t="str">
            <v>004. INSTITUTO DE MANEJO DE AGUA Y MEDIO AMBIENTE (IMA)</v>
          </cell>
          <cell r="FC154" t="str">
            <v>006. GERENCIA SUB-REGIONAL CASTROVIRREYNA</v>
          </cell>
          <cell r="FD154" t="str">
            <v>300. EDUCACION HUANUCO</v>
          </cell>
          <cell r="FE154" t="str">
            <v>200. TRANSPORTES ICA</v>
          </cell>
          <cell r="FF154" t="str">
            <v>200. TRANSPORTES JUNIN</v>
          </cell>
          <cell r="FG154" t="str">
            <v>200. TRANSPORTES LA LIBERTAD</v>
          </cell>
          <cell r="FH154" t="str">
            <v>100. AGRICULTURA LAMBAYEQUE</v>
          </cell>
          <cell r="FI154" t="str">
            <v>004. ORGANISMO PUBLICO INFRAESTRUCTURA PARA LA PRODUCTIVIDAD</v>
          </cell>
          <cell r="FJ154" t="str">
            <v>100. AGRICULTURA MADRE DE DIOS</v>
          </cell>
          <cell r="FK154" t="str">
            <v>004. SUB REGION DE DESARROLLO GENERAL SÁNCHEZ CERRO</v>
          </cell>
          <cell r="FL154" t="str">
            <v>100. AGRICULTURA PASCO</v>
          </cell>
          <cell r="FM154" t="str">
            <v>004. PROYECTO ESPECIAL CHIRA - PIURA</v>
          </cell>
          <cell r="FN154" t="str">
            <v>005. PROGRAMA DE APOYO AL DESARROLLO RURAL ANDINO</v>
          </cell>
          <cell r="FO154" t="str">
            <v>004. SUB REGION BAJO MAYO - TARAPOTO</v>
          </cell>
          <cell r="FP154" t="str">
            <v>200. TRANSPORTES TACNA</v>
          </cell>
          <cell r="FQ154" t="str">
            <v>300. EDUCACION TUMBES</v>
          </cell>
          <cell r="FR154" t="str">
            <v>004. AGUAYTIA</v>
          </cell>
          <cell r="FS154" t="str">
            <v>300. EDUCACION LIMA</v>
          </cell>
          <cell r="FT154" t="str">
            <v>302. EDUCACION VENTANILLA</v>
          </cell>
          <cell r="FV154" t="str">
            <v>04. MUNICIPALIDAD DISTRITAL DE CHETO</v>
          </cell>
          <cell r="FW154" t="str">
            <v>04. MUNICIPALIDAD DISTRITAL DE EL PARCO</v>
          </cell>
          <cell r="FX154" t="str">
            <v>04. MUNICIPALIDAD DISTRITAL DE COROSHA</v>
          </cell>
          <cell r="FZ154" t="str">
            <v>04. MUNICIPALIDAD DISTRITAL DE COLCAMAR</v>
          </cell>
          <cell r="GA154" t="str">
            <v>04. MUNICIPALIDAD DISTRITAL DE HUAMBO</v>
          </cell>
          <cell r="GB154" t="str">
            <v>04. MUNICIPALIDAD DISTRITAL DE EL MILAGRO</v>
          </cell>
          <cell r="GC154" t="str">
            <v>04. MUNICIPALIDAD DISTRITAL DE HUANCHAY</v>
          </cell>
          <cell r="GD154" t="str">
            <v>04. MUNICIPALIDAD DISTRITAL DE LA MERCED</v>
          </cell>
          <cell r="GE154" t="str">
            <v>04. MUNICIPALIDAD DISTRITAL DE CHINGAS</v>
          </cell>
          <cell r="GG154" t="str">
            <v>04. MUNICIPALIDAD DISTRITAL DE AQUIA</v>
          </cell>
          <cell r="GH154" t="str">
            <v>04. MUNICIPALIDAD DISTRITAL DE ANTA</v>
          </cell>
          <cell r="GJ154" t="str">
            <v>04. MUNICIPALIDAD DISTRITAL DE YAUTAN</v>
          </cell>
          <cell r="GK154" t="str">
            <v>04. MUNICIPALIDAD DISTRITAL DE CUSCA</v>
          </cell>
          <cell r="GL154" t="str">
            <v>04. MUNICIPALIDAD DISTRITAL DE CHAVIN DE HUANTAR</v>
          </cell>
          <cell r="GM154" t="str">
            <v>04. MUNICIPALIDAD DISTRITAL DE HUAYAN</v>
          </cell>
          <cell r="GN154" t="str">
            <v>04. MUNICIPALIDAD DISTRITAL DE HUAYLAS</v>
          </cell>
          <cell r="GO154" t="str">
            <v>04. MUNICIPALIDAD DISTRITAL DE FIDEL OLIVAS ESCUDERO</v>
          </cell>
          <cell r="GP154" t="str">
            <v>04. MUNICIPALIDAD DISTRITAL DE CARHUAPAMPA</v>
          </cell>
          <cell r="GQ154" t="str">
            <v>04. MUNICIPALIDAD DISTRITAL DE HUACASCHUQUE</v>
          </cell>
          <cell r="GR154" t="str">
            <v>04. MUNICIPALIDAD DISTRITAL DE QUINUABAMBA</v>
          </cell>
          <cell r="GS154" t="str">
            <v>04. MUNICIPALIDAD DISTRITAL DE HUAYLLAPAMPA</v>
          </cell>
          <cell r="GT154" t="str">
            <v>04. MUNICIPALIDAD DISTRITAL DE MACATE</v>
          </cell>
          <cell r="GU154" t="str">
            <v>04. MUNICIPALIDAD DISTRITAL DE CASHAPAMPA</v>
          </cell>
          <cell r="GV154" t="str">
            <v>04. MUNICIPALIDAD DISTRITAL DE MATACOTO</v>
          </cell>
          <cell r="GW154" t="str">
            <v>04. MUNICIPALIDAD DISTRITAL DE CURAHUASI</v>
          </cell>
          <cell r="GX154" t="str">
            <v>04. MUNICIPALIDAD DISTRITAL DE HUANCARAMA</v>
          </cell>
          <cell r="GY154" t="str">
            <v>04. MUNICIPALIDAD DISTRITAL DE JUAN ESPINOZA MEDRANO</v>
          </cell>
          <cell r="GZ154" t="str">
            <v>04. MUNICIPALIDAD DISTRITAL DE CHAPIMARCA</v>
          </cell>
          <cell r="HA154" t="str">
            <v>04. MUNICIPALIDAD DISTRITAL DE HAQUIRA</v>
          </cell>
          <cell r="HB154" t="str">
            <v>04. MUNICIPALIDAD DISTRITAL DE HUACCANA</v>
          </cell>
          <cell r="HC154" t="str">
            <v>04. MUNICIPALIDAD DISTRITAL DE HUAYLLATI</v>
          </cell>
          <cell r="HD154" t="str">
            <v>04. MUNICIPALIDAD DISTRITAL DE CERRO COLORADO</v>
          </cell>
          <cell r="HE154" t="str">
            <v>04. MUNICIPALIDAD DISTRITAL DE MARISCAL CACERES</v>
          </cell>
          <cell r="HF154" t="str">
            <v>04. MUNICIPALIDAD DISTRITAL DE ATIQUIPA</v>
          </cell>
          <cell r="HG154" t="str">
            <v>04. MUNICIPALIDAD DISTRITAL DE CHACHAS</v>
          </cell>
          <cell r="HH154" t="str">
            <v>04. MUNICIPALIDAD DISTRITAL DE CALLALLI</v>
          </cell>
          <cell r="HI154" t="str">
            <v>04. MUNICIPALIDAD DISTRITAL DE CHICHAS</v>
          </cell>
          <cell r="HJ154" t="str">
            <v>04. MUNICIPALIDAD DISTRITAL DE ISLAY</v>
          </cell>
          <cell r="HK154" t="str">
            <v>04. MUNICIPALIDAD DISTRITAL DE HUAYNACOTAS</v>
          </cell>
          <cell r="HL154" t="str">
            <v>04. MUNICIPALIDAD DISTRITAL DE CARMEN ALTO</v>
          </cell>
          <cell r="HM154" t="str">
            <v>04. MUNICIPALIDAD DISTRITAL DE MARIA PARADO DE BELLIDO</v>
          </cell>
          <cell r="HN154" t="str">
            <v>04. MUNICIPALIDAD DISTRITAL DE SANTIAGO DE LUCANAMARCA</v>
          </cell>
          <cell r="HO154" t="str">
            <v>04. MUNICIPALIDAD DISTRITAL DE IGUAIN</v>
          </cell>
          <cell r="HP154" t="str">
            <v>04. MUNICIPALIDAD DISTRITAL DE CHILCAS</v>
          </cell>
          <cell r="HQ154" t="str">
            <v>04. MUNICIPALIDAD DISTRITAL DE CARMEN SALCEDO</v>
          </cell>
          <cell r="HR154" t="str">
            <v>04. MUNICIPALIDAD DISTRITAL DE PACAPAUSA</v>
          </cell>
          <cell r="HS154" t="str">
            <v>04. MUNICIPALIDAD DISTRITAL DE LAMPA</v>
          </cell>
          <cell r="HT154" t="str">
            <v>04. MUNICIPALIDAD DISTRITAL DE CHILCAYOC</v>
          </cell>
          <cell r="HU154" t="str">
            <v>04. MUNICIPALIDAD DISTRITAL DE ASQUIPATA</v>
          </cell>
          <cell r="HV154" t="str">
            <v>04. MUNICIPALIDAD DISTRITAL DE CONCEPCION</v>
          </cell>
          <cell r="HW154" t="str">
            <v>04. MUNICIPALIDAD DISTRITAL DE COSPAN</v>
          </cell>
          <cell r="HX154" t="str">
            <v>04. MUNICIPALIDAD DISTRITAL DE SITACOCHA</v>
          </cell>
          <cell r="HY154" t="str">
            <v>04. MUNICIPALIDAD DISTRITAL DE HUASMIN</v>
          </cell>
          <cell r="HZ154" t="str">
            <v>04. MUNICIPALIDAD DISTRITAL DE CHIGUIRIP</v>
          </cell>
          <cell r="IA154" t="str">
            <v>04. MUNICIPALIDAD DISTRITAL DE GUZMANGO</v>
          </cell>
          <cell r="IB154" t="str">
            <v>04. MUNICIPALIDAD DISTRITAL DE CUJILLO</v>
          </cell>
          <cell r="ID154" t="str">
            <v>04. MUNICIPALIDAD DISTRITAL DE COLASAY</v>
          </cell>
          <cell r="IE154" t="str">
            <v>04. MUNICIPALIDAD DISTRITAL DE LA COIPA</v>
          </cell>
          <cell r="IF154" t="str">
            <v>04. MUNICIPALIDAD DISTRITAL DE GREGORIO PITA</v>
          </cell>
          <cell r="IG154" t="str">
            <v>04. MUNICIPALIDAD DISTRITAL DE CATILLUC</v>
          </cell>
          <cell r="IH154" t="str">
            <v>04. MUNICIPALIDAD DISTRITAL DE TUMBADEN</v>
          </cell>
          <cell r="II154" t="str">
            <v>04. MUNICIPALIDAD DISTRITAL DE CHANCAYBAÑOS</v>
          </cell>
          <cell r="IJ154" t="str">
            <v>04. MUNICIPALIDAD DISTRITAL DE LA PERLA</v>
          </cell>
          <cell r="IK154" t="str">
            <v>04. MUNICIPALIDAD DISTRITAL DE SAN JERONIMO</v>
          </cell>
          <cell r="IL154" t="str">
            <v>04. MUNICIPALIDAD DISTRITAL DE MOSOC LLACTA</v>
          </cell>
          <cell r="IM154" t="str">
            <v>04. MUNICIPALIDAD DISTRITAL DE CHINCHAYPUJIO</v>
          </cell>
          <cell r="IN154" t="str">
            <v>04. MUNICIPALIDAD DISTRITAL DE LARES</v>
          </cell>
          <cell r="IO154" t="str">
            <v>04. MUNICIPALIDAD DISTRITAL DE LANGUI</v>
          </cell>
          <cell r="IP154" t="str">
            <v>04. MUNICIPALIDAD DISTRITAL DE MARANGANI</v>
          </cell>
          <cell r="IQ154" t="str">
            <v>04. MUNICIPALIDAD DISTRITAL DE COLQUEMARCA</v>
          </cell>
          <cell r="IR154" t="str">
            <v>04. MUNICIPALIDAD DISTRITAL DE OCORURO</v>
          </cell>
          <cell r="IS154" t="str">
            <v>04. MUNICIPALIDAD DISTRITAL DE MARANURA</v>
          </cell>
          <cell r="IT154" t="str">
            <v>04. MUNICIPALIDAD DISTRITAL DE COLCHA</v>
          </cell>
          <cell r="IU154" t="str">
            <v>04. MUNICIPALIDAD DISTRITAL DE COLQUEPATA</v>
          </cell>
          <cell r="IV154" t="str">
            <v>04. MUNICIPALIDAD DISTRITAL DE CCARHUAYO</v>
          </cell>
          <cell r="IW154" t="str">
            <v>04. MUNICIPALIDAD DISTRITAL DE MACHUPICCHU</v>
          </cell>
          <cell r="IX154" t="str">
            <v>04. MUNICIPALIDAD DISTRITAL DE CONAYCA</v>
          </cell>
          <cell r="IY154" t="str">
            <v>04. MUNICIPALIDAD DISTRITAL DE CAJA</v>
          </cell>
          <cell r="IZ154" t="str">
            <v>04. MUNICIPALIDAD DISTRITAL DE CCOCHACCASA</v>
          </cell>
          <cell r="JA154" t="str">
            <v>04. MUNICIPALIDAD DISTRITAL DE CAPILLAS</v>
          </cell>
          <cell r="JB154" t="str">
            <v>04. MUNICIPALIDAD DISTRITAL DE EL CARMEN</v>
          </cell>
          <cell r="JC154" t="str">
            <v>04. MUNICIPALIDAD DISTRITAL DE HUAYACUNDO ARMA</v>
          </cell>
          <cell r="JD154" t="str">
            <v>04. MUNICIPALIDAD DISTRITAL DE AHUAYCHA</v>
          </cell>
          <cell r="JE154" t="str">
            <v>04. MUNICIPALIDAD DISTRITAL DE CHURUBAMBA</v>
          </cell>
          <cell r="JF154" t="str">
            <v>04. MUNICIPALIDAD DISTRITAL DE CONCHAMARCA</v>
          </cell>
          <cell r="JG154" t="str">
            <v>13. MUNICIPALIDAD DISTRITAL DE PACHAS</v>
          </cell>
          <cell r="JH154" t="str">
            <v>04. MUNICIPALIDAD DISTRITAL DE PINRA</v>
          </cell>
          <cell r="JI154" t="str">
            <v>04. MUNICIPALIDAD DISTRITAL DE JACAS GRANDE</v>
          </cell>
          <cell r="JJ154" t="str">
            <v>04. MUNICIPALIDAD DISTRITAL DE JOSE CRESPO Y CASTILLO</v>
          </cell>
          <cell r="JK154" t="str">
            <v>04. MUNICIPALIDAD DISTRITAL DE LA MORADA</v>
          </cell>
          <cell r="JL154" t="str">
            <v>04. MUNICIPALIDAD DISTRITAL DE UMARI</v>
          </cell>
          <cell r="JM154" t="str">
            <v>04. MUNICIPALIDAD DISTRITAL DE TOURNAVISTA</v>
          </cell>
          <cell r="JN154" t="str">
            <v>04. MUNICIPALIDAD DISTRITAL DE QUEROPALCA</v>
          </cell>
          <cell r="JO154" t="str">
            <v>04. MUNICIPALIDAD DISTRITAL DE APARICIO POMARES</v>
          </cell>
          <cell r="JP154" t="str">
            <v>04. MUNICIPALIDAD DISTRITAL DE OCUCAJE</v>
          </cell>
          <cell r="JQ154" t="str">
            <v>04. MUNICIPALIDAD DISTRITAL DE CHINCHA BAJA</v>
          </cell>
          <cell r="JR154" t="str">
            <v>04. MUNICIPALIDAD DISTRITAL DE MARCONA</v>
          </cell>
          <cell r="JS154" t="str">
            <v>04. MUNICIPALIDAD DISTRITAL DE SANTA CRUZ</v>
          </cell>
          <cell r="JT154" t="str">
            <v>04. MUNICIPALIDAD DISTRITAL DE INDEPENDENCIA</v>
          </cell>
          <cell r="JU154" t="str">
            <v>06. MUNICIPALIDAD DISTRITAL DE CHICCHE</v>
          </cell>
          <cell r="JV154" t="str">
            <v>04. MUNICIPALIDAD DISTRITAL DE CHAMBARA</v>
          </cell>
          <cell r="JW154" t="str">
            <v>04. MUNICIPALIDAD DISTRITAL DE SAN LUIS DE SHUARO</v>
          </cell>
          <cell r="JX154" t="str">
            <v>04. MUNICIPALIDAD DISTRITAL DE ATAURA</v>
          </cell>
          <cell r="JY154" t="str">
            <v>04. MUNICIPALIDAD DISTRITAL DE ULCUMAYO</v>
          </cell>
          <cell r="JZ154" t="str">
            <v>04. MUNICIPALIDAD DISTRITAL DE MAZAMARI</v>
          </cell>
          <cell r="KA154" t="str">
            <v>04. MUNICIPALIDAD DISTRITAL DE HUASAHUASI</v>
          </cell>
          <cell r="KB154" t="str">
            <v>04. MUNICIPALIDAD DISTRITAL DE MARCAPOMACOCHA</v>
          </cell>
          <cell r="KC154" t="str">
            <v>04. MUNICIPALIDAD DISTRITAL DE HUACHAC</v>
          </cell>
          <cell r="KD154" t="str">
            <v>04. MUNICIPALIDAD DISTRITAL DE HUANCHACO</v>
          </cell>
          <cell r="KE154" t="str">
            <v>04. MUNICIPALIDAD DISTRITAL DE MAGDALENA DE CAO</v>
          </cell>
          <cell r="KF154" t="str">
            <v>04. MUNICIPALIDAD DISTRITAL DE LONGOTEA</v>
          </cell>
          <cell r="KH154" t="str">
            <v>04. MUNICIPALIDAD DISTRITAL DE HUASO</v>
          </cell>
          <cell r="KI154" t="str">
            <v>05. MUNICIPALIDAD DISTRITAL DE HUARANCHAL</v>
          </cell>
          <cell r="KJ154" t="str">
            <v>04. MUNICIPALIDAD DISTRITAL DE PACASMAYO</v>
          </cell>
          <cell r="KK154" t="str">
            <v>04. MUNICIPALIDAD DISTRITAL DE HUANCASPATA</v>
          </cell>
          <cell r="KL154" t="str">
            <v>04. MUNICIPALIDAD DISTRITAL DE CURGOS</v>
          </cell>
          <cell r="KM154" t="str">
            <v>04. MUNICIPALIDAD DISTRITAL DE MOLLEBAMBA</v>
          </cell>
          <cell r="KN154" t="str">
            <v>04. MUNICIPALIDAD DISTRITAL DE SAYAPULLO</v>
          </cell>
          <cell r="KP154" t="str">
            <v>04. MUNICIPALIDAD DISTRITAL DE ETEN PUERTO</v>
          </cell>
          <cell r="KQ154" t="str">
            <v>04. MUNICIPALIDAD DISTRITAL DE MANUEL ANTONIO MESONES MURO</v>
          </cell>
          <cell r="KR154" t="str">
            <v>04. MUNICIPALIDAD DISTRITAL DE JAYANCA</v>
          </cell>
          <cell r="KS154" t="str">
            <v>04. MUNICIPALIDAD DISTRITAL DE BARRANCO</v>
          </cell>
          <cell r="KT154" t="str">
            <v>04. MUNICIPALIDAD DISTRITAL DE SUPE</v>
          </cell>
          <cell r="KU154" t="str">
            <v>04. MUNICIPALIDAD DISTRITAL DE HUANCAPON</v>
          </cell>
          <cell r="KV154" t="str">
            <v>04. MUNICIPALIDAD DISTRITAL DE HUAROS</v>
          </cell>
          <cell r="KW154" t="str">
            <v>04. MUNICIPALIDAD DISTRITAL DE CERRO AZUL</v>
          </cell>
          <cell r="KX154" t="str">
            <v>04. MUNICIPALIDAD DISTRITAL DE AUCALLAMA</v>
          </cell>
          <cell r="KY154" t="str">
            <v>04. MUNICIPALIDAD DISTRITAL DE CARAMPOMA</v>
          </cell>
          <cell r="KZ154" t="str">
            <v>04. MUNICIPALIDAD DISTRITAL DE CHECRAS</v>
          </cell>
          <cell r="LA154" t="str">
            <v>04. MUNICIPALIDAD DISTRITAL DE COCHAMARCA</v>
          </cell>
          <cell r="LB154" t="str">
            <v>04. MUNICIPALIDAD DISTRITAL DE AYAVIRI</v>
          </cell>
          <cell r="LC154" t="str">
            <v>04. MUNICIPALIDAD DISTRITAL DE INDIANA</v>
          </cell>
          <cell r="LD154" t="str">
            <v>06. MUNICIPALIDAD DISTRITAL DE LAGUNAS</v>
          </cell>
          <cell r="LE154" t="str">
            <v>04. MUNICIPALIDAD DISTRITAL DE TROMPETEROS</v>
          </cell>
          <cell r="LF154" t="str">
            <v>04. MUNICIPALIDAD DISTRITAL DE SAN PABLO</v>
          </cell>
          <cell r="LG154" t="str">
            <v>04. MUNICIPALIDAD DISTRITAL DE EMILIO SAN MARTIN</v>
          </cell>
          <cell r="LH154" t="str">
            <v>04. MUNICIPALIDAD DISTRITAL DE PAMPA HERMOSA</v>
          </cell>
          <cell r="LI154" t="str">
            <v>04. MUNICIPALIDAD DISTRITAL DE MORONA</v>
          </cell>
          <cell r="LJ154" t="str">
            <v>04. MUNICIPALIDAD DISTRITAL DE YAGUAS</v>
          </cell>
          <cell r="LK154" t="str">
            <v>04. MUNICIPALIDAD DISTRITAL DE LABERINTO</v>
          </cell>
          <cell r="LL154" t="str">
            <v>04. MUNICIPALIDAD DISTRITAL DE HUEPETUHE</v>
          </cell>
          <cell r="LN154" t="str">
            <v>04. MUNICIPALIDAD DISTRITAL DE SAMEGUA</v>
          </cell>
          <cell r="LO154" t="str">
            <v>04. MUNICIPALIDAD DISTRITAL DE ICHUÑA</v>
          </cell>
          <cell r="LQ154" t="str">
            <v>04. MUNICIPALIDAD DISTRITAL DE HUAYLLAY</v>
          </cell>
          <cell r="LR154" t="str">
            <v>04. MUNICIPALIDAD DISTRITAL DE PAUCAR</v>
          </cell>
          <cell r="LS154" t="str">
            <v>04. MUNICIPALIDAD DISTRITAL DE PALCAZU</v>
          </cell>
          <cell r="LT154" t="str">
            <v>07. MUNICIPALIDAD DISTRITAL DE CURA MORI</v>
          </cell>
          <cell r="LU154" t="str">
            <v>04. MUNICIPALIDAD DISTRITAL DE LAGUNAS</v>
          </cell>
          <cell r="LV154" t="str">
            <v>04. MUNICIPALIDAD DISTRITAL DE HUARMACA</v>
          </cell>
          <cell r="LW154" t="str">
            <v>04. MUNICIPALIDAD DISTRITAL DE LA MATANZA</v>
          </cell>
          <cell r="LX154" t="str">
            <v>04. MUNICIPALIDAD DISTRITAL DE COLAN</v>
          </cell>
          <cell r="LY154" t="str">
            <v>04. MUNICIPALIDAD DISTRITAL DE LANCONES</v>
          </cell>
          <cell r="LZ154" t="str">
            <v>04. MUNICIPALIDAD DISTRITAL DE LOBITOS</v>
          </cell>
          <cell r="MA154" t="str">
            <v>04. MUNICIPALIDAD DISTRITAL DE CRISTO NOS VALGA</v>
          </cell>
          <cell r="MB154" t="str">
            <v>04. MUNICIPALIDAD DISTRITAL DE ATUNCOLLA</v>
          </cell>
          <cell r="MC154" t="str">
            <v>04. MUNICIPALIDAD DISTRITAL DE ASILLO</v>
          </cell>
          <cell r="MD154" t="str">
            <v>04. MUNICIPALIDAD DISTRITAL DE COASA</v>
          </cell>
          <cell r="ME154" t="str">
            <v>04. MUNICIPALIDAD DISTRITAL DE KELLUYO</v>
          </cell>
          <cell r="MF154" t="str">
            <v>04. MUNICIPALIDAD DISTRITAL DE SANTA ROSA</v>
          </cell>
          <cell r="MG154" t="str">
            <v>04. MUNICIPALIDAD DISTRITAL DE INCHUPALLA</v>
          </cell>
          <cell r="MH154" t="str">
            <v>04. MUNICIPALIDAD DISTRITAL DE NICASIO</v>
          </cell>
          <cell r="MI154" t="str">
            <v>04. MUNICIPALIDAD DISTRITAL DE LLALLI</v>
          </cell>
          <cell r="MJ154" t="str">
            <v>04. MUNICIPALIDAD DISTRITAL DE TILALI</v>
          </cell>
          <cell r="MK154" t="str">
            <v>04. MUNICIPALIDAD DISTRITAL DE QUILCAPUNCU</v>
          </cell>
          <cell r="ML154" t="str">
            <v>04. MUNICIPALIDAD DISTRITAL DE CARACOTO</v>
          </cell>
          <cell r="MM154" t="str">
            <v>04. MUNICIPALIDAD DISTRITAL DE PATAMBUCO</v>
          </cell>
          <cell r="MN154" t="str">
            <v>04. MUNICIPALIDAD DISTRITAL DE CUTURAPI</v>
          </cell>
          <cell r="MO154" t="str">
            <v>04. MUNICIPALIDAD DISTRITAL DE JEPELACIO</v>
          </cell>
          <cell r="MP154" t="str">
            <v>04. MUNICIPALIDAD DISTRITAL DE HUALLAGA</v>
          </cell>
          <cell r="MQ154" t="str">
            <v>04. MUNICIPALIDAD DISTRITAL DE SANTA ROSA</v>
          </cell>
          <cell r="MR154" t="str">
            <v>04. MUNICIPALIDAD DISTRITAL DE PISCOYACU</v>
          </cell>
          <cell r="MS154" t="str">
            <v>04. MUNICIPALIDAD DISTRITAL DE CAYNARACHI</v>
          </cell>
          <cell r="MT154" t="str">
            <v>04. MUNICIPALIDAD DISTRITAL DE PACHIZA</v>
          </cell>
          <cell r="MU154" t="str">
            <v>04. MUNICIPALIDAD DISTRITAL DE PILLUANA</v>
          </cell>
          <cell r="MV154" t="str">
            <v>04. MUNICIPALIDAD DISTRITAL DE NUEVA CAJAMARCA</v>
          </cell>
          <cell r="MW154" t="str">
            <v>04. MUNICIPALIDAD DISTRITAL DE CHAZUTA</v>
          </cell>
          <cell r="MX154" t="str">
            <v>04. MUNICIPALIDAD DISTRITAL DE SHUNTE</v>
          </cell>
          <cell r="MY154" t="str">
            <v>04. MUNICIPALIDAD DISTRITAL DE CIUDAD NUEVA</v>
          </cell>
          <cell r="MZ154" t="str">
            <v>04. MUNICIPALIDAD DISTRITAL DE CURIBAYA</v>
          </cell>
          <cell r="NB154" t="str">
            <v>04. MUNICIPALIDAD DISTRITAL DE ESTIQUE-PAMPA</v>
          </cell>
          <cell r="NC154" t="str">
            <v>04. MUNICIPALIDAD DISTRITAL DE PAMPAS DE HOSPITAL</v>
          </cell>
          <cell r="NE154" t="str">
            <v>04. MUNICIPALIDAD DISTRITAL DE PAPAYAL</v>
          </cell>
          <cell r="NF154" t="str">
            <v>04. MUNICIPALIDAD DISTRITAL DE MASISEA</v>
          </cell>
          <cell r="NG154" t="str">
            <v>04. MUNICIPALIDAD DISTRITAL DE YURUA</v>
          </cell>
          <cell r="NH154" t="str">
            <v>04. MUNICIPALIDAD DISTRITAL DE NESHUYA</v>
          </cell>
        </row>
        <row r="155">
          <cell r="O155" t="str">
            <v>007. MARCAHUAMACHUCO</v>
          </cell>
          <cell r="S155" t="str">
            <v>005. CORTE SUPERIOR DE JUSTICIA DE AREQUIPA</v>
          </cell>
          <cell r="AD155" t="str">
            <v>005. OFICINA REGIONAL CENTRO HUANCAYO</v>
          </cell>
          <cell r="AE155" t="str">
            <v>005. SUNARP, SEDE AREQUIPA</v>
          </cell>
          <cell r="AF155" t="str">
            <v>009. VII DIRECCION TERRITORIAL DE POLICIA - LIMA</v>
          </cell>
          <cell r="AL155" t="str">
            <v>011. SECRETARIA TÉCNICA DEL CONSEJO FISCAL</v>
          </cell>
          <cell r="AS155" t="str">
            <v>005. USE 05 SAN JUAN DE LURIGANCHO</v>
          </cell>
          <cell r="CU155" t="str">
            <v>009. INSTITUTO NACIONAL DE REHABILITACIÓN</v>
          </cell>
          <cell r="CZ155" t="str">
            <v>007. PROGRAMA PARA EL MEJORAMIENTO Y AMPLIACION DE LOS SERVICIOS DEL CENTRO DE EMPLEO "FORTALECE PERÚ"</v>
          </cell>
          <cell r="DB155" t="str">
            <v>014. BINACIONAL PUYANGO - TUMBES</v>
          </cell>
          <cell r="DE155" t="str">
            <v>016. ESTACION EXPERIMENTAL AGRARIA SANTA ANA - JUNIN</v>
          </cell>
          <cell r="DN155" t="str">
            <v>006. GERENCIA ADMINISTRATIVA DE CUSCO</v>
          </cell>
          <cell r="DR155" t="str">
            <v>005. FUERZA AEREA DEL PERU</v>
          </cell>
          <cell r="EC155" t="str">
            <v>012. AUTORIDAD AUTONOMA DEL SISTEMA ELECTRICO DE TRANSPORTE MASIVO DE LIMA Y CALLAO - ATE</v>
          </cell>
          <cell r="ES155" t="str">
            <v>006. PROGRAMA NACIONAL DE ASISTENCIA SOLIDARIA PENSION 65</v>
          </cell>
          <cell r="EV155" t="str">
            <v>005. PROAMAZONAS</v>
          </cell>
          <cell r="EW155" t="str">
            <v>100. AGRICULTURA ANCASH</v>
          </cell>
          <cell r="EX155" t="str">
            <v>005. GERENCIA SUB REGIONAL COTABAMBAS</v>
          </cell>
          <cell r="EY155" t="str">
            <v>100. AGRICULTURA AREQUIPA</v>
          </cell>
          <cell r="EZ155" t="str">
            <v>300. EDUCACION AYACUCHO</v>
          </cell>
          <cell r="FA155" t="str">
            <v>005. PROGRAMAS REGIONALES - PROREGION</v>
          </cell>
          <cell r="FB155" t="str">
            <v>100. AGRICULTURA CUSCO</v>
          </cell>
          <cell r="FC155" t="str">
            <v>007. GERENCIA SUB-REGIONAL HUAYTARÁ</v>
          </cell>
          <cell r="FD155" t="str">
            <v>301. EDUCACION MARAÑON</v>
          </cell>
          <cell r="FE155" t="str">
            <v>300. EDUCACION ICA</v>
          </cell>
          <cell r="FF155" t="str">
            <v>300. EDUCACION JUNIN</v>
          </cell>
          <cell r="FG155" t="str">
            <v>300. EDUCACION LA LIBERTAD</v>
          </cell>
          <cell r="FH155" t="str">
            <v>200. TRANSPORTES LAMBAYEQUE</v>
          </cell>
          <cell r="FI155" t="str">
            <v>100. AGRICULTURA LORETO</v>
          </cell>
          <cell r="FJ155" t="str">
            <v>200. TRANSPORTES MADRE DE DIOS</v>
          </cell>
          <cell r="FK155" t="str">
            <v>100. AGRICULTURA MOQUEGUA</v>
          </cell>
          <cell r="FL155" t="str">
            <v>200. TRANSPORTES PASCO</v>
          </cell>
          <cell r="FM155" t="str">
            <v>005. PROYECTO HIDROENERGETICO DEL ALTO PIURA</v>
          </cell>
          <cell r="FN155" t="str">
            <v>100. AGRICULTURA PUNO</v>
          </cell>
          <cell r="FO155" t="str">
            <v>005. SUB REGION HUALLAGA CENTRAL - JUANJUI</v>
          </cell>
          <cell r="FP155" t="str">
            <v>300. EDUCACION TACNA</v>
          </cell>
          <cell r="FQ155" t="str">
            <v>301. EDUCACION UGEL TUMBES</v>
          </cell>
          <cell r="FR155" t="str">
            <v>005. CARRETERA FEDERICO BASADRE</v>
          </cell>
          <cell r="FS155" t="str">
            <v>301. EDUCACION CAÑETE</v>
          </cell>
          <cell r="FT155" t="str">
            <v>303. COMITÉ DE ADMINISTRACIÓN DEL FONDO EDUCATIVO DEL CALLAO - CAFED</v>
          </cell>
          <cell r="FV155" t="str">
            <v>05. MUNICIPALIDAD DISTRITAL DE CHILIQUIN</v>
          </cell>
          <cell r="FW155" t="str">
            <v>05. MUNICIPALIDAD DISTRITAL DE IMAZA</v>
          </cell>
          <cell r="FX155" t="str">
            <v>05. MUNICIPALIDAD DISTRITAL DE CUISPES</v>
          </cell>
          <cell r="FZ155" t="str">
            <v>05. MUNICIPALIDAD DISTRITAL DE CONILA</v>
          </cell>
          <cell r="GA155" t="str">
            <v>05. MUNICIPALIDAD DISTRITAL DE LIMABAMBA</v>
          </cell>
          <cell r="GB155" t="str">
            <v>05. MUNICIPALIDAD DISTRITAL DE JAMALCA</v>
          </cell>
          <cell r="GC155" t="str">
            <v>05. MUNICIPALIDAD DISTRITAL DE INDEPENDENCIA</v>
          </cell>
          <cell r="GD155" t="str">
            <v>05. MUNICIPALIDAD DISTRITAL DE SUCCHA</v>
          </cell>
          <cell r="GE155" t="str">
            <v>05. MUNICIPALIDAD DISTRITAL DE MIRGAS</v>
          </cell>
          <cell r="GG155" t="str">
            <v>05. MUNICIPALIDAD DISTRITAL DE CAJACAY</v>
          </cell>
          <cell r="GH155" t="str">
            <v>05. MUNICIPALIDAD DISTRITAL DE ATAQUERO</v>
          </cell>
          <cell r="GK155" t="str">
            <v>05. MUNICIPALIDAD DISTRITAL DE LA PAMPA</v>
          </cell>
          <cell r="GL155" t="str">
            <v>05. MUNICIPALIDAD DISTRITAL DE HUACACHI</v>
          </cell>
          <cell r="GM155" t="str">
            <v>05. MUNICIPALIDAD DISTRITAL DE MALVAS</v>
          </cell>
          <cell r="GN155" t="str">
            <v>05. MUNICIPALIDAD DISTRITAL DE MATO</v>
          </cell>
          <cell r="GO155" t="str">
            <v>05. MUNICIPALIDAD DISTRITAL DE LLAMA</v>
          </cell>
          <cell r="GP155" t="str">
            <v>05. MUNICIPALIDAD DISTRITAL DE COCHAS</v>
          </cell>
          <cell r="GQ155" t="str">
            <v>05. MUNICIPALIDAD DISTRITAL DE HUANDOVAL</v>
          </cell>
          <cell r="GS155" t="str">
            <v>05. MUNICIPALIDAD DISTRITAL DE LLACLLIN</v>
          </cell>
          <cell r="GT155" t="str">
            <v>05. MUNICIPALIDAD DISTRITAL DE MORO</v>
          </cell>
          <cell r="GU155" t="str">
            <v>05. MUNICIPALIDAD DISTRITAL DE CHINGALPO</v>
          </cell>
          <cell r="GV155" t="str">
            <v>05. MUNICIPALIDAD DISTRITAL DE QUILLO</v>
          </cell>
          <cell r="GW155" t="str">
            <v>05. MUNICIPALIDAD DISTRITAL DE HUANIPACA</v>
          </cell>
          <cell r="GX155" t="str">
            <v>05. MUNICIPALIDAD DISTRITAL DE HUANCARAY</v>
          </cell>
          <cell r="GY155" t="str">
            <v>05. MUNICIPALIDAD DISTRITAL DE OROPESA</v>
          </cell>
          <cell r="GZ155" t="str">
            <v>05. MUNICIPALIDAD DISTRITAL DE COLCABAMBA</v>
          </cell>
          <cell r="HA155" t="str">
            <v>05. MUNICIPALIDAD DISTRITAL DE MARA</v>
          </cell>
          <cell r="HB155" t="str">
            <v>05. MUNICIPALIDAD DISTRITAL DE OCOBAMBA</v>
          </cell>
          <cell r="HC155" t="str">
            <v>05. MUNICIPALIDAD DISTRITAL DE MAMARA</v>
          </cell>
          <cell r="HD155" t="str">
            <v>05. MUNICIPALIDAD DISTRITAL DE CHARACATO</v>
          </cell>
          <cell r="HE155" t="str">
            <v>05. MUNICIPALIDAD DISTRITAL DE NICOLAS DE PIEROLA</v>
          </cell>
          <cell r="HF155" t="str">
            <v>05. MUNICIPALIDAD DISTRITAL DE BELLA UNION</v>
          </cell>
          <cell r="HG155" t="str">
            <v>05. MUNICIPALIDAD DISTRITAL DE CHILCAYMARCA</v>
          </cell>
          <cell r="HH155" t="str">
            <v>05. MUNICIPALIDAD DISTRITAL DE CAYLLOMA</v>
          </cell>
          <cell r="HI155" t="str">
            <v>05. MUNICIPALIDAD DISTRITAL DE IRAY</v>
          </cell>
          <cell r="HJ155" t="str">
            <v>05. MUNICIPALIDAD DISTRITAL DE MEJIA</v>
          </cell>
          <cell r="HK155" t="str">
            <v>05. MUNICIPALIDAD DISTRITAL DE PAMPAMARCA</v>
          </cell>
          <cell r="HL155" t="str">
            <v>05. MUNICIPALIDAD DISTRITAL DE CHIARA</v>
          </cell>
          <cell r="HM155" t="str">
            <v>05. MUNICIPALIDAD DISTRITAL DE PARAS</v>
          </cell>
          <cell r="HO155" t="str">
            <v>05. MUNICIPALIDAD DISTRITAL DE LURICOCHA</v>
          </cell>
          <cell r="HP155" t="str">
            <v>05. MUNICIPALIDAD DISTRITAL DE CHUNGUI</v>
          </cell>
          <cell r="HQ155" t="str">
            <v>05. MUNICIPALIDAD DISTRITAL DE CHAVIÑA</v>
          </cell>
          <cell r="HR155" t="str">
            <v>05. MUNICIPALIDAD DISTRITAL DE PULLO</v>
          </cell>
          <cell r="HS155" t="str">
            <v>05. MUNICIPALIDAD DISTRITAL DE MARCABAMBA</v>
          </cell>
          <cell r="HT155" t="str">
            <v>05. MUNICIPALIDAD DISTRITAL DE HUACAÑA</v>
          </cell>
          <cell r="HU155" t="str">
            <v>05. MUNICIPALIDAD DISTRITAL DE CANARIA</v>
          </cell>
          <cell r="HV155" t="str">
            <v>05. MUNICIPALIDAD DISTRITAL DE HUAMBALPA</v>
          </cell>
          <cell r="HW155" t="str">
            <v>05. MUNICIPALIDAD DISTRITAL DE ENCAÑADA</v>
          </cell>
          <cell r="HY155" t="str">
            <v>05. MUNICIPALIDAD DISTRITAL DE JORGE CHAVEZ</v>
          </cell>
          <cell r="HZ155" t="str">
            <v>05. MUNICIPALIDAD DISTRITAL DE CHIMBAN</v>
          </cell>
          <cell r="IA155" t="str">
            <v>05. MUNICIPALIDAD DISTRITAL DE SAN BENITO</v>
          </cell>
          <cell r="IB155" t="str">
            <v>05. MUNICIPALIDAD DISTRITAL DE LA RAMADA</v>
          </cell>
          <cell r="ID155" t="str">
            <v>05. MUNICIPALIDAD DISTRITAL DE HUABAL</v>
          </cell>
          <cell r="IE155" t="str">
            <v>05. MUNICIPALIDAD DISTRITAL DE NAMBALLE</v>
          </cell>
          <cell r="IF155" t="str">
            <v>05. MUNICIPALIDAD DISTRITAL DE ICHOCAN</v>
          </cell>
          <cell r="IG155" t="str">
            <v>05. MUNICIPALIDAD DISTRITAL DE EL PRADO</v>
          </cell>
          <cell r="II155" t="str">
            <v>05. MUNICIPALIDAD DISTRITAL DE LA ESPERANZA</v>
          </cell>
          <cell r="IJ155" t="str">
            <v>05. MUNICIPALIDAD DISTRITAL DE LA PUNTA</v>
          </cell>
          <cell r="IK155" t="str">
            <v>05. MUNICIPALIDAD DISTRITAL DE SAN SEBASTIAN</v>
          </cell>
          <cell r="IL155" t="str">
            <v>05. MUNICIPALIDAD DISTRITAL DE POMACANCHI</v>
          </cell>
          <cell r="IM155" t="str">
            <v>05. MUNICIPALIDAD DISTRITAL DE HUAROCONDO</v>
          </cell>
          <cell r="IN155" t="str">
            <v>05. MUNICIPALIDAD DISTRITAL DE PISAC</v>
          </cell>
          <cell r="IO155" t="str">
            <v>05. MUNICIPALIDAD DISTRITAL DE LAYO</v>
          </cell>
          <cell r="IP155" t="str">
            <v>05. MUNICIPALIDAD DISTRITAL DE PITUMARCA</v>
          </cell>
          <cell r="IQ155" t="str">
            <v>05. MUNICIPALIDAD DISTRITAL DE LIVITACA</v>
          </cell>
          <cell r="IR155" t="str">
            <v>05. MUNICIPALIDAD DISTRITAL DE PALLPATA</v>
          </cell>
          <cell r="IS155" t="str">
            <v>05. MUNICIPALIDAD DISTRITAL DE OCOBAMBA</v>
          </cell>
          <cell r="IT155" t="str">
            <v>05. MUNICIPALIDAD DISTRITAL DE HUANOQUITE</v>
          </cell>
          <cell r="IU155" t="str">
            <v>05. MUNICIPALIDAD DISTRITAL DE HUANCARANI</v>
          </cell>
          <cell r="IV155" t="str">
            <v>05. MUNICIPALIDAD DISTRITAL DE CCATCA</v>
          </cell>
          <cell r="IW155" t="str">
            <v>05. MUNICIPALIDAD DISTRITAL DE MARAS</v>
          </cell>
          <cell r="IX155" t="str">
            <v>05. MUNICIPALIDAD DISTRITAL DE CUENCA</v>
          </cell>
          <cell r="IY155" t="str">
            <v>05. MUNICIPALIDAD DISTRITAL DE MARCAS</v>
          </cell>
          <cell r="IZ155" t="str">
            <v>05. MUNICIPALIDAD DISTRITAL DE CHINCHO</v>
          </cell>
          <cell r="JA155" t="str">
            <v>05. MUNICIPALIDAD DISTRITAL DE CHUPAMARCA</v>
          </cell>
          <cell r="JB155" t="str">
            <v>05. MUNICIPALIDAD DISTRITAL DE LA MERCED</v>
          </cell>
          <cell r="JC155" t="str">
            <v>05. MUNICIPALIDAD DISTRITAL DE LARAMARCA</v>
          </cell>
          <cell r="JD155" t="str">
            <v>05. MUNICIPALIDAD DISTRITAL DE COLCABAMBA</v>
          </cell>
          <cell r="JE155" t="str">
            <v>05. MUNICIPALIDAD DISTRITAL DE MARGOS</v>
          </cell>
          <cell r="JF155" t="str">
            <v>05. MUNICIPALIDAD DISTRITAL DE HUACAR</v>
          </cell>
          <cell r="JG155" t="str">
            <v>16. MUNICIPALIDAD DISTRITAL DE QUIVILLA</v>
          </cell>
          <cell r="JI155" t="str">
            <v>05. MUNICIPALIDAD DISTRITAL DE JIRCAN</v>
          </cell>
          <cell r="JJ155" t="str">
            <v>05. MUNICIPALIDAD DISTRITAL DE LUYANDO</v>
          </cell>
          <cell r="JK155" t="str">
            <v>05. MUNICIPALIDAD DISTRITAL DE SANTA ROSA DE ALTO YANAJANCA</v>
          </cell>
          <cell r="JM155" t="str">
            <v>05. MUNICIPALIDAD DISTRITAL DE YUYAPICHIS</v>
          </cell>
          <cell r="JN155" t="str">
            <v>05. MUNICIPALIDAD DISTRITAL DE RONDOS</v>
          </cell>
          <cell r="JO155" t="str">
            <v>05. MUNICIPALIDAD DISTRITAL DE JACAS CHICO</v>
          </cell>
          <cell r="JP155" t="str">
            <v>05. MUNICIPALIDAD DISTRITAL DE PACHACUTEC</v>
          </cell>
          <cell r="JQ155" t="str">
            <v>05. MUNICIPALIDAD DISTRITAL DE EL CARMEN</v>
          </cell>
          <cell r="JR155" t="str">
            <v>05. MUNICIPALIDAD DISTRITAL DE VISTA ALEGRE</v>
          </cell>
          <cell r="JS155" t="str">
            <v>05. MUNICIPALIDAD DISTRITAL DE TIBILLO</v>
          </cell>
          <cell r="JT155" t="str">
            <v>05. MUNICIPALIDAD DISTRITAL DE PARACAS</v>
          </cell>
          <cell r="JU155" t="str">
            <v>07. MUNICIPALIDAD DISTRITAL DE CHILCA</v>
          </cell>
          <cell r="JV155" t="str">
            <v>05. MUNICIPALIDAD DISTRITAL DE COCHAS</v>
          </cell>
          <cell r="JW155" t="str">
            <v>05. MUNICIPALIDAD DISTRITAL DE SAN RAMON</v>
          </cell>
          <cell r="JX155" t="str">
            <v>05. MUNICIPALIDAD DISTRITAL DE CANCHAYLLO</v>
          </cell>
          <cell r="JZ155" t="str">
            <v>05. MUNICIPALIDAD DISTRITAL DE PAMPA HERMOSA</v>
          </cell>
          <cell r="KA155" t="str">
            <v>05. MUNICIPALIDAD DISTRITAL DE LA UNION</v>
          </cell>
          <cell r="KB155" t="str">
            <v>05. MUNICIPALIDAD DISTRITAL DE MOROCOCHA</v>
          </cell>
          <cell r="KC155" t="str">
            <v>05. MUNICIPALIDAD DISTRITAL DE HUAMANCACA CHICO</v>
          </cell>
          <cell r="KD155" t="str">
            <v>05. MUNICIPALIDAD DISTRITAL DE LA ESPERANZA</v>
          </cell>
          <cell r="KE155" t="str">
            <v>05. MUNICIPALIDAD DISTRITAL DE PAIJAN</v>
          </cell>
          <cell r="KF155" t="str">
            <v>05. MUNICIPALIDAD DISTRITAL DE UCHUMARCA</v>
          </cell>
          <cell r="KI155" t="str">
            <v>06. MUNICIPALIDAD DISTRITAL DE LA CUESTA</v>
          </cell>
          <cell r="KJ155" t="str">
            <v>05. MUNICIPALIDAD DISTRITAL DE SAN JOSE</v>
          </cell>
          <cell r="KK155" t="str">
            <v>05. MUNICIPALIDAD DISTRITAL DE HUAYLILLAS</v>
          </cell>
          <cell r="KL155" t="str">
            <v>05. MUNICIPALIDAD DISTRITAL DE MARCABAL</v>
          </cell>
          <cell r="KM155" t="str">
            <v>05. MUNICIPALIDAD DISTRITAL DE MOLLEPATA</v>
          </cell>
          <cell r="KP155" t="str">
            <v>05. MUNICIPALIDAD DISTRITAL DE JOSE LEONARDO ORTIZ</v>
          </cell>
          <cell r="KQ155" t="str">
            <v>05. MUNICIPALIDAD DISTRITAL DE PITIPO</v>
          </cell>
          <cell r="KR155" t="str">
            <v>05. MUNICIPALIDAD DISTRITAL DE MOCHUMI</v>
          </cell>
          <cell r="KS155" t="str">
            <v>05. MUNICIPALIDAD DISTRITAL DE BREÑA</v>
          </cell>
          <cell r="KT155" t="str">
            <v>05. MUNICIPALIDAD DISTRITAL DE SUPE PUERTO</v>
          </cell>
          <cell r="KU155" t="str">
            <v>05. MUNICIPALIDAD DISTRITAL DE MANAS</v>
          </cell>
          <cell r="KV155" t="str">
            <v>05. MUNICIPALIDAD DISTRITAL DE LACHAQUI</v>
          </cell>
          <cell r="KW155" t="str">
            <v>05. MUNICIPALIDAD DISTRITAL DE CHILCA</v>
          </cell>
          <cell r="KX155" t="str">
            <v>05. MUNICIPALIDAD DISTRITAL DE CHANCAY</v>
          </cell>
          <cell r="KY155" t="str">
            <v>05. MUNICIPALIDAD DISTRITAL DE CHICLA</v>
          </cell>
          <cell r="KZ155" t="str">
            <v>05. MUNICIPALIDAD DISTRITAL DE HUALMAY</v>
          </cell>
          <cell r="LA155" t="str">
            <v>05. MUNICIPALIDAD DISTRITAL DE NAVAN</v>
          </cell>
          <cell r="LB155" t="str">
            <v>05. MUNICIPALIDAD DISTRITAL DE AZANGARO</v>
          </cell>
          <cell r="LC155" t="str">
            <v>05. MUNICIPALIDAD DISTRITAL DE LAS AMAZONAS</v>
          </cell>
          <cell r="LD155" t="str">
            <v>10. MUNICIPALIDAD DISTRITAL DE SANTA CRUZ</v>
          </cell>
          <cell r="LE155" t="str">
            <v>05. MUNICIPALIDAD DISTRITAL DE URARINAS</v>
          </cell>
          <cell r="LG155" t="str">
            <v>05. MUNICIPALIDAD DISTRITAL DE MAQUIA</v>
          </cell>
          <cell r="LH155" t="str">
            <v>05. MUNICIPALIDAD DISTRITAL DE SARAYACU</v>
          </cell>
          <cell r="LI155" t="str">
            <v>05. MUNICIPALIDAD DISTRITAL DE PASTAZA</v>
          </cell>
          <cell r="LN155" t="str">
            <v>05. MUNICIPALIDAD DISTRITAL DE SAN CRISTOBAL</v>
          </cell>
          <cell r="LO155" t="str">
            <v>05. MUNICIPALIDAD DISTRITAL DE LA CAPILLA</v>
          </cell>
          <cell r="LQ155" t="str">
            <v>05. MUNICIPALIDAD DISTRITAL DE NINACACA</v>
          </cell>
          <cell r="LR155" t="str">
            <v>05. MUNICIPALIDAD DISTRITAL DE SAN PEDRO DE PILLAO</v>
          </cell>
          <cell r="LS155" t="str">
            <v>05. MUNICIPALIDAD DISTRITAL DE POZUZO</v>
          </cell>
          <cell r="LT155" t="str">
            <v>08. MUNICIPALIDAD DISTRITAL DE EL TALLAN</v>
          </cell>
          <cell r="LU155" t="str">
            <v>05. MUNICIPALIDAD DISTRITAL DE MONTERO</v>
          </cell>
          <cell r="LV155" t="str">
            <v>05. MUNICIPALIDAD DISTRITAL DE LALAQUIZ</v>
          </cell>
          <cell r="LW155" t="str">
            <v>05. MUNICIPALIDAD DISTRITAL DE MORROPON</v>
          </cell>
          <cell r="LX155" t="str">
            <v>05. MUNICIPALIDAD DISTRITAL DE LA HUACA</v>
          </cell>
          <cell r="LY155" t="str">
            <v>05. MUNICIPALIDAD DISTRITAL DE MARCAVELICA</v>
          </cell>
          <cell r="LZ155" t="str">
            <v>05. MUNICIPALIDAD DISTRITAL DE LOS ORGANOS</v>
          </cell>
          <cell r="MA155" t="str">
            <v>05. MUNICIPALIDAD DISTRITAL DE VICE</v>
          </cell>
          <cell r="MB155" t="str">
            <v>05. MUNICIPALIDAD DISTRITAL DE CAPACHICA</v>
          </cell>
          <cell r="MC155" t="str">
            <v>05. MUNICIPALIDAD DISTRITAL DE CAMINACA</v>
          </cell>
          <cell r="MD155" t="str">
            <v>05. MUNICIPALIDAD DISTRITAL DE CORANI</v>
          </cell>
          <cell r="ME155" t="str">
            <v>05. MUNICIPALIDAD DISTRITAL DE PISACOMA</v>
          </cell>
          <cell r="MF155" t="str">
            <v>05. MUNICIPALIDAD DISTRITAL DE CONDURIRI</v>
          </cell>
          <cell r="MG155" t="str">
            <v>05. MUNICIPALIDAD DISTRITAL DE PUSI</v>
          </cell>
          <cell r="MH155" t="str">
            <v>05. MUNICIPALIDAD DISTRITAL DE OCUVIRI</v>
          </cell>
          <cell r="MI155" t="str">
            <v>05. MUNICIPALIDAD DISTRITAL DE MACARI</v>
          </cell>
          <cell r="MK155" t="str">
            <v>05. MUNICIPALIDAD DISTRITAL DE SINA</v>
          </cell>
          <cell r="ML155" t="str">
            <v>05. MUNICIPALIDAD DISTRITAL DE SAN MIGUEL</v>
          </cell>
          <cell r="MM155" t="str">
            <v>05. MUNICIPALIDAD DISTRITAL DE PHARA</v>
          </cell>
          <cell r="MN155" t="str">
            <v>05. MUNICIPALIDAD DISTRITAL DE OLLARAYA</v>
          </cell>
          <cell r="MO155" t="str">
            <v>05. MUNICIPALIDAD DISTRITAL DE SORITOR</v>
          </cell>
          <cell r="MP155" t="str">
            <v>05. MUNICIPALIDAD DISTRITAL DE SAN PABLO</v>
          </cell>
          <cell r="MQ155" t="str">
            <v>05. MUNICIPALIDAD DISTRITAL DE SHATOJA</v>
          </cell>
          <cell r="MR155" t="str">
            <v>05. MUNICIPALIDAD DISTRITAL DE SACANCHE</v>
          </cell>
          <cell r="MS155" t="str">
            <v>05. MUNICIPALIDAD DISTRITAL DE CUÑUMBUQUI</v>
          </cell>
          <cell r="MT155" t="str">
            <v>05. MUNICIPALIDAD DISTRITAL DE PAJARILLO</v>
          </cell>
          <cell r="MU155" t="str">
            <v>05. MUNICIPALIDAD DISTRITAL DE PUCACACA</v>
          </cell>
          <cell r="MV155" t="str">
            <v>05. MUNICIPALIDAD DISTRITAL DE PARDO MIGUEL</v>
          </cell>
          <cell r="MW155" t="str">
            <v>05. MUNICIPALIDAD DISTRITAL DE CHIPURANA</v>
          </cell>
          <cell r="MX155" t="str">
            <v>05. MUNICIPALIDAD DISTRITAL DE UCHIZA</v>
          </cell>
          <cell r="MY155" t="str">
            <v>05. MUNICIPALIDAD DISTRITAL DE INCLAN</v>
          </cell>
          <cell r="MZ155" t="str">
            <v>05. MUNICIPALIDAD DISTRITAL DE HUANUARA</v>
          </cell>
          <cell r="NB155" t="str">
            <v>05. MUNICIPALIDAD DISTRITAL DE SITAJARA</v>
          </cell>
          <cell r="NC155" t="str">
            <v>05. MUNICIPALIDAD DISTRITAL DE SAN JACINTO</v>
          </cell>
          <cell r="NF155" t="str">
            <v>05. MUNICIPALIDAD DISTRITAL DE YARINACOCHA</v>
          </cell>
          <cell r="NH155" t="str">
            <v>05. MUNICIPALIDAD DISTRITAL DE ALEXANDER VON HUMBOLDT</v>
          </cell>
        </row>
        <row r="156">
          <cell r="O156" t="str">
            <v>008. PROYECTOS ESPECIALES</v>
          </cell>
          <cell r="S156" t="str">
            <v>006. CORTE SUPERIOR DE JUSTICIA DE LAMBAYEQUE</v>
          </cell>
          <cell r="AD156" t="str">
            <v>006. OFICINA REGIONAL SUR ORIENTE CUSCO</v>
          </cell>
          <cell r="AE156" t="str">
            <v>006. SUNARP, SEDE CUSCO</v>
          </cell>
          <cell r="AF156" t="str">
            <v>010. VIII DIRECCION TERRITORIAL DE POLICIA - HUANCAYO</v>
          </cell>
          <cell r="AS156" t="str">
            <v>006. USE 06 VITARTE</v>
          </cell>
          <cell r="CU156" t="str">
            <v>010. INSTITUTO NACIONAL DE SALUD DEL NIÑO</v>
          </cell>
          <cell r="DB156" t="str">
            <v>015. JEQUETEPEQUE - ZAÑA</v>
          </cell>
          <cell r="DE156" t="str">
            <v>017. ESTACION EXPERIMENTAL AGRARIA VISTA FLORIDA - LAMBAYEQUE</v>
          </cell>
          <cell r="DN156" t="str">
            <v>007. GERENCIA ADMINISTRATIVA DE PIURA</v>
          </cell>
          <cell r="DR156" t="str">
            <v>006. COMISION NACIONAL DE INVESTIGACION Y DESARROLLO AEROESPACIAL</v>
          </cell>
          <cell r="EC156" t="str">
            <v>013. PROYECTO ESPECIAL PARA LA PREPARACIÓN Y DESARROLLO DE LOS XVIII JUEGOS PANAMERICANOS 2019</v>
          </cell>
          <cell r="ES156" t="str">
            <v>007. PROGRAMA NACIONAL DE ALIMENTACION ESCOLAR QALI WARMA</v>
          </cell>
          <cell r="EV156" t="str">
            <v>100. AGRICULTURA AMAZONAS</v>
          </cell>
          <cell r="EW156" t="str">
            <v>200. TRANSPORTES ANCASH</v>
          </cell>
          <cell r="EX156" t="str">
            <v>100. AGRICULTURA APURIMAC</v>
          </cell>
          <cell r="EY156" t="str">
            <v>200. TRANSPORTES AREQUIPA</v>
          </cell>
          <cell r="EZ156" t="str">
            <v>301. EDUCACION CENTRO AYACUCHO</v>
          </cell>
          <cell r="FA156" t="str">
            <v>100. AGRICULTURA CAJAMARCA</v>
          </cell>
          <cell r="FB156" t="str">
            <v>200. TRANSPORTES CUSCO</v>
          </cell>
          <cell r="FC156" t="str">
            <v>008. GERENCIA SUB-REGIONAL ACOBAMBA</v>
          </cell>
          <cell r="FD156" t="str">
            <v>302. EDUCACION LEONCIO PRADO</v>
          </cell>
          <cell r="FE156" t="str">
            <v>301. EDUCACION CHINCHA</v>
          </cell>
          <cell r="FF156" t="str">
            <v>301. EDUCACION TARMA</v>
          </cell>
          <cell r="FG156" t="str">
            <v>301. EDUCACION CHEPEN</v>
          </cell>
          <cell r="FH156" t="str">
            <v>300. EDUCACION CHICLAYO</v>
          </cell>
          <cell r="FI156" t="str">
            <v>200. TRANSPORTES LORETO</v>
          </cell>
          <cell r="FJ156" t="str">
            <v>300. EDUCACION MADRE DE DIOS</v>
          </cell>
          <cell r="FK156" t="str">
            <v>200. TRANSPORTES MOQUEGUA</v>
          </cell>
          <cell r="FL156" t="str">
            <v>300. EDUCACION PASCO</v>
          </cell>
          <cell r="FM156" t="str">
            <v>100. AGRICULTURA PIURA</v>
          </cell>
          <cell r="FN156" t="str">
            <v>200. TRANSPORTES PUNO</v>
          </cell>
          <cell r="FO156" t="str">
            <v>006. PROYECTO ESPECIAL ALTO MAYO</v>
          </cell>
          <cell r="FP156" t="str">
            <v>301. UGEL TACNA</v>
          </cell>
          <cell r="FQ156" t="str">
            <v>302. EDUCACION UGEL CONTRALMIRANTE VILLAR - ZORRITOS</v>
          </cell>
          <cell r="FR156" t="str">
            <v>006. DIRECCION REGIONAL SECTORIAL DE COMERCIO EXTERIOR Y TURISMO UCAYALI</v>
          </cell>
          <cell r="FS156" t="str">
            <v>302. EDUCACION HUAURA</v>
          </cell>
          <cell r="FT156" t="str">
            <v>400. DIRECCION DE SALUD I CALLAO</v>
          </cell>
          <cell r="FV156" t="str">
            <v>06. MUNICIPALIDAD DISTRITAL DE CHUQUIBAMBA</v>
          </cell>
          <cell r="FW156" t="str">
            <v>06. MUNICIPALIDAD DISTRITAL LA PECA</v>
          </cell>
          <cell r="FX156" t="str">
            <v>06. MUNICIPALIDAD DISTRITAL DE FLORIDA</v>
          </cell>
          <cell r="FZ156" t="str">
            <v>06. MUNICIPALIDAD DISTRITAL DE INGUILPATA</v>
          </cell>
          <cell r="GA156" t="str">
            <v>06. MUNICIPALIDAD DISTRITAL DE LONGAR</v>
          </cell>
          <cell r="GB156" t="str">
            <v>06. MUNICIPALIDAD DISTRITAL DE LONYA GRANDE</v>
          </cell>
          <cell r="GC156" t="str">
            <v>06. MUNICIPALIDAD DISTRITAL DE JANGAS</v>
          </cell>
          <cell r="GE156" t="str">
            <v>06. MUNICIPALIDAD DISTRITAL DE SAN JUAN DE RONTOY</v>
          </cell>
          <cell r="GG156" t="str">
            <v>06. MUNICIPALIDAD DISTRITAL DE CANIS</v>
          </cell>
          <cell r="GH156" t="str">
            <v>06. MUNICIPALIDAD DISTRITAL DE MARCARA</v>
          </cell>
          <cell r="GK156" t="str">
            <v>06. MUNICIPALIDAD DISTRITAL DE YANAC</v>
          </cell>
          <cell r="GL156" t="str">
            <v>06. MUNICIPALIDAD DISTRITAL DE HUACCHIS</v>
          </cell>
          <cell r="GN156" t="str">
            <v>06. MUNICIPALIDAD DISTRITAL DE PAMPAROMAS</v>
          </cell>
          <cell r="GO156" t="str">
            <v>06. MUNICIPALIDAD DISTRITAL DE LLUMPA</v>
          </cell>
          <cell r="GP156" t="str">
            <v>06. MUNICIPALIDAD DISTRITAL DE CONGAS</v>
          </cell>
          <cell r="GQ156" t="str">
            <v>06. MUNICIPALIDAD DISTRITAL DE LACABAMBA</v>
          </cell>
          <cell r="GS156" t="str">
            <v>06. MUNICIPALIDAD DISTRITAL DE MARCA</v>
          </cell>
          <cell r="GT156" t="str">
            <v>06. MUNICIPALIDAD DISTRITAL DE NEPEÑA</v>
          </cell>
          <cell r="GU156" t="str">
            <v>06. MUNICIPALIDAD DISTRITAL DE HUAYLLABAMBA</v>
          </cell>
          <cell r="GV156" t="str">
            <v>06. MUNICIPALIDAD DISTRITAL DE RANRAHIRCA</v>
          </cell>
          <cell r="GW156" t="str">
            <v>06. MUNICIPALIDAD DISTRITAL DE LAMBRAMA</v>
          </cell>
          <cell r="GX156" t="str">
            <v>06. MUNICIPALIDAD DISTRITAL DE HUAYANA</v>
          </cell>
          <cell r="GY156" t="str">
            <v>06. MUNICIPALIDAD DISTRITAL DE PACHACONAS</v>
          </cell>
          <cell r="GZ156" t="str">
            <v>06. MUNICIPALIDAD DISTRITAL DE COTARUSE</v>
          </cell>
          <cell r="HA156" t="str">
            <v>06. MUNICIPALIDAD DISTRITAL DE CHALLHUAHUACHO</v>
          </cell>
          <cell r="HB156" t="str">
            <v>06. MUNICIPALIDAD DISTRITAL DE ONGOY</v>
          </cell>
          <cell r="HC156" t="str">
            <v>06. MUNICIPALIDAD DISTRITAL DE MICAELA BASTIDAS</v>
          </cell>
          <cell r="HD156" t="str">
            <v>06. MUNICIPALIDAD DISTRITAL DE CHIGUATA</v>
          </cell>
          <cell r="HE156" t="str">
            <v>06. MUNICIPALIDAD DISTRITAL DE OCOÑA</v>
          </cell>
          <cell r="HF156" t="str">
            <v>06. MUNICIPALIDAD DISTRITAL DE CAHUACHO</v>
          </cell>
          <cell r="HG156" t="str">
            <v>06. MUNICIPALIDAD DISTRITAL DE CHOCO</v>
          </cell>
          <cell r="HH156" t="str">
            <v>06. MUNICIPALIDAD DISTRITAL DE COPORAQUE</v>
          </cell>
          <cell r="HI156" t="str">
            <v>06. MUNICIPALIDAD DISTRITAL DE RIO GRANDE</v>
          </cell>
          <cell r="HJ156" t="str">
            <v>06. MUNICIPALIDAD DISTRITAL DE PUNTA DE BOMBON</v>
          </cell>
          <cell r="HK156" t="str">
            <v>06. MUNICIPALIDAD DISTRITAL DE PUYCA</v>
          </cell>
          <cell r="HL156" t="str">
            <v>06. MUNICIPALIDAD DISTRITAL DE OCROS</v>
          </cell>
          <cell r="HM156" t="str">
            <v>06. MUNICIPALIDAD DISTRITAL DE TOTOS</v>
          </cell>
          <cell r="HO156" t="str">
            <v>06. MUNICIPALIDAD DISTRITAL DE SANTILLANA</v>
          </cell>
          <cell r="HP156" t="str">
            <v>06. MUNICIPALIDAD DISTRITAL DE LUIS CARRANZA</v>
          </cell>
          <cell r="HQ156" t="str">
            <v>06. MUNICIPALIDAD DISTRITAL DE CHIPAO</v>
          </cell>
          <cell r="HR156" t="str">
            <v>06. MUNICIPALIDAD DISTRITAL DE PUYUSCA</v>
          </cell>
          <cell r="HS156" t="str">
            <v>06. MUNICIPALIDAD DISTRITAL DE OYOLO</v>
          </cell>
          <cell r="HT156" t="str">
            <v>06. MUNICIPALIDAD DISTRITAL DE MORCOLLA</v>
          </cell>
          <cell r="HU156" t="str">
            <v>06. MUNICIPALIDAD DISTRITAL DE CAYARA</v>
          </cell>
          <cell r="HV156" t="str">
            <v>06. MUNICIPALIDAD DISTRITAL DE INDEPENDENCIA</v>
          </cell>
          <cell r="HW156" t="str">
            <v>06. MUNICIPALIDAD DISTRITAL DE JESUS</v>
          </cell>
          <cell r="HY156" t="str">
            <v>06. MUNICIPALIDAD DISTRITAL DE JOSE GALVEZ</v>
          </cell>
          <cell r="HZ156" t="str">
            <v>06. MUNICIPALIDAD DISTRITAL DE CHOROPAMPA</v>
          </cell>
          <cell r="IA156" t="str">
            <v>06. MUNICIPALIDAD DISTRITAL DE SANTA CRUZ DE TOLEDO</v>
          </cell>
          <cell r="IB156" t="str">
            <v>06. MUNICIPALIDAD DISTRITAL DE PIMPINGOS</v>
          </cell>
          <cell r="ID156" t="str">
            <v>06. MUNICIPALIDAD DISTRITAL DE LAS PIRIAS</v>
          </cell>
          <cell r="IE156" t="str">
            <v>06. MUNICIPALIDAD DISTRITAL DE SAN JOSE DE LOURDES</v>
          </cell>
          <cell r="IF156" t="str">
            <v>06. MUNICIPALIDAD DISTRITAL DE JOSE MANUEL QUIROZ</v>
          </cell>
          <cell r="IG156" t="str">
            <v>06. MUNICIPALIDAD DISTRITAL DE LA FLORIDA</v>
          </cell>
          <cell r="II156" t="str">
            <v>06. MUNICIPALIDAD DISTRITAL DE NINABAMBA</v>
          </cell>
          <cell r="IJ156" t="str">
            <v>06. MUNICIPALIDAD DISTRITAL DE VENTANILLA</v>
          </cell>
          <cell r="IK156" t="str">
            <v>06. MUNICIPALIDAD DISTRITAL DE SANTIAGO</v>
          </cell>
          <cell r="IL156" t="str">
            <v>06. MUNICIPALIDAD DISTRITAL DE RONDOCAN</v>
          </cell>
          <cell r="IM156" t="str">
            <v>06. MUNICIPALIDAD DISTRITAL DE LIMATAMBO</v>
          </cell>
          <cell r="IN156" t="str">
            <v>06. MUNICIPALIDAD DISTRITAL DE SAN SALVADOR</v>
          </cell>
          <cell r="IO156" t="str">
            <v>06. MUNICIPALIDAD DISTRITAL DE PAMPAMARCA</v>
          </cell>
          <cell r="IP156" t="str">
            <v>06. MUNICIPALIDAD DISTRITAL DE SAN PABLO</v>
          </cell>
          <cell r="IQ156" t="str">
            <v>06. MUNICIPALIDAD DISTRITAL DE LLUSCO</v>
          </cell>
          <cell r="IR156" t="str">
            <v>06. MUNICIPALIDAD DISTRITAL DE PICHIGUA</v>
          </cell>
          <cell r="IS156" t="str">
            <v>06. MUNICIPALIDAD DISTRITAL DE QUELLOUNO</v>
          </cell>
          <cell r="IT156" t="str">
            <v>06. MUNICIPALIDAD DISTRITAL DE OMACHA</v>
          </cell>
          <cell r="IU156" t="str">
            <v>06. MUNICIPALIDAD DISTRITAL DE KOSÑIPATA</v>
          </cell>
          <cell r="IV156" t="str">
            <v>06. MUNICIPALIDAD DISTRITAL DE CUSIPATA</v>
          </cell>
          <cell r="IW156" t="str">
            <v>06. MUNICIPALIDAD DISTRITAL DE OLLANTAYTAMBO</v>
          </cell>
          <cell r="IX156" t="str">
            <v>06. MUNICIPALIDAD DISTRITAL DE HUACHOCOLPA</v>
          </cell>
          <cell r="IY156" t="str">
            <v>06. MUNICIPALIDAD DISTRITAL DE PAUCARA</v>
          </cell>
          <cell r="IZ156" t="str">
            <v>06. MUNICIPALIDAD DISTRITAL DE CONGALLA</v>
          </cell>
          <cell r="JA156" t="str">
            <v>06. MUNICIPALIDAD DISTRITAL DE COCAS</v>
          </cell>
          <cell r="JB156" t="str">
            <v>06. MUNICIPALIDAD DISTRITAL DE LOCROJA</v>
          </cell>
          <cell r="JC156" t="str">
            <v>06. MUNICIPALIDAD DISTRITAL DE OCOYO</v>
          </cell>
          <cell r="JD156" t="str">
            <v>06. MUNICIPALIDAD DISTRITAL DE DANIEL HERNANDEZ</v>
          </cell>
          <cell r="JE156" t="str">
            <v>06. MUNICIPALIDAD DISTRITAL DE QUISQUI</v>
          </cell>
          <cell r="JF156" t="str">
            <v>06. MUNICIPALIDAD DISTRITAL DE SAN FRANCISCO</v>
          </cell>
          <cell r="JG156" t="str">
            <v>17. MUNICIPALIDAD DISTRITAL DE RIPAN</v>
          </cell>
          <cell r="JI156" t="str">
            <v>06. MUNICIPALIDAD DISTRITAL DE MIRAFLORES</v>
          </cell>
          <cell r="JJ156" t="str">
            <v>06. MUNICIPALIDAD DISTRITAL DE MARIANO DAMASO BERAUN</v>
          </cell>
          <cell r="JN156" t="str">
            <v>06. MUNICIPALIDAD DISTRITAL DE SAN FRANCISCO DE ASIS</v>
          </cell>
          <cell r="JO156" t="str">
            <v>06. MUNICIPALIDAD DISTRITAL DE OBAS</v>
          </cell>
          <cell r="JP156" t="str">
            <v>06. MUNICIPALIDAD DISTRITAL DE PARCONA</v>
          </cell>
          <cell r="JQ156" t="str">
            <v>06. MUNICIPALIDAD DISTRITAL DE GROCIO PRADO</v>
          </cell>
          <cell r="JT156" t="str">
            <v>06. MUNICIPALIDAD DISTRITAL DE SAN ANDRES</v>
          </cell>
          <cell r="JU156" t="str">
            <v>08. MUNICIPALIDAD DISTRITAL DE CHONGOS ALTO</v>
          </cell>
          <cell r="JV156" t="str">
            <v>06. MUNICIPALIDAD DISTRITAL DE COMAS</v>
          </cell>
          <cell r="JW156" t="str">
            <v>06. MUNICIPALIDAD DISTRITAL DE VITOC</v>
          </cell>
          <cell r="JX156" t="str">
            <v>06. MUNICIPALIDAD DISTRITAL DE CURICACA</v>
          </cell>
          <cell r="JZ156" t="str">
            <v>06. MUNICIPALIDAD DISTRITAL DE PANGOA</v>
          </cell>
          <cell r="KA156" t="str">
            <v>06. MUNICIPALIDAD DISTRITAL DE PALCA</v>
          </cell>
          <cell r="KB156" t="str">
            <v>06. MUNICIPALIDAD DISTRITAL DE PACCHA</v>
          </cell>
          <cell r="KC156" t="str">
            <v>06. MUNICIPALIDAD DISTRITAL DE SAN JUAN DE YSCOS</v>
          </cell>
          <cell r="KD156" t="str">
            <v>06. MUNICIPALIDAD DISTRITAL DE LAREDO</v>
          </cell>
          <cell r="KE156" t="str">
            <v>06. MUNICIPALIDAD DISTRITAL DE RAZURI</v>
          </cell>
          <cell r="KF156" t="str">
            <v>06. MUNICIPALIDAD DISTRITAL DE UCUNCHA</v>
          </cell>
          <cell r="KI156" t="str">
            <v>08. MUNICIPALIDAD DISTRITAL DE MACHE</v>
          </cell>
          <cell r="KK156" t="str">
            <v>06. MUNICIPALIDAD DISTRITAL DE HUAYO</v>
          </cell>
          <cell r="KL156" t="str">
            <v>06. MUNICIPALIDAD DISTRITAL DE SANAGORAN</v>
          </cell>
          <cell r="KM156" t="str">
            <v>06. MUNICIPALIDAD DISTRITAL DE QUIRUVILCA</v>
          </cell>
          <cell r="KP156" t="str">
            <v>06. MUNICIPALIDAD DISTRITAL DE LA VICTORIA</v>
          </cell>
          <cell r="KQ156" t="str">
            <v>06. MUNICIPALIDAD DISTRITAL DE PUEBLO NUEVO</v>
          </cell>
          <cell r="KR156" t="str">
            <v>06. MUNICIPALIDAD DISTRITAL DE MORROPE</v>
          </cell>
          <cell r="KS156" t="str">
            <v>06. MUNICIPALIDAD DISTRITAL DE CARABAYLLO</v>
          </cell>
          <cell r="KV156" t="str">
            <v>06. MUNICIPALIDAD DISTRITAL DE SAN BUENAVENTURA</v>
          </cell>
          <cell r="KW156" t="str">
            <v>06. MUNICIPALIDAD DISTRITAL DE COAYLLO</v>
          </cell>
          <cell r="KX156" t="str">
            <v>06. MUNICIPALIDAD DISTRITAL DE IHUARI</v>
          </cell>
          <cell r="KY156" t="str">
            <v>06. MUNICIPALIDAD DISTRITAL DE CUENCA</v>
          </cell>
          <cell r="KZ156" t="str">
            <v>06. MUNICIPALIDAD DISTRITAL DE HUAURA</v>
          </cell>
          <cell r="LA156" t="str">
            <v>06. MUNICIPALIDAD DISTRITAL DE PACHANGARA</v>
          </cell>
          <cell r="LB156" t="str">
            <v>06. MUNICIPALIDAD DISTRITAL DE CACRA</v>
          </cell>
          <cell r="LC156" t="str">
            <v>06. MUNICIPALIDAD DISTRITAL DE MAZAN</v>
          </cell>
          <cell r="LD156" t="str">
            <v>11. MUNICIPALIDAD DISTRITAL DE TENIENTE CESAR LOPEZ ROJAS</v>
          </cell>
          <cell r="LG156" t="str">
            <v>06. MUNICIPALIDAD DISTRITAL DE PUINAHUA</v>
          </cell>
          <cell r="LH156" t="str">
            <v>06. MUNICIPALIDAD DISTRITAL DE VARGAS GUERRA</v>
          </cell>
          <cell r="LI156" t="str">
            <v>06. MUNICIPALIDAD DISTRITAL DE ANDOAS</v>
          </cell>
          <cell r="LN156" t="str">
            <v>06. MUNICIPALIDAD DISTRITAL DE TORATA</v>
          </cell>
          <cell r="LO156" t="str">
            <v>06. MUNICIPALIDAD DISTRITAL DE LLOQUE</v>
          </cell>
          <cell r="LQ156" t="str">
            <v>06. MUNICIPALIDAD DISTRITAL DE PALLANCHACRA</v>
          </cell>
          <cell r="LR156" t="str">
            <v>06. MUNICIPALIDAD DISTRITAL DE SANTA ANA DE TUSI</v>
          </cell>
          <cell r="LS156" t="str">
            <v>06. MUNICIPALIDAD DISTRITAL DE PUERTO BERMUDEZ</v>
          </cell>
          <cell r="LT156" t="str">
            <v>09. MUNICIPALIDAD DISTRITAL DE LA ARENA</v>
          </cell>
          <cell r="LU156" t="str">
            <v>06. MUNICIPALIDAD DISTRITAL DE PACAIPAMPA</v>
          </cell>
          <cell r="LV156" t="str">
            <v>06. MUNICIPALIDAD DISTRITAL DE SAN MIGUEL DE EL FAIQUE</v>
          </cell>
          <cell r="LW156" t="str">
            <v>06. MUNICIPALIDAD DISTRITAL DE SALITRAL</v>
          </cell>
          <cell r="LX156" t="str">
            <v>06. MUNICIPALIDAD DISTRITAL DE TAMARINDO</v>
          </cell>
          <cell r="LY156" t="str">
            <v>06. MUNICIPALIDAD DISTRITAL DE MIGUEL CHECA</v>
          </cell>
          <cell r="LZ156" t="str">
            <v>06. MUNICIPALIDAD DISTRITAL DE MANCORA</v>
          </cell>
          <cell r="MA156" t="str">
            <v>06. MUNICIPALIDAD DISTRITAL DE RINCONADA LLICUAR</v>
          </cell>
          <cell r="MB156" t="str">
            <v>06. MUNICIPALIDAD DISTRITAL DE CHUCUITO</v>
          </cell>
          <cell r="MC156" t="str">
            <v>06. MUNICIPALIDAD DISTRITAL DE CHUPA</v>
          </cell>
          <cell r="MD156" t="str">
            <v>06. MUNICIPALIDAD DISTRITAL DE CRUCERO</v>
          </cell>
          <cell r="ME156" t="str">
            <v>06. MUNICIPALIDAD DISTRITAL DE POMATA</v>
          </cell>
          <cell r="MG156" t="str">
            <v>06. MUNICIPALIDAD DISTRITAL DE ROSASPATA</v>
          </cell>
          <cell r="MH156" t="str">
            <v>06. MUNICIPALIDAD DISTRITAL DE PALCA</v>
          </cell>
          <cell r="MI156" t="str">
            <v>06. MUNICIPALIDAD DISTRITAL DE NUÑOA</v>
          </cell>
          <cell r="MM156" t="str">
            <v>06. MUNICIPALIDAD DISTRITAL DE QUIACA</v>
          </cell>
          <cell r="MN156" t="str">
            <v>06. MUNICIPALIDAD DISTRITAL DE TINICACHI</v>
          </cell>
          <cell r="MO156" t="str">
            <v>06. MUNICIPALIDAD DISTRITAL DE YANTALO</v>
          </cell>
          <cell r="MP156" t="str">
            <v>06. MUNICIPALIDAD DISTRITAL DE SAN RAFAEL</v>
          </cell>
          <cell r="MR156" t="str">
            <v>06. MUNICIPALIDAD DISTRITAL DE TINGO DE SAPOSOA</v>
          </cell>
          <cell r="MS156" t="str">
            <v>06. MUNICIPALIDAD DISTRITAL DE PINTO RECODO</v>
          </cell>
          <cell r="MU156" t="str">
            <v>06. MUNICIPALIDAD DISTRITAL DE SAN CRISTOBAL</v>
          </cell>
          <cell r="MV156" t="str">
            <v>06. MUNICIPALIDAD DISTRITAL DE POSIC</v>
          </cell>
          <cell r="MW156" t="str">
            <v>06. MUNICIPALIDAD DISTRITAL DE EL PORVENIR</v>
          </cell>
          <cell r="MY156" t="str">
            <v>06. MUNICIPALIDAD DISTRITAL DE PACHIA</v>
          </cell>
          <cell r="MZ156" t="str">
            <v>06. MUNICIPALIDAD DISTRITAL DE QUILAHUANI</v>
          </cell>
          <cell r="NB156" t="str">
            <v>06. MUNICIPALIDAD DISTRITAL DE SUSAPAYA</v>
          </cell>
          <cell r="NC156" t="str">
            <v>06. MUNICIPALIDAD DISTRITAL DE SAN JUAN DE LA VIRGEN</v>
          </cell>
          <cell r="NF156" t="str">
            <v>06. MUNICIPALIDAD DISTRITAL DE NUEVA REQUENA</v>
          </cell>
        </row>
        <row r="157">
          <cell r="O157" t="str">
            <v>009. LA LIBERTAD</v>
          </cell>
          <cell r="S157" t="str">
            <v>007. CORTE SUPERIOR DE JUSTICIA DE CUSCO</v>
          </cell>
          <cell r="AD157" t="str">
            <v>007. OFICINA REGIONAL SUR AREQUIPA</v>
          </cell>
          <cell r="AE157" t="str">
            <v>007. SUNARP, SEDE PIURA</v>
          </cell>
          <cell r="AF157" t="str">
            <v>012. X DIRECCION TERRITORIAL DE POLICIA - CUZCO</v>
          </cell>
          <cell r="AS157" t="str">
            <v>007. USE 07 SAN BORJA</v>
          </cell>
          <cell r="CU157" t="str">
            <v>011. INSTITUTO NACIONAL MATERNO PERINATAL</v>
          </cell>
          <cell r="DB157" t="str">
            <v>016. SIERRA CENTRO SUR</v>
          </cell>
          <cell r="DE157" t="str">
            <v>018. ESTACION EXPERIMENTAL AGRARIA ANDENES - CUZCO</v>
          </cell>
          <cell r="DN157" t="str">
            <v>008. GERENCIA ADMINISTRATIVA DE SAN MARTIN</v>
          </cell>
          <cell r="DR157" t="str">
            <v>008. ESCUELA NACIONAL DE MARINA MERCANTE</v>
          </cell>
          <cell r="ES157" t="str">
            <v>008. PROGRAMA NACIONAL "PLATAFORMAS DE ACCIÓN PARA LA INCLUSIÓN SOCIAL - PAÍS"</v>
          </cell>
          <cell r="EV157" t="str">
            <v>200. TRANSPORTES AMAZONAS</v>
          </cell>
          <cell r="EW157" t="str">
            <v>300. EDUCACION ANCASH</v>
          </cell>
          <cell r="EX157" t="str">
            <v>101. AGRICULTURA CHANKA</v>
          </cell>
          <cell r="EY157" t="str">
            <v>300. EDUCACION AREQUIPA</v>
          </cell>
          <cell r="EZ157" t="str">
            <v>302. EDUCACION LUCANAS</v>
          </cell>
          <cell r="FA157" t="str">
            <v>200. TRANSPORTES CAJAMARCA</v>
          </cell>
          <cell r="FB157" t="str">
            <v>300. EDUCACION CUSCO</v>
          </cell>
          <cell r="FC157" t="str">
            <v>009. GERENCIA SUB-REGIONAL ANGARAES</v>
          </cell>
          <cell r="FD157" t="str">
            <v>303. EDUCACION DOS DE MAYO</v>
          </cell>
          <cell r="FE157" t="str">
            <v>302. EDUCACION NASCA</v>
          </cell>
          <cell r="FF157" t="str">
            <v>302. EDUCACION SATIPO</v>
          </cell>
          <cell r="FG157" t="str">
            <v>302. EDUCACION PACASMAYO</v>
          </cell>
          <cell r="FH157" t="str">
            <v>301. COLEGIO  MILITAR ELIAS AGUIRRE</v>
          </cell>
          <cell r="FI157" t="str">
            <v>300. EDUCACION LORETO</v>
          </cell>
          <cell r="FJ157" t="str">
            <v>400. SALUD MADRE DE DIOS</v>
          </cell>
          <cell r="FK157" t="str">
            <v>300. EDUCACION MOQUEGUA</v>
          </cell>
          <cell r="FL157" t="str">
            <v>301. EDUCACION OXAPAMPA</v>
          </cell>
          <cell r="FM157" t="str">
            <v>200. TRANSPORTES PIURA</v>
          </cell>
          <cell r="FN157" t="str">
            <v>300. EDUCACION PUNO</v>
          </cell>
          <cell r="FO157" t="str">
            <v>007. PROCEJA</v>
          </cell>
          <cell r="FP157" t="str">
            <v>400. SALUD TACNA</v>
          </cell>
          <cell r="FQ157" t="str">
            <v>303. EDUCACION UGEL ZARUMILLA</v>
          </cell>
          <cell r="FR157" t="str">
            <v>007. DIRECCION REGIONAL SECTORIAL DE LA PRODUCCION</v>
          </cell>
          <cell r="FS157" t="str">
            <v>303. EDUCACION HUARAL</v>
          </cell>
          <cell r="FT157" t="str">
            <v>401. HOSPITAL DANIEL A. CARRION</v>
          </cell>
          <cell r="FV157" t="str">
            <v>07. MUNICIPALIDAD DISTRITAL DE GRANADA</v>
          </cell>
          <cell r="FX157" t="str">
            <v>07. MUNICIPALIDAD DISTRITAL DE JAZAN</v>
          </cell>
          <cell r="FZ157" t="str">
            <v>07. MUNICIPALIDAD DISTRITAL DE LONGUITA</v>
          </cell>
          <cell r="GA157" t="str">
            <v>07. MUNICIPALIDAD DISTRITAL DE MARISCAL BENAVIDES</v>
          </cell>
          <cell r="GB157" t="str">
            <v>07. MUNICIPALIDAD DISTRITAL DE YAMON</v>
          </cell>
          <cell r="GC157" t="str">
            <v>07. MUNICIPALIDAD DISTRITAL DE LA LIBERTAD</v>
          </cell>
          <cell r="GG157" t="str">
            <v>07. MUNICIPALIDAD DISTRITAL DE COLQUIOC</v>
          </cell>
          <cell r="GH157" t="str">
            <v>07. MUNICIPALIDAD DISTRITAL DE PARIAHUANCA</v>
          </cell>
          <cell r="GK157" t="str">
            <v>07. MUNICIPALIDAD DISTRITAL DE YUPAN</v>
          </cell>
          <cell r="GL157" t="str">
            <v>07. MUNICIPALIDAD DISTRITAL DE HUACHIS</v>
          </cell>
          <cell r="GN157" t="str">
            <v>07. MUNICIPALIDAD DISTRITAL DE PUEBLO LIBRE</v>
          </cell>
          <cell r="GO157" t="str">
            <v>07. MUNICIPALIDAD DISTRITAL DE LUCMA</v>
          </cell>
          <cell r="GP157" t="str">
            <v>07. MUNICIPALIDAD DISTRITAL DE LLIPA</v>
          </cell>
          <cell r="GQ157" t="str">
            <v>07. MUNICIPALIDAD DISTRITAL DE LLAPO</v>
          </cell>
          <cell r="GS157" t="str">
            <v>07. MUNICIPALIDAD DISTRITAL DE PAMPAS CHICO</v>
          </cell>
          <cell r="GT157" t="str">
            <v>07. MUNICIPALIDAD DISTRITAL DE SAMANCO</v>
          </cell>
          <cell r="GU157" t="str">
            <v>07. MUNICIPALIDAD DISTRITAL DE QUICHES</v>
          </cell>
          <cell r="GV157" t="str">
            <v>07. MUNICIPALIDAD DISTRITAL DE SHUPLUY</v>
          </cell>
          <cell r="GW157" t="str">
            <v>07. MUNICIPALIDAD DISTRITAL DE PICHIRHUA</v>
          </cell>
          <cell r="GX157" t="str">
            <v>07. MUNICIPALIDAD DISTRITAL DE KISHUARA</v>
          </cell>
          <cell r="GY157" t="str">
            <v>07. MUNICIPALIDAD DISTRITAL DE SABAINO</v>
          </cell>
          <cell r="GZ157" t="str">
            <v>07. MUNICIPALIDAD DISTRITAL DE IHUAYLLO</v>
          </cell>
          <cell r="HB157" t="str">
            <v>07. MUNICIPALIDAD DISTRITAL DE URANMARCA</v>
          </cell>
          <cell r="HC157" t="str">
            <v>07. MUNICIPALIDAD DISTRITAL DE PATAYPAMPA</v>
          </cell>
          <cell r="HD157" t="str">
            <v>07. MUNICIPALIDAD DISTRITAL DE JACOBO HUNTER</v>
          </cell>
          <cell r="HE157" t="str">
            <v>07. MUNICIPALIDAD DISTRITAL DE QUILCA</v>
          </cell>
          <cell r="HF157" t="str">
            <v>07. MUNICIPALIDAD DISTRITAL DE CHALA</v>
          </cell>
          <cell r="HG157" t="str">
            <v>07. MUNICIPALIDAD DISTRITAL DE HUANCARQUI</v>
          </cell>
          <cell r="HH157" t="str">
            <v>07. MUNICIPALIDAD DISTRITAL DE HUAMBO</v>
          </cell>
          <cell r="HI157" t="str">
            <v>07. MUNICIPALIDAD DISTRITAL DE SALAMANCA</v>
          </cell>
          <cell r="HK157" t="str">
            <v>07. MUNICIPALIDAD DISTRITAL DE QUECHUALLA</v>
          </cell>
          <cell r="HL157" t="str">
            <v>07. MUNICIPALIDAD DISTRITAL DE PACAYCASA</v>
          </cell>
          <cell r="HO157" t="str">
            <v>07. MUNICIPALIDAD DISTRITAL DE SIVIA</v>
          </cell>
          <cell r="HP157" t="str">
            <v>07. MUNICIPALIDAD DISTRITAL DE SANTA ROSA</v>
          </cell>
          <cell r="HQ157" t="str">
            <v>07. MUNICIPALIDAD DISTRITAL DE HUAC-HUAS</v>
          </cell>
          <cell r="HR157" t="str">
            <v>07. MUNICIPALIDAD DISTRITAL DE SAN FRANCISCO DE RAVACAYCO</v>
          </cell>
          <cell r="HS157" t="str">
            <v>07. MUNICIPALIDAD DISTRITAL DE PARARCA</v>
          </cell>
          <cell r="HT157" t="str">
            <v>07. MUNICIPALIDAD DISTRITAL DE PAICO</v>
          </cell>
          <cell r="HU157" t="str">
            <v>07. MUNICIPALIDAD DISTRITAL DE COLCA</v>
          </cell>
          <cell r="HV157" t="str">
            <v>07. MUNICIPALIDAD DISTRITAL DE SAURAMA</v>
          </cell>
          <cell r="HW157" t="str">
            <v>07. MUNICIPALIDAD DISTRITAL DE LLACANORA</v>
          </cell>
          <cell r="HY157" t="str">
            <v>07. MUNICIPALIDAD DISTRITAL DE MIGUEL IGLESIAS</v>
          </cell>
          <cell r="HZ157" t="str">
            <v>07. MUNICIPALIDAD DISTRITAL DE COCHABAMBA</v>
          </cell>
          <cell r="IA157" t="str">
            <v>07. MUNICIPALIDAD DISTRITAL DE TANTARICA</v>
          </cell>
          <cell r="IB157" t="str">
            <v>07. MUNICIPALIDAD DISTRITAL DE QUEROCOTILLO</v>
          </cell>
          <cell r="ID157" t="str">
            <v>07. MUNICIPALIDAD DISTRITAL DE POMAHUACA</v>
          </cell>
          <cell r="IE157" t="str">
            <v>07. MUNICIPALIDAD DISTRITAL DE TABACONAS</v>
          </cell>
          <cell r="IF157" t="str">
            <v>07. MUNICIPALIDAD DISTRITAL DE JOSE SABOGAL</v>
          </cell>
          <cell r="IG157" t="str">
            <v>07. MUNICIPALIDAD DISTRITAL DE LLAPA</v>
          </cell>
          <cell r="II157" t="str">
            <v>07. MUNICIPALIDAD DISTRITAL DE PULAN</v>
          </cell>
          <cell r="IJ157" t="str">
            <v>07. MUNICIPALIDAD DISTRITAL DE MI PERÚ</v>
          </cell>
          <cell r="IK157" t="str">
            <v>07. MUNICIPALIDAD DISTRITAL DE SAYLLA</v>
          </cell>
          <cell r="IL157" t="str">
            <v>07. MUNICIPALIDAD DISTRITAL DE SANGARARA</v>
          </cell>
          <cell r="IM157" t="str">
            <v>07. MUNICIPALIDAD DISTRITAL DE MOLLEPATA</v>
          </cell>
          <cell r="IN157" t="str">
            <v>07. MUNICIPALIDAD DISTRITAL DE TARAY</v>
          </cell>
          <cell r="IO157" t="str">
            <v>07. MUNICIPALIDAD DISTRITAL DE QUEHUE</v>
          </cell>
          <cell r="IP157" t="str">
            <v>07. MUNICIPALIDAD DISTRITAL DE SAN PEDRO</v>
          </cell>
          <cell r="IQ157" t="str">
            <v>07. MUNICIPALIDAD DISTRITAL DE QUIÑOTA</v>
          </cell>
          <cell r="IR157" t="str">
            <v>07. MUNICIPALIDAD DISTRITAL DE SUYCKUTAMBO</v>
          </cell>
          <cell r="IS157" t="str">
            <v>07. MUNICIPALIDAD DISTRITAL DE QUIMBIRI</v>
          </cell>
          <cell r="IT157" t="str">
            <v>07. MUNICIPALIDAD DISTRITAL DE PACCARITAMBO</v>
          </cell>
          <cell r="IV157" t="str">
            <v>07. MUNICIPALIDAD DISTRITAL DE HUARO</v>
          </cell>
          <cell r="IW157" t="str">
            <v>07. MUNICIPALIDAD DISTRITAL DE YUCAY</v>
          </cell>
          <cell r="IX157" t="str">
            <v>07. MUNICIPALIDAD DISTRITAL DE HUAYLLAHUARA</v>
          </cell>
          <cell r="IY157" t="str">
            <v>07. MUNICIPALIDAD DISTRITAL DE POMACOCHA</v>
          </cell>
          <cell r="IZ157" t="str">
            <v>07. MUNICIPALIDAD DISTRITAL DE HUANCA-HUANCA</v>
          </cell>
          <cell r="JA157" t="str">
            <v>07. MUNICIPALIDAD DISTRITAL DE HUACHOS</v>
          </cell>
          <cell r="JB157" t="str">
            <v>07. MUNICIPALIDAD DISTRITAL DE PAUCARBAMBA</v>
          </cell>
          <cell r="JC157" t="str">
            <v>07. MUNICIPALIDAD DISTRITAL DE PILPICHACA</v>
          </cell>
          <cell r="JD157" t="str">
            <v>07. MUNICIPALIDAD DISTRITAL DE HUACHOCOLPA</v>
          </cell>
          <cell r="JE157" t="str">
            <v>07. MUNICIPALIDAD DISTRITAL DE SAN FRANCISCO DE CAYRAN</v>
          </cell>
          <cell r="JF157" t="str">
            <v>07. MUNICIPALIDAD DISTRITAL DE SAN RAFAEL</v>
          </cell>
          <cell r="JG157" t="str">
            <v>21. MUNICIPALIDAD DISTRITAL DE SHUNQUI</v>
          </cell>
          <cell r="JI157" t="str">
            <v>07. MUNICIPALIDAD DISTRITAL DE MONZON</v>
          </cell>
          <cell r="JJ157" t="str">
            <v>07. MUNICIPALIDAD DISTRITAL DE PUCAYACU</v>
          </cell>
          <cell r="JN157" t="str">
            <v>07. MUNICIPALIDAD DISTRITAL DE SAN MIGUEL DE CAURI</v>
          </cell>
          <cell r="JO157" t="str">
            <v>07. MUNICIPALIDAD DISTRITAL DE PAMPAMARCA</v>
          </cell>
          <cell r="JP157" t="str">
            <v>07. MUNICIPALIDAD DISTRITAL DE PUEBLO NUEVO</v>
          </cell>
          <cell r="JQ157" t="str">
            <v>07. MUNICIPALIDAD DISTRITAL DE PUEBLO NUEVO</v>
          </cell>
          <cell r="JT157" t="str">
            <v>07. MUNICIPALIDAD DISTRITAL DE SAN CLEMENTE</v>
          </cell>
          <cell r="JU157" t="str">
            <v>11. MUNICIPALIDAD DISTRITAL DE CHUPURO</v>
          </cell>
          <cell r="JV157" t="str">
            <v>07. MUNICIPALIDAD DISTRITAL DE HEROINAS TOLEDO</v>
          </cell>
          <cell r="JX157" t="str">
            <v>07. MUNICIPALIDAD DISTRITAL DE EL MANTARO</v>
          </cell>
          <cell r="JZ157" t="str">
            <v>07. MUNICIPALIDAD DISTRITAL DE RIO NEGRO</v>
          </cell>
          <cell r="KA157" t="str">
            <v>07. MUNICIPALIDAD DISTRITAL DE PALCAMAYO</v>
          </cell>
          <cell r="KB157" t="str">
            <v>07. MUNICIPALIDAD DISTRITAL DE SANTA BARBARA DE CARHUACAYAN</v>
          </cell>
          <cell r="KC157" t="str">
            <v>07. MUNICIPALIDAD DISTRITAL DE SAN JUAN DE JARPA</v>
          </cell>
          <cell r="KD157" t="str">
            <v>07. MUNICIPALIDAD DISTRITAL DE MOCHE</v>
          </cell>
          <cell r="KE157" t="str">
            <v>07. MUNICIPALIDAD DISTRITAL DE SANTIAGO DE CAO</v>
          </cell>
          <cell r="KI157" t="str">
            <v>10. MUNICIPALIDAD DISTRITAL DE PARANDAY</v>
          </cell>
          <cell r="KK157" t="str">
            <v>07. MUNICIPALIDAD DISTRITAL DE ONGON</v>
          </cell>
          <cell r="KL157" t="str">
            <v>07. MUNICIPALIDAD DISTRITAL DE SARIN</v>
          </cell>
          <cell r="KM157" t="str">
            <v>07. MUNICIPALIDAD DISTRITAL DE SANTA CRUZ DE CHUCA</v>
          </cell>
          <cell r="KP157" t="str">
            <v>07. MUNICIPALIDAD DISTRITAL DE LAGUNAS</v>
          </cell>
          <cell r="KR157" t="str">
            <v>07. MUNICIPALIDAD DISTRITAL DE MOTUPE</v>
          </cell>
          <cell r="KS157" t="str">
            <v>07. MUNICIPALIDAD DISTRITAL DE CHACLACAYO</v>
          </cell>
          <cell r="KV157" t="str">
            <v>07. MUNICIPALIDAD DISTRITAL DE SANTA ROSA DE QUIVES</v>
          </cell>
          <cell r="KW157" t="str">
            <v>07. MUNICIPALIDAD DISTRITAL DE IMPERIAL</v>
          </cell>
          <cell r="KX157" t="str">
            <v>07. MUNICIPALIDAD DISTRITAL DE LAMPIAN</v>
          </cell>
          <cell r="KY157" t="str">
            <v>07. MUNICIPALIDAD DISTRITAL DE HUACHUPAMPA</v>
          </cell>
          <cell r="KZ157" t="str">
            <v>07. MUNICIPALIDAD DISTRITAL DE LEONCIO PRADO</v>
          </cell>
          <cell r="LB157" t="str">
            <v>07. MUNICIPALIDAD DISTRITAL DE CARANIA</v>
          </cell>
          <cell r="LC157" t="str">
            <v>07. MUNICIPALIDAD DISTRITAL DE NAPO</v>
          </cell>
          <cell r="LG157" t="str">
            <v>07. MUNICIPALIDAD DISTRITAL DE SAQUENA</v>
          </cell>
          <cell r="LO157" t="str">
            <v>07. MUNICIPALIDAD DISTRITAL DE MATALAQUE</v>
          </cell>
          <cell r="LQ157" t="str">
            <v>07. MUNICIPALIDAD DISTRITAL DE PAUCARTAMBO</v>
          </cell>
          <cell r="LR157" t="str">
            <v>07. MUNICIPALIDAD DISTRITAL DE TAPUC</v>
          </cell>
          <cell r="LS157" t="str">
            <v>07. MUNICIPALIDAD DISTRITAL DE VILLA RICA</v>
          </cell>
          <cell r="LT157" t="str">
            <v>10. MUNICIPALIDAD DISTRITAL DE LA UNION</v>
          </cell>
          <cell r="LU157" t="str">
            <v>07. MUNICIPALIDAD DISTRITAL DE PAIMAS</v>
          </cell>
          <cell r="LV157" t="str">
            <v>07. MUNICIPALIDAD DISTRITAL DE SONDOR</v>
          </cell>
          <cell r="LW157" t="str">
            <v>07. MUNICIPALIDAD DISTRITAL DE SAN JUAN DE BIGOTE</v>
          </cell>
          <cell r="LX157" t="str">
            <v>07. MUNICIPALIDAD DISTRITAL DE VICHAYAL</v>
          </cell>
          <cell r="LY157" t="str">
            <v>07. MUNICIPALIDAD DISTRITAL DE QUERECOTILLO</v>
          </cell>
          <cell r="MB157" t="str">
            <v>07. MUNICIPALIDAD DISTRITAL DE COATA</v>
          </cell>
          <cell r="MC157" t="str">
            <v>07. MUNICIPALIDAD DISTRITAL DE JOSE DOMINGO CHOQUEHUANCA</v>
          </cell>
          <cell r="MD157" t="str">
            <v>07. MUNICIPALIDAD DISTRITAL DE ITUATA</v>
          </cell>
          <cell r="ME157" t="str">
            <v>07. MUNICIPALIDAD DISTRITAL DE ZEPITA</v>
          </cell>
          <cell r="MG157" t="str">
            <v>07. MUNICIPALIDAD DISTRITAL DE TARACO</v>
          </cell>
          <cell r="MH157" t="str">
            <v>07. MUNICIPALIDAD DISTRITAL DE PARATIA</v>
          </cell>
          <cell r="MI157" t="str">
            <v>07. MUNICIPALIDAD DISTRITAL DE ORURILLO</v>
          </cell>
          <cell r="MM157" t="str">
            <v>07. MUNICIPALIDAD DISTRITAL DE SAN JUAN DEL ORO</v>
          </cell>
          <cell r="MN157" t="str">
            <v>07. MUNICIPALIDAD DISTRITAL DE UNICACHI</v>
          </cell>
          <cell r="MS157" t="str">
            <v>07. MUNICIPALIDAD DISTRITAL DE RUMISAPA</v>
          </cell>
          <cell r="MU157" t="str">
            <v>07. MUNICIPALIDAD DISTRITAL DE SAN HILARION</v>
          </cell>
          <cell r="MV157" t="str">
            <v>07. MUNICIPALIDAD DISTRITAL DE SAN FERNANDO</v>
          </cell>
          <cell r="MW157" t="str">
            <v>07. MUNICIPALIDAD DISTRITAL DE HUIMBAYOC</v>
          </cell>
          <cell r="MY157" t="str">
            <v>07. MUNICIPALIDAD DISTRITAL DE PALCA</v>
          </cell>
          <cell r="NB157" t="str">
            <v>07. MUNICIPALIDAD DISTRITAL DE TARUCACHI</v>
          </cell>
          <cell r="NF157" t="str">
            <v>07. MUNICIPALIDAD DISTRITAL DE MANANTAY</v>
          </cell>
        </row>
        <row r="158">
          <cell r="S158" t="str">
            <v>008. CORTE SUPERIOR DE JUSTICIA DE JUNIN</v>
          </cell>
          <cell r="AD158" t="str">
            <v>008. OFICINA DE INFRAESTRUCTURA PENITENCIARIA</v>
          </cell>
          <cell r="AE158" t="str">
            <v>008. SUNARP, SEDE MOYOBAMBA</v>
          </cell>
          <cell r="AF158" t="str">
            <v>018. DIRECCION DE AVIACION POLICIAL - DIRAVPOL</v>
          </cell>
          <cell r="AS158" t="str">
            <v>017. DIRECCION DE EDUCACION DE LIMA</v>
          </cell>
          <cell r="CU158" t="str">
            <v>016. HOSPITAL NACIONAL HIPÓLITO UNANUE</v>
          </cell>
          <cell r="DB158" t="str">
            <v>017. BINACIONAL LAGO TITICACA</v>
          </cell>
          <cell r="DE158" t="str">
            <v>019. PROGRAMA NACIONAL DE INNOVACION AGRARIA - PNIA</v>
          </cell>
          <cell r="DN158" t="str">
            <v>009. GERENCIA ADMINISTRATIVA DE AMAZONAS</v>
          </cell>
          <cell r="DR158" t="str">
            <v>009. OFICINA PREVISIONAL DE LAS FUERZAS ARMADAS</v>
          </cell>
          <cell r="EV158" t="str">
            <v>300. EDUCACION AMAZONAS</v>
          </cell>
          <cell r="EW158" t="str">
            <v>301. EDUCACION SANTA</v>
          </cell>
          <cell r="EX158" t="str">
            <v>200. TRANSPORTES APURIMAC</v>
          </cell>
          <cell r="EY158" t="str">
            <v>301. COLEGIO MILITAR FRANCISCO BOLOGNESI</v>
          </cell>
          <cell r="EZ158" t="str">
            <v>303. EDUCACION SARA SARA</v>
          </cell>
          <cell r="FA158" t="str">
            <v>300. EDUCACION CAJAMARCA</v>
          </cell>
          <cell r="FB158" t="str">
            <v>301. ESCUELA DE BELLAS ARTES DIEGO QUISPE TITO</v>
          </cell>
          <cell r="FC158" t="str">
            <v>010. LUCHA CONTRA LA POBREZA</v>
          </cell>
          <cell r="FD158" t="str">
            <v>304. EDUCACION UGEL PACHITEA</v>
          </cell>
          <cell r="FE158" t="str">
            <v>303. EDUCACION PISCO</v>
          </cell>
          <cell r="FF158" t="str">
            <v>303. EDUCACION CHANCHAMAYO</v>
          </cell>
          <cell r="FG158" t="str">
            <v>303. EDUCACION ASCOPE</v>
          </cell>
          <cell r="FH158" t="str">
            <v>302. EDUCACION LAMBAYEQUE</v>
          </cell>
          <cell r="FI158" t="str">
            <v>301. EDUCACION ALTO AMAZONAS</v>
          </cell>
          <cell r="FJ158" t="str">
            <v>401. HOSPITAL SANTA ROSA DE PUERTO MALDONADO</v>
          </cell>
          <cell r="FK158" t="str">
            <v>301. EDUCACION ILO</v>
          </cell>
          <cell r="FL158" t="str">
            <v>302. EDUCACION DANIEL A. CARRION</v>
          </cell>
          <cell r="FM158" t="str">
            <v>300. EDUCACION PIURA</v>
          </cell>
          <cell r="FN158" t="str">
            <v>301. EDUCACION SAN ROMAN</v>
          </cell>
          <cell r="FO158" t="str">
            <v>018. HUALLAGA CENTRAL Y BAJO MAYO</v>
          </cell>
          <cell r="FP158" t="str">
            <v>401. HOSPITAL DE APOYO HIPOLITO UNANUE</v>
          </cell>
          <cell r="FQ158" t="str">
            <v>400. SALUD TUMBES</v>
          </cell>
          <cell r="FR158" t="str">
            <v>100. AGRICULTURA UCAYALI</v>
          </cell>
          <cell r="FS158" t="str">
            <v>304. EDUCACION CAJATAMBO</v>
          </cell>
          <cell r="FT158" t="str">
            <v>402. HOSPITAL DE APOYO SAN JOSE</v>
          </cell>
          <cell r="FV158" t="str">
            <v>08. MUNICIPALIDAD DISTRITAL DE HUANCAS</v>
          </cell>
          <cell r="FX158" t="str">
            <v>08. MUNICIPALIDAD DISTRITAL DE RECTA</v>
          </cell>
          <cell r="FZ158" t="str">
            <v>08. MUNICIPALIDAD DISTRITAL DE LONYA CHICO</v>
          </cell>
          <cell r="GA158" t="str">
            <v>08. MUNICIPALIDAD DISTRITAL DE MILPUC</v>
          </cell>
          <cell r="GC158" t="str">
            <v>08. MUNICIPALIDAD DISTRITAL DE OLLEROS</v>
          </cell>
          <cell r="GG158" t="str">
            <v>08. MUNICIPALIDAD DISTRITAL DE HUALLANCA</v>
          </cell>
          <cell r="GH158" t="str">
            <v>08. MUNICIPALIDAD DISTRITAL DE SAN MIGUEL DE ACO</v>
          </cell>
          <cell r="GL158" t="str">
            <v>08. MUNICIPALIDAD DISTRITAL DE HUANTAR</v>
          </cell>
          <cell r="GN158" t="str">
            <v>08. MUNICIPALIDAD DISTRITAL DE SANTA CRUZ</v>
          </cell>
          <cell r="GO158" t="str">
            <v>08. MUNICIPALIDAD DISTRITAL DE MUSGA</v>
          </cell>
          <cell r="GP158" t="str">
            <v>08. MUNICIPALIDAD DISTRITAL DE SAN CRISTOBAL DE RAJAN</v>
          </cell>
          <cell r="GQ158" t="str">
            <v>08. MUNICIPALIDAD DISTRITAL DE PALLASCA</v>
          </cell>
          <cell r="GS158" t="str">
            <v>08. MUNICIPALIDAD DISTRITAL DE PARARIN</v>
          </cell>
          <cell r="GT158" t="str">
            <v>08. MUNICIPALIDAD DISTRITAL DE SANTA</v>
          </cell>
          <cell r="GU158" t="str">
            <v>08. MUNICIPALIDAD DISTRITAL DE RAGASH</v>
          </cell>
          <cell r="GV158" t="str">
            <v>08. MUNICIPALIDAD DISTRITAL DE YANAMA</v>
          </cell>
          <cell r="GW158" t="str">
            <v>08. MUNICIPALIDAD DISTRITAL DE SAN PEDRO DE CACHORA</v>
          </cell>
          <cell r="GX158" t="str">
            <v>08. MUNICIPALIDAD DISTRITAL DE PACOBAMBA</v>
          </cell>
          <cell r="GZ158" t="str">
            <v>08. MUNICIPALIDAD DISTRITAL DE JUSTO APU SAHUARAURA</v>
          </cell>
          <cell r="HB158" t="str">
            <v>08. MUNICIPALIDAD DISTRITAL DE RANRACANCHA</v>
          </cell>
          <cell r="HC158" t="str">
            <v>08. MUNICIPALIDAD DISTRITAL DE PROGRESO</v>
          </cell>
          <cell r="HD158" t="str">
            <v>08. MUNICIPALIDAD DISTRITAL DE LA JOYA</v>
          </cell>
          <cell r="HE158" t="str">
            <v>08. MUNICIPALIDAD DISTRITAL DE SAMUEL PASTOR</v>
          </cell>
          <cell r="HF158" t="str">
            <v>08. MUNICIPALIDAD DISTRITAL DE CHAPARRA</v>
          </cell>
          <cell r="HG158" t="str">
            <v>08. MUNICIPALIDAD DISTRITAL DE MACHAGUAY</v>
          </cell>
          <cell r="HH158" t="str">
            <v>08. MUNICIPALIDAD DISTRITAL DE HUANCA</v>
          </cell>
          <cell r="HI158" t="str">
            <v>08. MUNICIPALIDAD DISTRITAL DE YANAQUIHUA</v>
          </cell>
          <cell r="HK158" t="str">
            <v>08. MUNICIPALIDAD DISTRITAL DE SAYLA</v>
          </cell>
          <cell r="HL158" t="str">
            <v>08. MUNICIPALIDAD DISTRITAL DE QUINUA</v>
          </cell>
          <cell r="HO158" t="str">
            <v>08. MUNICIPALIDAD DISTRITAL DE LLOCHEGUA</v>
          </cell>
          <cell r="HP158" t="str">
            <v>08. MUNICIPALIDAD DISTRITAL DE TAMBO</v>
          </cell>
          <cell r="HQ158" t="str">
            <v>08. MUNICIPALIDAD DISTRITAL DE LARAMATE</v>
          </cell>
          <cell r="HR158" t="str">
            <v>08. MUNICIPALIDAD DISTRITAL DE UPAHUACHO</v>
          </cell>
          <cell r="HS158" t="str">
            <v>08. MUNICIPALIDAD DISTRITAL DE SAN JAVIER DE ALPABAMBA</v>
          </cell>
          <cell r="HT158" t="str">
            <v>08. MUNICIPALIDAD DISTRITAL DE SAN PEDRO DE LARCAY</v>
          </cell>
          <cell r="HU158" t="str">
            <v>08. MUNICIPALIDAD DISTRITAL DE HUAMANQUIQUIA</v>
          </cell>
          <cell r="HV158" t="str">
            <v>08. MUNICIPALIDAD DISTRITAL DE VISCHONGO</v>
          </cell>
          <cell r="HW158" t="str">
            <v>08. MUNICIPALIDAD DISTRITAL DE LOS BAÑOS DEL INCA</v>
          </cell>
          <cell r="HY158" t="str">
            <v>08. MUNICIPALIDAD DISTRITAL DE OXAMARCA</v>
          </cell>
          <cell r="HZ158" t="str">
            <v>08. MUNICIPALIDAD DISTRITAL DE CONCHAN</v>
          </cell>
          <cell r="IA158" t="str">
            <v>08. MUNICIPALIDAD DISTRITAL DE YONAN</v>
          </cell>
          <cell r="IB158" t="str">
            <v>08. MUNICIPALIDAD DISTRITAL DE SAN ANDRES DE CUTERVO</v>
          </cell>
          <cell r="ID158" t="str">
            <v>08. MUNICIPALIDAD DISTRITAL DE PUCARA</v>
          </cell>
          <cell r="IG158" t="str">
            <v>08. MUNICIPALIDAD DISTRITAL DE NANCHOC</v>
          </cell>
          <cell r="II158" t="str">
            <v>08. MUNICIPALIDAD DISTRITAL DE SAUCEPAMPA</v>
          </cell>
          <cell r="IK158" t="str">
            <v>08. MUNICIPALIDAD DISTRITAL DE WANCHAQ</v>
          </cell>
          <cell r="IM158" t="str">
            <v>08. MUNICIPALIDAD DISTRITAL DE PUCYURA</v>
          </cell>
          <cell r="IN158" t="str">
            <v>08. MUNICIPALIDAD DISTRITAL DE YANATILE</v>
          </cell>
          <cell r="IO158" t="str">
            <v>08. MUNICIPALIDAD DISTRITAL DE TUPAC AMARU</v>
          </cell>
          <cell r="IP158" t="str">
            <v>08. MUNICIPALIDAD DISTRITAL DE TINTA</v>
          </cell>
          <cell r="IQ158" t="str">
            <v>08. MUNICIPALIDAD DISTRITAL DE VELILLE</v>
          </cell>
          <cell r="IR158" t="str">
            <v>08. MUNICIPALIDAD DISTRITAL DE ALTO PICHIGUA</v>
          </cell>
          <cell r="IS158" t="str">
            <v>08. MUNICIPALIDAD DISTRITAL DE SANTA TERESA</v>
          </cell>
          <cell r="IT158" t="str">
            <v>08. MUNICIPALIDAD DISTRITAL DE PILLPINTO</v>
          </cell>
          <cell r="IV158" t="str">
            <v>08. MUNICIPALIDAD DISTRITAL DE LUCRE</v>
          </cell>
          <cell r="IX158" t="str">
            <v>08. MUNICIPALIDAD DISTRITAL DE IZCUCHACA</v>
          </cell>
          <cell r="IY158" t="str">
            <v>08. MUNICIPALIDAD DISTRITAL DE ROSARIO</v>
          </cell>
          <cell r="IZ158" t="str">
            <v>08. MUNICIPALIDAD DISTRITAL DE HUAYLLAY GRANDE</v>
          </cell>
          <cell r="JA158" t="str">
            <v>08. MUNICIPALIDAD DISTRITAL DE HUAMATAMBO</v>
          </cell>
          <cell r="JB158" t="str">
            <v>08. MUNICIPALIDAD DISTRITAL DE SAN MIGUEL DE MAYOCC</v>
          </cell>
          <cell r="JC158" t="str">
            <v>08. MUNICIPALIDAD DISTRITAL DE QUERCO</v>
          </cell>
          <cell r="JD158" t="str">
            <v>09. MUNICIPALIDAD DISTRITAL DE HUARIBAMBA</v>
          </cell>
          <cell r="JE158" t="str">
            <v>08. MUNICIPALIDAD DISTRITAL DE SAN PEDRO DE CHAULAN</v>
          </cell>
          <cell r="JF158" t="str">
            <v>08. MUNICIPALIDAD DISTRITAL DE TOMAY KICHWA</v>
          </cell>
          <cell r="JG158" t="str">
            <v>22. MUNICIPALIDAD DISTRITAL DE SILLAPATA</v>
          </cell>
          <cell r="JI158" t="str">
            <v>08. MUNICIPALIDAD DISTRITAL DE PUNCHAO</v>
          </cell>
          <cell r="JJ158" t="str">
            <v>08. MUNICIPALIDAD DISTRITAL DE CASTILLO GRANDE</v>
          </cell>
          <cell r="JO158" t="str">
            <v>08. MUNICIPALIDAD DISTRITAL DE CHORAS</v>
          </cell>
          <cell r="JP158" t="str">
            <v>08. MUNICIPALIDAD DISTRITAL DE SALAS</v>
          </cell>
          <cell r="JQ158" t="str">
            <v>08. MUNICIPALIDAD DISTRITAL DE SAN JUAN DE YANAC</v>
          </cell>
          <cell r="JT158" t="str">
            <v>08. MUNICIPALIDAD DISTRITAL DE TUPAC AMARU INCA</v>
          </cell>
          <cell r="JU158" t="str">
            <v>12. MUNICIPALIDAD DISTRITAL DE COLCA</v>
          </cell>
          <cell r="JV158" t="str">
            <v>08. MUNICIPALIDAD DISTRITAL DE MANZANARES</v>
          </cell>
          <cell r="JX158" t="str">
            <v>08. MUNICIPALIDAD DISTRITAL DE HUAMALI</v>
          </cell>
          <cell r="JZ158" t="str">
            <v>08. MUNICIPALIDAD DISTRITAL DE RIO TAMBO</v>
          </cell>
          <cell r="KA158" t="str">
            <v>08. MUNICIPALIDAD DISTRITAL DE SAN PEDRO DE CAJAS</v>
          </cell>
          <cell r="KB158" t="str">
            <v>08. MUNICIPALIDAD DISTRITAL DE SANTA ROSA DE SACCO</v>
          </cell>
          <cell r="KC158" t="str">
            <v>08. MUNICIPALIDAD DISTRITAL DE TRES DE DICIEMBRE</v>
          </cell>
          <cell r="KD158" t="str">
            <v>08. MUNICIPALIDAD DISTRITAL DE POROTO</v>
          </cell>
          <cell r="KE158" t="str">
            <v>08. MUNICIPALIDAD DISTRITAL DE CASA GRANDE</v>
          </cell>
          <cell r="KI158" t="str">
            <v>11. MUNICIPALIDAD DISTRITAL DE SALPO</v>
          </cell>
          <cell r="KK158" t="str">
            <v>08. MUNICIPALIDAD DISTRITAL DE PARCOY</v>
          </cell>
          <cell r="KL158" t="str">
            <v>08. MUNICIPALIDAD DISTRITAL DE SARTIMBAMBA</v>
          </cell>
          <cell r="KM158" t="str">
            <v>08. MUNICIPALIDAD DISTRITAL DE SITABAMBA</v>
          </cell>
          <cell r="KP158" t="str">
            <v>08. MUNICIPALIDAD DISTRITAL DE MONSEFU</v>
          </cell>
          <cell r="KR158" t="str">
            <v>08. MUNICIPALIDAD DISTRITAL DE OLMOS</v>
          </cell>
          <cell r="KS158" t="str">
            <v>08. MUNICIPALIDAD DISTRITAL DE CHORRILLOS</v>
          </cell>
          <cell r="KW158" t="str">
            <v>08. MUNICIPALIDAD DISTRITAL DE LUNAHUANA</v>
          </cell>
          <cell r="KX158" t="str">
            <v>08. MUNICIPALIDAD DISTRITAL DE PACARAOS</v>
          </cell>
          <cell r="KY158" t="str">
            <v>08. MUNICIPALIDAD DISTRITAL DE HUANZA</v>
          </cell>
          <cell r="KZ158" t="str">
            <v>08. MUNICIPALIDAD DISTRITAL DE PACCHO</v>
          </cell>
          <cell r="LB158" t="str">
            <v>08. MUNICIPALIDAD DISTRITAL DE CATAHUASI</v>
          </cell>
          <cell r="LC158" t="str">
            <v>08. MUNICIPALIDAD DISTRITAL DE PUNCHANA</v>
          </cell>
          <cell r="LG158" t="str">
            <v>08. MUNICIPALIDAD DISTRITAL DE SOPLIN</v>
          </cell>
          <cell r="LO158" t="str">
            <v>08. MUNICIPALIDAD DISTRITAL DE PUQUINA</v>
          </cell>
          <cell r="LQ158" t="str">
            <v>08. MUNICIPALIDAD DISTRITAL DE SAN FCO. DE ASIS DE YARUSYACAN</v>
          </cell>
          <cell r="LR158" t="str">
            <v>08. MUNICIPALIDAD DISTRITAL DE VILCABAMBA</v>
          </cell>
          <cell r="LS158" t="str">
            <v>08. MUNICIPALIDAD DISTRITAL DE CONSTITUCION</v>
          </cell>
          <cell r="LT158" t="str">
            <v>11. MUNICIPALIDAD DISTRITAL DE LAS LOMAS</v>
          </cell>
          <cell r="LU158" t="str">
            <v>08. MUNICIPALIDAD DISTRITAL DE SAPILLICA</v>
          </cell>
          <cell r="LV158" t="str">
            <v>08. MUNICIPALIDAD DISTRITAL DE SONDORILLO</v>
          </cell>
          <cell r="LW158" t="str">
            <v>08. MUNICIPALIDAD DISTRITAL DE SANTA CATALINA DE MOSSA</v>
          </cell>
          <cell r="LY158" t="str">
            <v>08. MUNICIPALIDAD DISTRITAL DE SALITRAL</v>
          </cell>
          <cell r="MB158" t="str">
            <v>08. MUNICIPALIDAD DISTRITAL DE HUATA</v>
          </cell>
          <cell r="MC158" t="str">
            <v>08. MUNICIPALIDAD DISTRITAL DE MUÑANI</v>
          </cell>
          <cell r="MD158" t="str">
            <v>08. MUNICIPALIDAD DISTRITAL DE OLLACHEA</v>
          </cell>
          <cell r="MG158" t="str">
            <v>08. MUNICIPALIDAD DISTRITAL DE VILQUE CHICO</v>
          </cell>
          <cell r="MH158" t="str">
            <v>08. MUNICIPALIDAD DISTRITAL DE PUCARA</v>
          </cell>
          <cell r="MI158" t="str">
            <v>08. MUNICIPALIDAD DISTRITAL DE SANTA ROSA</v>
          </cell>
          <cell r="MM158" t="str">
            <v>08. MUNICIPALIDAD DISTRITAL DE YANAHUAYA</v>
          </cell>
          <cell r="MS158" t="str">
            <v>08. MUNICIPALIDAD DISTRITAL DE SAN ROQUE DE CUMBAZA</v>
          </cell>
          <cell r="MU158" t="str">
            <v>08. MUNICIPALIDAD DISTRITAL DE SHAMBOYACU</v>
          </cell>
          <cell r="MV158" t="str">
            <v>08. MUNICIPALIDAD DISTRITAL DE YORONGOS</v>
          </cell>
          <cell r="MW158" t="str">
            <v>08. MUNICIPALIDAD DISTRITAL DE JUAN GUERRA</v>
          </cell>
          <cell r="MY158" t="str">
            <v>08. MUNICIPALIDAD DISTRITAL DE POCOLLAY</v>
          </cell>
          <cell r="NB158" t="str">
            <v>08. MUNICIPALIDAD DISTRITAL DE TICACO</v>
          </cell>
        </row>
        <row r="159">
          <cell r="S159" t="str">
            <v>009. CORTE SUPERIOR DE JUSTICIA DE LIMA NORTE</v>
          </cell>
          <cell r="AD159" t="str">
            <v>010. OFICINA REGIONAL ALTIPLANO PUNO</v>
          </cell>
          <cell r="AE159" t="str">
            <v>009. SUNARP, SEDE IQUITOS</v>
          </cell>
          <cell r="AF159" t="str">
            <v>019. DIRECCIÓN EJECUTIVA DE EDUCACIÓN Y DOCTRINA PNP - DIREDUD PNP</v>
          </cell>
          <cell r="AS159" t="str">
            <v>020. CONSERVATORIO NACIONAL DE MUSICA</v>
          </cell>
          <cell r="CU159" t="str">
            <v>017. HOSPITAL HERMILIO VALDIZÁN</v>
          </cell>
          <cell r="DB159" t="str">
            <v>018. BINACIONAL RÍO PUTUMAYO</v>
          </cell>
          <cell r="EV159" t="str">
            <v>301. EDUCACION BAGUA</v>
          </cell>
          <cell r="EW159" t="str">
            <v>302. EDUCACION HUAYLAS</v>
          </cell>
          <cell r="EX159" t="str">
            <v>201. TRANSPORTES CHANKA</v>
          </cell>
          <cell r="EY159" t="str">
            <v>302. EDUCACION AREQUIPA NORTE</v>
          </cell>
          <cell r="EZ159" t="str">
            <v>304. EDUCACION SUR PAUZA</v>
          </cell>
          <cell r="FA159" t="str">
            <v>301. EDUCACION CHOTA</v>
          </cell>
          <cell r="FB159" t="str">
            <v>302. EDUCACION CANCHIS</v>
          </cell>
          <cell r="FC159" t="str">
            <v>100. AGRICULTURA HUANCAVELICA</v>
          </cell>
          <cell r="FD159" t="str">
            <v>305. EDUCACION UGEL HUAMALIES</v>
          </cell>
          <cell r="FE159" t="str">
            <v>304. EDUCACION PALPA</v>
          </cell>
          <cell r="FF159" t="str">
            <v>304. EDUCACION HUANCAYO</v>
          </cell>
          <cell r="FG159" t="str">
            <v>304. EDUCACION GRAN CHIMU</v>
          </cell>
          <cell r="FH159" t="str">
            <v>303. EDUCACION FERREÑAFE</v>
          </cell>
          <cell r="FI159" t="str">
            <v>302. EDUCACION CONTAMANA</v>
          </cell>
          <cell r="FK159" t="str">
            <v>302. EDUCACION MARISCAL NIETO</v>
          </cell>
          <cell r="FL159" t="str">
            <v>303. UGEL PASCO</v>
          </cell>
          <cell r="FM159" t="str">
            <v>301. COLEGIO MILITAR PEDRO RUIZ GALLO</v>
          </cell>
          <cell r="FN159" t="str">
            <v>302. EDUCACION MELGAR</v>
          </cell>
          <cell r="FO159" t="str">
            <v>100. AGRICULTURA SAN MARTIN</v>
          </cell>
          <cell r="FP159" t="str">
            <v>402. RED DE SALUD TACNA</v>
          </cell>
          <cell r="FQ159" t="str">
            <v>402. HOSPITAL REGIONAL JOSE ALFREDO MENDOZA OLAVARRIA - JAMO II-2 TUMBES</v>
          </cell>
          <cell r="FR159" t="str">
            <v>200. TRANSPORTES UCAYALI</v>
          </cell>
          <cell r="FS159" t="str">
            <v>305. EDUCACION CANTA</v>
          </cell>
          <cell r="FT159" t="str">
            <v>403. HOSPITAL DE VENTANILLA</v>
          </cell>
          <cell r="FV159" t="str">
            <v>09. MUNICIPALIDAD DISTRITAL DE LA JALCA</v>
          </cell>
          <cell r="FX159" t="str">
            <v>09. MUNICIPALIDAD DISTRITAL DE SAN CARLOS</v>
          </cell>
          <cell r="FZ159" t="str">
            <v>09. MUNICIPALIDAD DISTRITAL DE LUYA</v>
          </cell>
          <cell r="GA159" t="str">
            <v>09. MUNICIPALIDAD DISTRITAL DE OMIA</v>
          </cell>
          <cell r="GC159" t="str">
            <v>09. MUNICIPALIDAD DISTRITAL DE PAMPAS</v>
          </cell>
          <cell r="GG159" t="str">
            <v>09. MUNICIPALIDAD DISTRITAL DE HUASTA</v>
          </cell>
          <cell r="GH159" t="str">
            <v>09. MUNICIPALIDAD DISTRITAL DE SHILLA</v>
          </cell>
          <cell r="GL159" t="str">
            <v>09. MUNICIPALIDAD DISTRITAL DE MASIN</v>
          </cell>
          <cell r="GN159" t="str">
            <v>09. MUNICIPALIDAD DISTRITAL DE SANTO TORIBIO</v>
          </cell>
          <cell r="GP159" t="str">
            <v>09. MUNICIPALIDAD DISTRITAL DE SAN PEDRO</v>
          </cell>
          <cell r="GQ159" t="str">
            <v>09. MUNICIPALIDAD DISTRITAL DE PAMPAS</v>
          </cell>
          <cell r="GS159" t="str">
            <v>09. MUNICIPALIDAD DISTRITAL DE TAPACOCHA</v>
          </cell>
          <cell r="GT159" t="str">
            <v>09. MUNICIPALIDAD DISTRITAL DE NUEVO CHIMBOTE</v>
          </cell>
          <cell r="GU159" t="str">
            <v>09. MUNICIPALIDAD DISTRITAL DE SAN JUAN</v>
          </cell>
          <cell r="GW159" t="str">
            <v>09. MUNICIPALIDAD DISTRITAL DE TAMBURCO</v>
          </cell>
          <cell r="GX159" t="str">
            <v>09. MUNICIPALIDAD DISTRITAL DE PACUCHA</v>
          </cell>
          <cell r="GZ159" t="str">
            <v>09. MUNICIPALIDAD DISTRITAL DE LUCRE</v>
          </cell>
          <cell r="HB159" t="str">
            <v>09. MUNICIPALIDAD DISTRITAL DE ROCCHACC</v>
          </cell>
          <cell r="HC159" t="str">
            <v>09. MUNICIPALIDAD DISTRITAL DE SAN ANTONIO</v>
          </cell>
          <cell r="HD159" t="str">
            <v>09. MUNICIPALIDAD DISTRITAL DE MARIANO MELGAR</v>
          </cell>
          <cell r="HF159" t="str">
            <v>09. MUNICIPALIDAD DISTRITAL DE HUANUHUANU</v>
          </cell>
          <cell r="HG159" t="str">
            <v>09. MUNICIPALIDAD DISTRITAL DE ORCOPAMPA</v>
          </cell>
          <cell r="HH159" t="str">
            <v>09. MUNICIPALIDAD DISTRITAL DE ICHUPAMPA</v>
          </cell>
          <cell r="HK159" t="str">
            <v>09. MUNICIPALIDAD DISTRITAL DE TAURIA</v>
          </cell>
          <cell r="HL159" t="str">
            <v>09. MUNICIPALIDAD DISTRITAL DE SAN JOSE DE TICLLAS</v>
          </cell>
          <cell r="HO159" t="str">
            <v>09. MUNICIPALIDAD DISTRITAL DE CANAYRE</v>
          </cell>
          <cell r="HP159" t="str">
            <v>09. MUNICIPALIDAD DISTRITAL DE SAMUGARI</v>
          </cell>
          <cell r="HQ159" t="str">
            <v>09. MUNICIPALIDAD DISTRITAL DE LEONCIO PRADO</v>
          </cell>
          <cell r="HS159" t="str">
            <v>09. MUNICIPALIDAD DISTRITAL DE SAN JOSE DE USHUA</v>
          </cell>
          <cell r="HT159" t="str">
            <v>09. MUNICIPALIDAD DISTRITAL DE SAN SALVADOR DE QUIJE</v>
          </cell>
          <cell r="HU159" t="str">
            <v>09. MUNICIPALIDAD DISTRITAL DE HUANCARAYLLA</v>
          </cell>
          <cell r="HW159" t="str">
            <v>09. MUNICIPALIDAD DISTRITAL DE MAGDALENA</v>
          </cell>
          <cell r="HY159" t="str">
            <v>09. MUNICIPALIDAD DISTRITAL DE SOROCHUCO</v>
          </cell>
          <cell r="HZ159" t="str">
            <v>09. MUNICIPALIDAD DISTRITAL DE HUAMBOS</v>
          </cell>
          <cell r="IB159" t="str">
            <v>09. MUNICIPALIDAD DISTRITAL DE SAN JUAN DE CUTERVO</v>
          </cell>
          <cell r="ID159" t="str">
            <v>09. MUNICIPALIDAD DISTRITAL DE SALLIQUE</v>
          </cell>
          <cell r="IG159" t="str">
            <v>09. MUNICIPALIDAD DISTRITAL DE NIEPOS</v>
          </cell>
          <cell r="II159" t="str">
            <v>09. MUNICIPALIDAD DISTRITAL DE SEXI</v>
          </cell>
          <cell r="IM159" t="str">
            <v>09. MUNICIPALIDAD DISTRITAL DE ZURITE</v>
          </cell>
          <cell r="IS159" t="str">
            <v>09. MUNICIPALIDAD DISTRITAL DE VILCABAMBA</v>
          </cell>
          <cell r="IT159" t="str">
            <v>09. MUNICIPALIDAD DISTRITAL DE YAURISQUE</v>
          </cell>
          <cell r="IV159" t="str">
            <v>09. MUNICIPALIDAD DISTRITAL DE MARCAPATA</v>
          </cell>
          <cell r="IX159" t="str">
            <v>09. MUNICIPALIDAD DISTRITAL DE LARIA</v>
          </cell>
          <cell r="IZ159" t="str">
            <v>09. MUNICIPALIDAD DISTRITAL DE JULCAMARCA</v>
          </cell>
          <cell r="JA159" t="str">
            <v>09. MUNICIPALIDAD DISTRITAL DE MOLLEPAMPA</v>
          </cell>
          <cell r="JB159" t="str">
            <v>09. MUNICIPALIDAD DISTRITAL DE SAN PEDRO DE CORIS</v>
          </cell>
          <cell r="JC159" t="str">
            <v>09. MUNICIPALIDAD DISTRITAL DE QUITO-ARMA</v>
          </cell>
          <cell r="JD159" t="str">
            <v>10. MUNICIPALIDAD DISTRITAL DE ÑAHUIMPUQUIO</v>
          </cell>
          <cell r="JE159" t="str">
            <v>09. MUNICIPALIDAD DISTRITAL DE SANTA MARIA DEL VALLE</v>
          </cell>
          <cell r="JG159" t="str">
            <v>23. MUNICIPALIDAD DISTRITAL DE YANAS</v>
          </cell>
          <cell r="JI159" t="str">
            <v>09. MUNICIPALIDAD DISTRITAL DE PUÑOS</v>
          </cell>
          <cell r="JJ159" t="str">
            <v>09. MUNICIPALIDAD DISTRITAL DE PUEBLO NUEVO</v>
          </cell>
          <cell r="JP159" t="str">
            <v>09. MUNICIPALIDAD DISTRITAL DE SAN JOSE DE LOS MOLINOS</v>
          </cell>
          <cell r="JQ159" t="str">
            <v>09. MUNICIPALIDAD DISTRITAL DE SAN PEDRO DE HUACARPANA</v>
          </cell>
          <cell r="JU159" t="str">
            <v>13. MUNICIPALIDAD DISTRITAL DE CULLHUAS</v>
          </cell>
          <cell r="JV159" t="str">
            <v>09. MUNICIPALIDAD DISTRITAL DE MARISCAL CASTILLA</v>
          </cell>
          <cell r="JX159" t="str">
            <v>09. MUNICIPALIDAD DISTRITAL DE HUARIPAMPA</v>
          </cell>
          <cell r="JZ159" t="str">
            <v>09. MUNICIPALIDAD DISTRITAL DE VIZCATÁN DEL ENE</v>
          </cell>
          <cell r="KA159" t="str">
            <v>09. MUNICIPALIDAD DISTRITAL DE TAPO</v>
          </cell>
          <cell r="KB159" t="str">
            <v>09. MUNICIPALIDAD DISTRITAL DE SUITUCANCHA</v>
          </cell>
          <cell r="KC159" t="str">
            <v>09. MUNICIPALIDAD DISTRITAL DE YANACANCHA</v>
          </cell>
          <cell r="KD159" t="str">
            <v>09. MUNICIPALIDAD DISTRITAL DE SALAVERRY</v>
          </cell>
          <cell r="KI159" t="str">
            <v>13. MUNICIPALIDAD DISTRITAL DE SINSICAP</v>
          </cell>
          <cell r="KK159" t="str">
            <v>09. MUNICIPALIDAD DISTRITAL DE PATAZ</v>
          </cell>
          <cell r="KP159" t="str">
            <v>09. MUNICIPALIDAD DISTRITAL DE NUEVA ARICA</v>
          </cell>
          <cell r="KR159" t="str">
            <v>09. MUNICIPALIDAD DISTRITAL DE PACORA</v>
          </cell>
          <cell r="KS159" t="str">
            <v>09. MUNICIPALIDAD DISTRITAL DE CIENEGUILLA</v>
          </cell>
          <cell r="KW159" t="str">
            <v>09. MUNICIPALIDAD DISTRITAL DE MALA</v>
          </cell>
          <cell r="KX159" t="str">
            <v>09. MUNICIPALIDAD DISTRITAL DE SAN MIGUEL DE ACOS</v>
          </cell>
          <cell r="KY159" t="str">
            <v>09. MUNICIPALIDAD DISTRITAL DE HUAROCHIRI</v>
          </cell>
          <cell r="KZ159" t="str">
            <v>09. MUNICIPALIDAD DISTRITAL DE SANTA LEONOR</v>
          </cell>
          <cell r="LB159" t="str">
            <v>09. MUNICIPALIDAD DISTRITAL DE CHOCOS</v>
          </cell>
          <cell r="LC159" t="str">
            <v>10. MUNICIPALIDAD DISTRITAL DE TORRES CAUSANA</v>
          </cell>
          <cell r="LG159" t="str">
            <v>09. MUNICIPALIDAD DISTRITAL DE TAPICHE</v>
          </cell>
          <cell r="LO159" t="str">
            <v>09. MUNICIPALIDAD DISTRITAL DE QUINISTAQUILLAS</v>
          </cell>
          <cell r="LQ159" t="str">
            <v>09. MUNICIPALIDAD DISTRITAL DE SIMON BOLIVAR</v>
          </cell>
          <cell r="LT159" t="str">
            <v>14. MUNICIPALIDAD DISTRITAL DE TAMBO GRANDE</v>
          </cell>
          <cell r="LU159" t="str">
            <v>09. MUNICIPALIDAD DISTRITAL DE SICCHEZ</v>
          </cell>
          <cell r="LW159" t="str">
            <v>09. MUNICIPALIDAD DISTRITAL DE SANTO DOMINGO</v>
          </cell>
          <cell r="MB159" t="str">
            <v>09. MUNICIPALIDAD DISTRITAL DE MAÑAZO</v>
          </cell>
          <cell r="MC159" t="str">
            <v>09. MUNICIPALIDAD DISTRITAL DE POTONI</v>
          </cell>
          <cell r="MD159" t="str">
            <v>09. MUNICIPALIDAD DISTRITAL DE SAN GABAN</v>
          </cell>
          <cell r="MH159" t="str">
            <v>09. MUNICIPALIDAD DISTRITAL DE SANTA LUCIA</v>
          </cell>
          <cell r="MI159" t="str">
            <v>09. MUNICIPALIDAD DISTRITAL DE UMACHIRI</v>
          </cell>
          <cell r="MM159" t="str">
            <v>09. MUNICIPALIDAD DISTRITAL DE ALTO INAMBARI</v>
          </cell>
          <cell r="MS159" t="str">
            <v>09. MUNICIPALIDAD DISTRITAL DE SHANAO</v>
          </cell>
          <cell r="MU159" t="str">
            <v>09. MUNICIPALIDAD DISTRITAL DE TINGO DE PONASA</v>
          </cell>
          <cell r="MV159" t="str">
            <v>09. MUNICIPALIDAD DISTRITAL DE YURACYACU</v>
          </cell>
          <cell r="MW159" t="str">
            <v>09. MUNICIPALIDAD DISTRITAL DE LA BANDA DE SHILCAYO</v>
          </cell>
          <cell r="MY159" t="str">
            <v>09. MUNICIPALIDAD DISTRITAL DE SAMA</v>
          </cell>
        </row>
        <row r="160">
          <cell r="S160" t="str">
            <v>010. CORTE SUPERIOR DE JUSTICIA DE ICA</v>
          </cell>
          <cell r="AD160" t="str">
            <v>011. OFICINA REGIONAL NOR ORIENTE SAN MARTIN</v>
          </cell>
          <cell r="AE160" t="str">
            <v>010. SUNARP, SEDE PUCALLPA</v>
          </cell>
          <cell r="AF160" t="str">
            <v>020. SANIDAD DE LA PNP</v>
          </cell>
          <cell r="AS160" t="str">
            <v>021. ESCUELA NACIONAL DE BELLAS ARTES</v>
          </cell>
          <cell r="CU160" t="str">
            <v>020. HOSPITAL SERGIO BERNALES</v>
          </cell>
          <cell r="DB160" t="str">
            <v>019. JAÉN - SAN IGNACIO - BAGUA</v>
          </cell>
          <cell r="EV160" t="str">
            <v>302. EDUCACION CONDORCANQUI</v>
          </cell>
          <cell r="EW160" t="str">
            <v>303. EDUCACION HUARMEY</v>
          </cell>
          <cell r="EX160" t="str">
            <v>300. EDUCACION APURIMAC</v>
          </cell>
          <cell r="EY160" t="str">
            <v>303. EDUCACION AREQUIPA SUR</v>
          </cell>
          <cell r="EZ160" t="str">
            <v>305. EDUCACION HUANTA</v>
          </cell>
          <cell r="FA160" t="str">
            <v>302. EDUCACION CUTERVO</v>
          </cell>
          <cell r="FB160" t="str">
            <v>303. EDUCACION QUISPICANCHIS</v>
          </cell>
          <cell r="FC160" t="str">
            <v>200. TRANSPORTE HUANCAVELICA</v>
          </cell>
          <cell r="FD160" t="str">
            <v>306. EDUCACION UGEL PUERTO INCA</v>
          </cell>
          <cell r="FE160" t="str">
            <v>400. SALUD ICA</v>
          </cell>
          <cell r="FF160" t="str">
            <v>305. EDUCACION CONCEPCION</v>
          </cell>
          <cell r="FG160" t="str">
            <v>305. EDUCACION OTUZCO</v>
          </cell>
          <cell r="FH160" t="str">
            <v>304. GERENCIA REGIONAL DE EDUCACIÓN LAMBAYEQUE</v>
          </cell>
          <cell r="FI160" t="str">
            <v>303. EDUCACION MARISCAL RAMON CASTILLA</v>
          </cell>
          <cell r="FK160" t="str">
            <v>303. EDUCACION SANCHEZ CERRO</v>
          </cell>
          <cell r="FL160" t="str">
            <v>400. SALUD PASCO</v>
          </cell>
          <cell r="FM160" t="str">
            <v>302. EDUCACION LUCIANO CASTILLO COLONNA</v>
          </cell>
          <cell r="FN160" t="str">
            <v>303. EDUCACION AZANGARO</v>
          </cell>
          <cell r="FO160" t="str">
            <v>200. TRANSPORTES SAN MARTIN</v>
          </cell>
          <cell r="FR160" t="str">
            <v>300. EDUCACION UCAYALI</v>
          </cell>
          <cell r="FS160" t="str">
            <v>306. EDUCACION YAUYOS</v>
          </cell>
          <cell r="FT160" t="str">
            <v>404. HOSPITAL DE REHABILITACIÓN DEL CALLAO</v>
          </cell>
          <cell r="FV160" t="str">
            <v>10. MUNICIPALIDAD DISTRITAL DE LEIMEBAMBA</v>
          </cell>
          <cell r="FX160" t="str">
            <v>10. MUNICIPALIDAD DISTRITAL DE SHIPASBAMBA</v>
          </cell>
          <cell r="FZ160" t="str">
            <v>10. MUNICIPALIDAD DISTRITAL DE LUYA VIEJO</v>
          </cell>
          <cell r="GA160" t="str">
            <v>10. MUNICIPALIDAD DISTRITAL DE SANTA ROSA</v>
          </cell>
          <cell r="GC160" t="str">
            <v>10. MUNICIPALIDAD DISTRITAL DE PARIACOTO</v>
          </cell>
          <cell r="GG160" t="str">
            <v>10. MUNICIPALIDAD DISTRITAL DE HUAYLLACAYAN</v>
          </cell>
          <cell r="GH160" t="str">
            <v>10. MUNICIPALIDAD DISTRITAL DE TINCO</v>
          </cell>
          <cell r="GL160" t="str">
            <v>10. MUNICIPALIDAD DISTRITAL DE PAUCAS</v>
          </cell>
          <cell r="GN160" t="str">
            <v>10. MUNICIPALIDAD DISTRITAL DE YURACMARCA</v>
          </cell>
          <cell r="GP160" t="str">
            <v>10. MUNICIPALIDAD DISTRITAL DE SANTIAGO DE CHILCAS</v>
          </cell>
          <cell r="GQ160" t="str">
            <v>10. MUNICIPALIDAD DISTRITAL DE SANTA ROSA</v>
          </cell>
          <cell r="GS160" t="str">
            <v>10. MUNICIPALIDAD DISTRITAL DE TICAPAMPA</v>
          </cell>
          <cell r="GU160" t="str">
            <v>10. MUNICIPALIDAD DISTRITAL DE SICSIBAMBA</v>
          </cell>
          <cell r="GX160" t="str">
            <v>10. MUNICIPALIDAD DISTRITAL DE PAMPACHIRI</v>
          </cell>
          <cell r="GZ160" t="str">
            <v>10. MUNICIPALIDAD DISTRITAL DE POCOHUANCA</v>
          </cell>
          <cell r="HB160" t="str">
            <v>10. MUNICIPALIDAD DISTRITAL DE EL PORVENIR</v>
          </cell>
          <cell r="HC160" t="str">
            <v>10. MUNICIPALIDAD DISTRITAL DE SANTA ROSA</v>
          </cell>
          <cell r="HD160" t="str">
            <v>10. MUNICIPALIDAD DISTRITAL DE MIRAFLORES</v>
          </cell>
          <cell r="HF160" t="str">
            <v>10. MUNICIPALIDAD DISTRITAL DE JAQUI</v>
          </cell>
          <cell r="HG160" t="str">
            <v>10. MUNICIPALIDAD DISTRITAL DE PAMPACOLCA</v>
          </cell>
          <cell r="HH160" t="str">
            <v>10. MUNICIPALIDAD DISTRITAL DE LARI</v>
          </cell>
          <cell r="HK160" t="str">
            <v>10. MUNICIPALIDAD DISTRITAL DE TOMEPAMPA</v>
          </cell>
          <cell r="HL160" t="str">
            <v>10. MUNICIPALIDAD DISTRITAL DE SAN JUAN BAUTISTA</v>
          </cell>
          <cell r="HO160" t="str">
            <v>10. MUNICIPALIDAD DISTRITAL DE UCHURACCAY</v>
          </cell>
          <cell r="HP160" t="str">
            <v>10. MUNICIPALIDAD DISTRITAL DE ANCHIHUAY</v>
          </cell>
          <cell r="HQ160" t="str">
            <v>10. MUNICIPALIDAD DISTRITAL DE LLAUTA</v>
          </cell>
          <cell r="HS160" t="str">
            <v>10. MUNICIPALIDAD DISTRITAL DE SARA SARA</v>
          </cell>
          <cell r="HT160" t="str">
            <v>10. MUNICIPALIDAD DISTRITAL DE SANTIAGO DE PAUCARAY</v>
          </cell>
          <cell r="HU160" t="str">
            <v>10. MUNICIPALIDAD DISTRITAL DE HUAYA</v>
          </cell>
          <cell r="HW160" t="str">
            <v>10. MUNICIPALIDAD DISTRITAL DE MATARA</v>
          </cell>
          <cell r="HY160" t="str">
            <v>10. MUNICIPALIDAD DISTRITAL DE SUCRE</v>
          </cell>
          <cell r="HZ160" t="str">
            <v>10. MUNICIPALIDAD DISTRITAL DE LAJAS</v>
          </cell>
          <cell r="IB160" t="str">
            <v>10. MUNICIPALIDAD DISTRITAL DE SAN LUIS DE LUCMA</v>
          </cell>
          <cell r="ID160" t="str">
            <v>10. MUNICIPALIDAD DISTRITAL DE SAN FELIPE</v>
          </cell>
          <cell r="IG160" t="str">
            <v>10. MUNICIPALIDAD DISTRITAL DE SAN GREGORIO</v>
          </cell>
          <cell r="II160" t="str">
            <v>10. MUNICIPALIDAD DISTRITAL DE UTICYACU</v>
          </cell>
          <cell r="IS160" t="str">
            <v>10. MUNICIPALIDAD DISTRITAL DE PICHARI</v>
          </cell>
          <cell r="IV160" t="str">
            <v>10. MUNICIPALIDAD DISTRITAL DE OCONGATE</v>
          </cell>
          <cell r="IX160" t="str">
            <v>10. MUNICIPALIDAD DISTRITAL DE MANTA</v>
          </cell>
          <cell r="IZ160" t="str">
            <v>10. MUNICIPALIDAD DISTRITAL DE SAN ANTONIO DE ANTAPARCO</v>
          </cell>
          <cell r="JA160" t="str">
            <v>10. MUNICIPALIDAD DISTRITAL DE SAN JUAN</v>
          </cell>
          <cell r="JB160" t="str">
            <v>10. MUNICIPALIDAD DISTRITAL DE PACHAMARCA</v>
          </cell>
          <cell r="JC160" t="str">
            <v>10. MUNICIPALIDAD DISTRITAL DE SAN ANTONIO DE CUSICANCHA</v>
          </cell>
          <cell r="JD160" t="str">
            <v>11. MUNICIPALIDAD DISTRITAL DE PAZOS</v>
          </cell>
          <cell r="JE160" t="str">
            <v>10. MUNICIPALIDAD DISTRITAL DE YARUMAYO</v>
          </cell>
          <cell r="JI160" t="str">
            <v>10. MUNICIPALIDAD DISTRITAL DE SINGA</v>
          </cell>
          <cell r="JJ160" t="str">
            <v>10. MUNICIPALIDAD DISTRITAL DE SANTO DOMINGO DE ANDA</v>
          </cell>
          <cell r="JP160" t="str">
            <v>10. MUNICIPALIDAD DISTRITAL DE SAN JUAN BAUTISTA</v>
          </cell>
          <cell r="JQ160" t="str">
            <v>10. MUNICIPALIDAD DISTRITAL DE SUNAMPE</v>
          </cell>
          <cell r="JU160" t="str">
            <v>14. MUNICIPALIDAD DISTRITAL DE EL TAMBO</v>
          </cell>
          <cell r="JV160" t="str">
            <v>10. MUNICIPALIDAD DISTRITAL DE MATAHUASI</v>
          </cell>
          <cell r="JX160" t="str">
            <v>10. MUNICIPALIDAD DISTRITAL DE HUERTAS</v>
          </cell>
          <cell r="KB160" t="str">
            <v>10. MUNICIPALIDAD DISTRITAL DE YAULI</v>
          </cell>
          <cell r="KD160" t="str">
            <v>10. MUNICIPALIDAD DISTRITAL DE SIMBAL</v>
          </cell>
          <cell r="KI160" t="str">
            <v>14. MUNICIPALIDAD DISTRITAL DE USQUIL</v>
          </cell>
          <cell r="KK160" t="str">
            <v>10. MUNICIPALIDAD DISTRITAL DE PIAS</v>
          </cell>
          <cell r="KP160" t="str">
            <v>10. MUNICIPALIDAD DISTRITAL DE OYOTUN</v>
          </cell>
          <cell r="KR160" t="str">
            <v>10. MUNICIPALIDAD DISTRITAL DE SALAS</v>
          </cell>
          <cell r="KS160" t="str">
            <v>10. MUNICIPALIDAD DISTRITAL DE COMAS</v>
          </cell>
          <cell r="KW160" t="str">
            <v>10. MUNICIPALIDAD DISTRITAL DE NUEVO IMPERIAL</v>
          </cell>
          <cell r="KX160" t="str">
            <v>10. MUNICIPALIDAD DISTRITAL DE SANTA CRUZ DE ANDAMARCA</v>
          </cell>
          <cell r="KY160" t="str">
            <v>10. MUNICIPALIDAD DISTRITAL DE LAHUAYTAMBO</v>
          </cell>
          <cell r="KZ160" t="str">
            <v>10. MUNICIPALIDAD DISTRITAL DE SANTA MARIA</v>
          </cell>
          <cell r="LB160" t="str">
            <v>10. MUNICIPALIDAD DISTRITAL DE COCHAS</v>
          </cell>
          <cell r="LC160" t="str">
            <v>12. MUNICIPALIDAD DISTRITAL DE BELEN</v>
          </cell>
          <cell r="LG160" t="str">
            <v>10. MUNICIPALIDAD DISTRITAL DE JENARO HERRERA</v>
          </cell>
          <cell r="LO160" t="str">
            <v>10. MUNICIPALIDAD DISTRITAL DE UBINAS</v>
          </cell>
          <cell r="LQ160" t="str">
            <v>10. MUNICIPALIDAD DISTRITAL DE TICLACAYAN</v>
          </cell>
          <cell r="LT160" t="str">
            <v>15. MUNICIPALIDAD DISTRITAL VEINTISEIS DE OCTUBRE</v>
          </cell>
          <cell r="LU160" t="str">
            <v>10. MUNICIPALIDAD DISTRITAL DE SUYO</v>
          </cell>
          <cell r="LW160" t="str">
            <v>10. MUNICIPALIDAD DISTRITAL DE YAMANGO</v>
          </cell>
          <cell r="MB160" t="str">
            <v>10. MUNICIPALIDAD DISTRITAL DE PAUCARCOLLA</v>
          </cell>
          <cell r="MC160" t="str">
            <v>10. MUNICIPALIDAD DISTRITAL DE SAMAN</v>
          </cell>
          <cell r="MD160" t="str">
            <v>10. MUNICIPALIDAD DISTRITAL DE USICAYOS</v>
          </cell>
          <cell r="MH160" t="str">
            <v>10. MUNICIPALIDAD DISTRITAL DE VILAVILA</v>
          </cell>
          <cell r="MM160" t="str">
            <v>10. MUNICIPALIDAD DISTRITAL DE SAN PEDRO DE PUTINA PUNCO</v>
          </cell>
          <cell r="MS160" t="str">
            <v>10. MUNICIPALIDAD DISTRITAL DE TABALOSOS</v>
          </cell>
          <cell r="MU160" t="str">
            <v>10. MUNICIPALIDAD DISTRITAL DE TRES UNIDOS</v>
          </cell>
          <cell r="MW160" t="str">
            <v>10. MUNICIPALIDAD DISTRITAL DE MORALES</v>
          </cell>
          <cell r="MY160" t="str">
            <v>10. MUNICIPALIDAD DISTRITAL DE CORONEL GREGORIO ALBARRACIN LANCHIPA</v>
          </cell>
        </row>
        <row r="161">
          <cell r="S161" t="str">
            <v>011. CORTE SUPERIOR DE JUSTICIA DEL CALLAO</v>
          </cell>
          <cell r="AE161" t="str">
            <v>011. SUNARP, SEDE HUARAZ</v>
          </cell>
          <cell r="AF161" t="str">
            <v>022. XI DIRECCION TERRITORIAL DE POLICIA - AREQUIPA</v>
          </cell>
          <cell r="AS161" t="str">
            <v>022. INSTITUTO PEDAGOGICO NACIONAL DE MONTERRICO</v>
          </cell>
          <cell r="CU161" t="str">
            <v>021. HOSPITAL CAYETANO HEREDIA</v>
          </cell>
          <cell r="DB161" t="str">
            <v>020. ALTO HUALLAGA</v>
          </cell>
          <cell r="EV161" t="str">
            <v>303. EDUCACION BAGUA CAPITAL</v>
          </cell>
          <cell r="EW161" t="str">
            <v>304. EDUCACION AIJA</v>
          </cell>
          <cell r="EX161" t="str">
            <v>301. EDUCACION CHANKA</v>
          </cell>
          <cell r="EY161" t="str">
            <v>304. UGEL CAMANÁ</v>
          </cell>
          <cell r="EZ161" t="str">
            <v>307. EDUCACION VRAE LA MAR</v>
          </cell>
          <cell r="FA161" t="str">
            <v>303. EDUCACION JAEN</v>
          </cell>
          <cell r="FB161" t="str">
            <v>304. EDUCACION LA CONVENCION</v>
          </cell>
          <cell r="FC161" t="str">
            <v>300. EDUCACION HUANCAVELICA</v>
          </cell>
          <cell r="FD161" t="str">
            <v>307. EDUCACION UGEL HUACAYBAMBA</v>
          </cell>
          <cell r="FE161" t="str">
            <v>401. HOSPITAL SAN JOSE DE CHINCHA</v>
          </cell>
          <cell r="FF161" t="str">
            <v>306. EDUCACION CHUPACA</v>
          </cell>
          <cell r="FG161" t="str">
            <v>306. EDUCACION SANTIAGO DE CHUCO</v>
          </cell>
          <cell r="FH161" t="str">
            <v>400. SALUD LAMBAYEQUE</v>
          </cell>
          <cell r="FI161" t="str">
            <v>304. EDUCACION REQUENA</v>
          </cell>
          <cell r="FK161" t="str">
            <v>400. SALUD MOQUEGUA</v>
          </cell>
          <cell r="FL161" t="str">
            <v>401. SALUD HOSPITAL DANIEL A. CARRION</v>
          </cell>
          <cell r="FM161" t="str">
            <v>303. EDUCACION ALTO PIURA</v>
          </cell>
          <cell r="FN161" t="str">
            <v>304. EDUCACION HUANCANE</v>
          </cell>
          <cell r="FO161" t="str">
            <v>300. EDUCACION SAN MARTIN</v>
          </cell>
          <cell r="FR161" t="str">
            <v>301. EDUCACION PURUS</v>
          </cell>
          <cell r="FS161" t="str">
            <v>307. EDUCACION OYON</v>
          </cell>
          <cell r="FV161" t="str">
            <v>11. MUNICIPALIDAD DISTRITAL DE LEVANTO</v>
          </cell>
          <cell r="FX161" t="str">
            <v>11. MUNICIPALIDAD DISTRITAL DE VALERA</v>
          </cell>
          <cell r="FZ161" t="str">
            <v>11. MUNICIPALIDAD DISTRITAL DE MARIA</v>
          </cell>
          <cell r="GA161" t="str">
            <v>11. MUNICIPALIDAD DISTRITAL DE TOTORA</v>
          </cell>
          <cell r="GC161" t="str">
            <v>11. MUNICIPALIDAD DISTRITAL DE PIRA</v>
          </cell>
          <cell r="GG161" t="str">
            <v>11. MUNICIPALIDAD DISTRITAL DE LA PRIMAVERA</v>
          </cell>
          <cell r="GH161" t="str">
            <v>11. MUNICIPALIDAD DISTRITAL DE YUNGAR</v>
          </cell>
          <cell r="GL161" t="str">
            <v>11. MUNICIPALIDAD DISTRITAL DE PONTO</v>
          </cell>
          <cell r="GQ161" t="str">
            <v>11. MUNICIPALIDAD DISTRITAL DE TAUCA</v>
          </cell>
          <cell r="GX161" t="str">
            <v>11. MUNICIPALIDAD DISTRITAL DE POMACOCHA</v>
          </cell>
          <cell r="GZ161" t="str">
            <v>11. MUNICIPALIDAD DISTRITAL DE SAN JUAN DE CHACÑA</v>
          </cell>
          <cell r="HB161" t="str">
            <v>11. MUNICIPALIDAD DISTRITAL DE LOS CHANKAS</v>
          </cell>
          <cell r="HC161" t="str">
            <v>11. MUNICIPALIDAD DISTRITAL DE TURPAY</v>
          </cell>
          <cell r="HD161" t="str">
            <v>11. MUNICIPALIDAD DISTRITAL DE MOLLEBAYA</v>
          </cell>
          <cell r="HF161" t="str">
            <v>11. MUNICIPALIDAD DISTRITAL DE LOMAS</v>
          </cell>
          <cell r="HG161" t="str">
            <v>11. MUNICIPALIDAD DISTRITAL DE TIPAN</v>
          </cell>
          <cell r="HH161" t="str">
            <v>11. MUNICIPALIDAD DISTRITAL DE LLUTA</v>
          </cell>
          <cell r="HK161" t="str">
            <v>11. MUNICIPALIDAD DISTRITAL DE TORO</v>
          </cell>
          <cell r="HL161" t="str">
            <v>11. MUNICIPALIDAD DISTRITAL DE SANTIAGO DE PISCHA</v>
          </cell>
          <cell r="HO161" t="str">
            <v>11. MUNICIPALIDAD DISTRITAL DE PUCACOLPA</v>
          </cell>
          <cell r="HP161" t="str">
            <v>11. MUNICIPALIDAD DISTRITAL DE ORONCCOY</v>
          </cell>
          <cell r="HQ161" t="str">
            <v>11. MUNICIPALIDAD DISTRITAL DE LUCANAS</v>
          </cell>
          <cell r="HT161" t="str">
            <v>11. MUNICIPALIDAD DISTRITAL DE SORAS</v>
          </cell>
          <cell r="HU161" t="str">
            <v>11. MUNICIPALIDAD DISTRITAL DE SARHUA</v>
          </cell>
          <cell r="HW161" t="str">
            <v>11. MUNICIPALIDAD DISTRITAL DE NAMORA</v>
          </cell>
          <cell r="HY161" t="str">
            <v>11. MUNICIPALIDAD DISTRITAL DE UTCO</v>
          </cell>
          <cell r="HZ161" t="str">
            <v>11. MUNICIPALIDAD DISTRITAL DE LLAMA</v>
          </cell>
          <cell r="IB161" t="str">
            <v>11. MUNICIPALIDAD DISTRITAL DE SANTA CRUZ</v>
          </cell>
          <cell r="ID161" t="str">
            <v>11. MUNICIPALIDAD DISTRITAL DE SAN JOSE DEL ALTO</v>
          </cell>
          <cell r="IG161" t="str">
            <v>11. MUNICIPALIDAD DISTRITAL DE SAN SILVESTRE DE COCHAN</v>
          </cell>
          <cell r="II161" t="str">
            <v>11. MUNICIPALIDAD DISTRITAL DE YAUYUCAN</v>
          </cell>
          <cell r="IS161" t="str">
            <v>11. MUNICIPALIDAD DISTRITAL DE INKAWASI</v>
          </cell>
          <cell r="IV161" t="str">
            <v>11. MUNICIPALIDAD DISTRITAL DE OROPESA</v>
          </cell>
          <cell r="IX161" t="str">
            <v>11. MUNICIPALIDAD DISTRITAL DE MARISCAL CACERES</v>
          </cell>
          <cell r="IZ161" t="str">
            <v>11. MUNICIPALIDAD DISTRITAL DE SANTO TOMAS DE PATA</v>
          </cell>
          <cell r="JA161" t="str">
            <v>11. MUNICIPALIDAD DISTRITAL DE SANTA ANA</v>
          </cell>
          <cell r="JB161" t="str">
            <v>11. MUNICIPALIDAD DISTRITAL DE COSME</v>
          </cell>
          <cell r="JC161" t="str">
            <v>11. MUNICIPALIDAD DISTRITAL DE SAN FRANCISCO DE SANGAYAICO</v>
          </cell>
          <cell r="JD161" t="str">
            <v>13. MUNICIPALIDAD DISTRITAL DE QUISHUAR</v>
          </cell>
          <cell r="JE161" t="str">
            <v>11. MUNICIPALIDAD DISTRITAL DE PILLCO MARCA</v>
          </cell>
          <cell r="JI161" t="str">
            <v>11. MUNICIPALIDAD DISTRITAL DE TANTAMAYO</v>
          </cell>
          <cell r="JP161" t="str">
            <v>11. MUNICIPALIDAD DISTRITAL DE SANTIAGO</v>
          </cell>
          <cell r="JQ161" t="str">
            <v>11. MUNICIPALIDAD DISTRITAL DE TAMBO DE MORA</v>
          </cell>
          <cell r="JU161" t="str">
            <v>16. MUNICIPALIDAD DISTRITAL DE HUACRAPUQUIO</v>
          </cell>
          <cell r="JV161" t="str">
            <v>11. MUNICIPALIDAD DISTRITAL DE MITO</v>
          </cell>
          <cell r="JX161" t="str">
            <v>11. MUNICIPALIDAD DISTRITAL DE JANJAILLO</v>
          </cell>
          <cell r="KD161" t="str">
            <v>11. MUNICIPALIDAD DISTRITAL DE VICTOR LARCO HERRERA</v>
          </cell>
          <cell r="KK161" t="str">
            <v>11. MUNICIPALIDAD DISTRITAL DE SANTIAGO DE CHALLAS</v>
          </cell>
          <cell r="KP161" t="str">
            <v>11. MUNICIPALIDAD DISTRITAL DE PICSI</v>
          </cell>
          <cell r="KR161" t="str">
            <v>11. MUNICIPALIDAD DISTRITAL DE SAN JOSE</v>
          </cell>
          <cell r="KS161" t="str">
            <v>11. MUNICIPALIDAD DISTRITAL DE EL AGUSTINO</v>
          </cell>
          <cell r="KW161" t="str">
            <v>11. MUNICIPALIDAD DISTRITAL DE PACARAN</v>
          </cell>
          <cell r="KX161" t="str">
            <v>11. MUNICIPALIDAD DISTRITAL DE SUMBILCA</v>
          </cell>
          <cell r="KY161" t="str">
            <v>11. MUNICIPALIDAD DISTRITAL DE LANGA</v>
          </cell>
          <cell r="KZ161" t="str">
            <v>11. MUNICIPALIDAD DISTRITAL DE SAYAN</v>
          </cell>
          <cell r="LB161" t="str">
            <v>11. MUNICIPALIDAD DISTRITAL DE COLONIA</v>
          </cell>
          <cell r="LC161" t="str">
            <v>13. MUNICIPALIDAD DISTRITAL DE SAN JUAN BAUTISTA</v>
          </cell>
          <cell r="LG161" t="str">
            <v>11. MUNICIPALIDAD DISTRITAL DE YAQUERANA</v>
          </cell>
          <cell r="LO161" t="str">
            <v>11. MUNICIPALIDAD DISTRITAL DE YUNGA</v>
          </cell>
          <cell r="LQ161" t="str">
            <v>11. MUNICIPALIDAD DISTRITAL DE TINYAHUARCO</v>
          </cell>
          <cell r="MB161" t="str">
            <v>11. MUNICIPALIDAD DISTRITAL DE PICHACANI</v>
          </cell>
          <cell r="MC161" t="str">
            <v>11. MUNICIPALIDAD DISTRITAL DE SAN ANTON</v>
          </cell>
          <cell r="MS161" t="str">
            <v>11. MUNICIPALIDAD DISTRITAL DE ZAPATERO</v>
          </cell>
          <cell r="MW161" t="str">
            <v>11. MUNICIPALIDAD DISTRITAL DE PAPAPLAYA</v>
          </cell>
          <cell r="MY161" t="str">
            <v>11. MUNICIPALIDAD DISTRITAL DE LA YARADA LOS PALOS</v>
          </cell>
        </row>
        <row r="162">
          <cell r="S162" t="str">
            <v>012. CORTE SUPERIOR DE JUSTICIA DE PIURA</v>
          </cell>
          <cell r="AE162" t="str">
            <v>012. SUNARP, SEDE HUANCAYO</v>
          </cell>
          <cell r="AF162" t="str">
            <v>026. DIRECCIÓN EJECUTIVA DE INVESTIGACIÓN CRIMINAL Y APOYO A LA JUSTICIA PNP - DIREICAJ PNP</v>
          </cell>
          <cell r="AS162" t="str">
            <v>023. ESCUELA NACIONAL SUPERIOR DE FOLKLORE "J.M.A"</v>
          </cell>
          <cell r="CU162" t="str">
            <v>025. HOSPITAL DE APOYO DEPARTAMENTAL MARIA AUXILIADORA</v>
          </cell>
          <cell r="DB162" t="str">
            <v>021. PICHIS PALCAZU</v>
          </cell>
          <cell r="EV162" t="str">
            <v>400. SALUD AMAZONAS</v>
          </cell>
          <cell r="EW162" t="str">
            <v>305. EDUCACION POMABAMBA</v>
          </cell>
          <cell r="EX162" t="str">
            <v>302. EDUCACION COTABAMBAS</v>
          </cell>
          <cell r="EY162" t="str">
            <v>305. UGEL CARAVELÍ</v>
          </cell>
          <cell r="EZ162" t="str">
            <v>308. EDUCACION HUAMANGA</v>
          </cell>
          <cell r="FA162" t="str">
            <v>304. EDUCACION SAN IGNACIO</v>
          </cell>
          <cell r="FB162" t="str">
            <v>305. EDUCACION CHUMBIVILCAS</v>
          </cell>
          <cell r="FC162" t="str">
            <v>307. EDUCACION UGEL ANGARAES</v>
          </cell>
          <cell r="FD162" t="str">
            <v>308. EDUCACION UGEL AMBO</v>
          </cell>
          <cell r="FE162" t="str">
            <v>402. SALUD PALPA - NASCA</v>
          </cell>
          <cell r="FF162" t="str">
            <v>307. EDUCACION JAUJA</v>
          </cell>
          <cell r="FG162" t="str">
            <v>307. EDUCACION SANCHEZ CARRION</v>
          </cell>
          <cell r="FH162" t="str">
            <v>401. HOSPITAL REGIONAL DOCENTE LAS MERCEDES - CHICLAYO</v>
          </cell>
          <cell r="FI162" t="str">
            <v>305. EDUCACION NAUTA</v>
          </cell>
          <cell r="FK162" t="str">
            <v>401. SALUD ILO</v>
          </cell>
          <cell r="FL162" t="str">
            <v>402. SALUD UTES OXAPAMPA</v>
          </cell>
          <cell r="FM162" t="str">
            <v>304. INSTITUTOS SUPERIORES DE EDUCACION PUBLICA REGIONAL DE PIURA</v>
          </cell>
          <cell r="FN162" t="str">
            <v>305. EDUCACION PUTINA</v>
          </cell>
          <cell r="FO162" t="str">
            <v>301. EDUCACION BAJO MAYO</v>
          </cell>
          <cell r="FR162" t="str">
            <v>302. EDUCACION ATALAYA</v>
          </cell>
          <cell r="FS162" t="str">
            <v>308. EDUCACION HUAROCHIRI</v>
          </cell>
          <cell r="FV162" t="str">
            <v>12. MUNICIPALIDAD DISTRITAL DE MAGDALENA</v>
          </cell>
          <cell r="FX162" t="str">
            <v>12. MUNICIPALIDAD DISTRITAL DE YAMBRASBAMBA</v>
          </cell>
          <cell r="FZ162" t="str">
            <v>12. MUNICIPALIDAD DISTRITAL DE OCALLI</v>
          </cell>
          <cell r="GA162" t="str">
            <v>12. MUNICIPALIDAD DISTRITAL DE VISTA ALEGRE</v>
          </cell>
          <cell r="GC162" t="str">
            <v>12. MUNICIPALIDAD DISTRITAL DE TARICA</v>
          </cell>
          <cell r="GG162" t="str">
            <v>12. MUNICIPALIDAD DISTRITAL DE MANGAS</v>
          </cell>
          <cell r="GL162" t="str">
            <v>12. MUNICIPALIDAD DISTRITAL DE RAHUAPAMPA</v>
          </cell>
          <cell r="GX162" t="str">
            <v>12. MUNICIPALIDAD DISTRITAL DE SAN ANTONIO DE CACHI</v>
          </cell>
          <cell r="GZ162" t="str">
            <v>12. MUNICIPALIDAD DISTRITAL DE SAÑAYCA</v>
          </cell>
          <cell r="HC162" t="str">
            <v>12. MUNICIPALIDAD DISTRITAL DE VILCABAMBA</v>
          </cell>
          <cell r="HD162" t="str">
            <v>12. MUNICIPALIDAD DISTRITAL DE PAUCARPATA</v>
          </cell>
          <cell r="HF162" t="str">
            <v>12. MUNICIPALIDAD DISTRITAL DE QUICACHA</v>
          </cell>
          <cell r="HG162" t="str">
            <v>12. MUNICIPALIDAD DISTRITAL DE UÑON</v>
          </cell>
          <cell r="HH162" t="str">
            <v>12. MUNICIPALIDAD DISTRITAL DE MACA</v>
          </cell>
          <cell r="HL162" t="str">
            <v>12. MUNICIPALIDAD DISTRITAL DE SOCOS</v>
          </cell>
          <cell r="HO162" t="str">
            <v>12. MUNICIPALIDAD DISTRITAL DE CHACA</v>
          </cell>
          <cell r="HQ162" t="str">
            <v>12. MUNICIPALIDAD DISTRITAL DE OCAÑA</v>
          </cell>
          <cell r="HU162" t="str">
            <v>12. MUNICIPALIDAD DISTRITAL DE VILCANCHOS</v>
          </cell>
          <cell r="HW162" t="str">
            <v>12. MUNICIPALIDAD DISTRITAL DE SAN JUAN</v>
          </cell>
          <cell r="HY162" t="str">
            <v>12. MUNICIPALIDAD DISTRITAL DE LA LIBERTAD DE PALLAN</v>
          </cell>
          <cell r="HZ162" t="str">
            <v>12. MUNICIPALIDAD DISTRITAL DE MIRACOSTA</v>
          </cell>
          <cell r="IB162" t="str">
            <v>12. MUNICIPALIDAD DISTRITAL DE SANTO DOMINGO DE LA CAPILLA</v>
          </cell>
          <cell r="ID162" t="str">
            <v>12. MUNICIPALIDAD DISTRITAL DE SANTA ROSA</v>
          </cell>
          <cell r="IG162" t="str">
            <v>12. MUNICIPALIDAD DISTRITAL DE TONGOD</v>
          </cell>
          <cell r="IS162" t="str">
            <v>12. MUNICIPALIDAD DISTRITAL DE VILLA VIRGEN</v>
          </cell>
          <cell r="IV162" t="str">
            <v>12. MUNICIPALIDAD DISTRITAL DE QUIQUIJANA</v>
          </cell>
          <cell r="IX162" t="str">
            <v>12. MUNICIPALIDAD DISTRITAL DE MOYA</v>
          </cell>
          <cell r="IZ162" t="str">
            <v>12. MUNICIPALIDAD DISTRITAL DE SECCLLA</v>
          </cell>
          <cell r="JA162" t="str">
            <v>12. MUNICIPALIDAD DISTRITAL DE TANTARA</v>
          </cell>
          <cell r="JC162" t="str">
            <v>12. MUNICIPALIDAD DISTRITAL DE SAN ISIDRO</v>
          </cell>
          <cell r="JD162" t="str">
            <v>14. MUNICIPALIDAD DISTRITAL DE SALCABAMBA</v>
          </cell>
          <cell r="JE162" t="str">
            <v>12. MUNICIPALIDAD DISTRITAL DE YACUS</v>
          </cell>
          <cell r="JP162" t="str">
            <v>12. MUNICIPALIDAD DISTRITAL DE SUBTANJALLA</v>
          </cell>
          <cell r="JU162" t="str">
            <v>17. MUNICIPALIDAD DISTRITAL DE HUALHUAS</v>
          </cell>
          <cell r="JV162" t="str">
            <v>12. MUNICIPALIDAD DISTRITAL DE NUEVE DE JULIO</v>
          </cell>
          <cell r="JX162" t="str">
            <v>12. MUNICIPALIDAD DISTRITAL DE JULCAN</v>
          </cell>
          <cell r="KK162" t="str">
            <v>12. MUNICIPALIDAD DISTRITAL DE TAURIJA</v>
          </cell>
          <cell r="KP162" t="str">
            <v>12. MUNICIPALIDAD DISTRITAL DE PIMENTEL</v>
          </cell>
          <cell r="KR162" t="str">
            <v>12. MUNICIPALIDAD DISTRITAL DE TUCUME</v>
          </cell>
          <cell r="KS162" t="str">
            <v>12. MUNICIPALIDAD DISTRITAL DE INDEPENDENCIA</v>
          </cell>
          <cell r="KW162" t="str">
            <v>12. MUNICIPALIDAD DISTRITAL DE QUILMANA</v>
          </cell>
          <cell r="KX162" t="str">
            <v>12. MUNICIPALIDAD DISTRITAL DE VEINTISIETE DE NOVIEMBRE</v>
          </cell>
          <cell r="KY162" t="str">
            <v>12. MUNICIPALIDAD DISTRITAL DE SAN PEDRO DE LARAOS</v>
          </cell>
          <cell r="KZ162" t="str">
            <v>12. MUNICIPALIDAD DISTRITAL DE VEGUETA</v>
          </cell>
          <cell r="LB162" t="str">
            <v>12. MUNICIPALIDAD DISTRITAL DE HONGOS</v>
          </cell>
          <cell r="LQ162" t="str">
            <v>12. MUNICIPALIDAD DISTRITAL DE VICCO</v>
          </cell>
          <cell r="MB162" t="str">
            <v>12. MUNICIPALIDAD DISTRITAL DE PLATERIA</v>
          </cell>
          <cell r="MC162" t="str">
            <v>12. MUNICIPALIDAD DISTRITAL DE SAN JOSE</v>
          </cell>
          <cell r="MW162" t="str">
            <v>12. MUNICIPALIDAD DISTRITAL DE SAN ANTONIO</v>
          </cell>
        </row>
        <row r="163">
          <cell r="S163" t="str">
            <v>013. CORTE SUPERIOR DE JUSTICIA DE HUANUCO</v>
          </cell>
          <cell r="AE163" t="str">
            <v>013. SUNARP, SEDE ICA</v>
          </cell>
          <cell r="AF163" t="str">
            <v>028. II DIRECCION TERRITORIAL DE POLICIA CHICLAYO</v>
          </cell>
          <cell r="AS163" t="str">
            <v>024. SEDE CENTRAL</v>
          </cell>
          <cell r="CU163" t="str">
            <v>027. HOSPITAL NACIONAL ARZOBISPO LOAYZA</v>
          </cell>
          <cell r="DB163" t="str">
            <v>022. PROYECTO ESPECIAL DE DESARROLLO DEL VALLE DE LOS RIOS APURIMAC, ENE Y MANTARO - PROVRAEM</v>
          </cell>
          <cell r="EV163" t="str">
            <v>401. SALUD BAGUA</v>
          </cell>
          <cell r="EW163" t="str">
            <v>306. EDUCACION SIHUAS</v>
          </cell>
          <cell r="EX163" t="str">
            <v>303. EDUCACION CHINCHEROS</v>
          </cell>
          <cell r="EY163" t="str">
            <v>306. UGEL CASTILLA</v>
          </cell>
          <cell r="EZ163" t="str">
            <v>309. EDUCACION UGEL SUCRE</v>
          </cell>
          <cell r="FA163" t="str">
            <v>305. EDUCACION UGEL SANTA CRUZ</v>
          </cell>
          <cell r="FB163" t="str">
            <v>306. EDUCACION PARURO</v>
          </cell>
          <cell r="FC163" t="str">
            <v>308. UGEL SURCUBAMBA</v>
          </cell>
          <cell r="FD163" t="str">
            <v>309. EDUCACION UGEL LAURICOCHA</v>
          </cell>
          <cell r="FE163" t="str">
            <v>403. HOSPITAL REGIONAL DE ICA</v>
          </cell>
          <cell r="FF163" t="str">
            <v>308. EDUCACION YAULI - LA OROYA</v>
          </cell>
          <cell r="FG163" t="str">
            <v>308. EDUCACION PATAZ</v>
          </cell>
          <cell r="FH163" t="str">
            <v>402. HOSPITAL BELEN - LAMBAYEQUE</v>
          </cell>
          <cell r="FI163" t="str">
            <v>306. EDUCACION DATEM DEL MARAÑON</v>
          </cell>
          <cell r="FK163" t="str">
            <v>402. HOSPITAL REGIONAL DE MOQUEGUA</v>
          </cell>
          <cell r="FM163" t="str">
            <v>305. EDUCACION UGEL DE PAITA</v>
          </cell>
          <cell r="FN163" t="str">
            <v>306. EDUCACION COLLAO</v>
          </cell>
          <cell r="FO163" t="str">
            <v>302. EDUCACION HUALLAGA CENTRAL</v>
          </cell>
          <cell r="FR163" t="str">
            <v>303. EDUCACION CORONEL PORTILLO</v>
          </cell>
          <cell r="FS163" t="str">
            <v>309. EDUCACION BARRANCA</v>
          </cell>
          <cell r="FV163" t="str">
            <v>13. MUNICIPALIDAD DISTRITAL DE MARISCAL CASTILLA</v>
          </cell>
          <cell r="FZ163" t="str">
            <v>13. MUNICIPALIDAD DISTRITAL DE OCUMAL</v>
          </cell>
          <cell r="GG163" t="str">
            <v>13. MUNICIPALIDAD DISTRITAL DE PACLLON</v>
          </cell>
          <cell r="GL163" t="str">
            <v>13. MUNICIPALIDAD DISTRITAL DE RAPAYAN</v>
          </cell>
          <cell r="GX163" t="str">
            <v>13. MUNICIPALIDAD DISTRITAL DE SAN JERONIMO</v>
          </cell>
          <cell r="GZ163" t="str">
            <v>13. MUNICIPALIDAD DISTRITAL DE SORAYA</v>
          </cell>
          <cell r="HC163" t="str">
            <v>13. MUNICIPALIDAD DISTRITAL DE VIRUNDO</v>
          </cell>
          <cell r="HD163" t="str">
            <v>13. MUNICIPALIDAD DISTRITAL DE POCSI</v>
          </cell>
          <cell r="HF163" t="str">
            <v>13. MUNICIPALIDAD DISTRITAL DE YAUCA</v>
          </cell>
          <cell r="HG163" t="str">
            <v>13. MUNICIPALIDAD DISTRITAL DE URACA</v>
          </cell>
          <cell r="HH163" t="str">
            <v>13. MUNICIPALIDAD DISTRITAL DE MADRIGAL</v>
          </cell>
          <cell r="HL163" t="str">
            <v>13. MUNICIPALIDAD DISTRITAL DE TAMBILLO</v>
          </cell>
          <cell r="HQ163" t="str">
            <v>13. MUNICIPALIDAD DISTRITAL DE OTOCA</v>
          </cell>
          <cell r="HZ163" t="str">
            <v>13. MUNICIPALIDAD DISTRITAL DE PACCHA</v>
          </cell>
          <cell r="IB163" t="str">
            <v>13. MUNICIPALIDAD DISTRITAL DE SANTO TOMAS</v>
          </cell>
          <cell r="IG163" t="str">
            <v>13. MUNICIPALIDAD DISTRITAL DE UNION AGUA BLANCA</v>
          </cell>
          <cell r="IS163" t="str">
            <v>13. MUNICIPALIDAD DISTRITAL DE VILLA KINTIARINA</v>
          </cell>
          <cell r="IX163" t="str">
            <v>13. MUNICIPALIDAD DISTRITAL DE NUEVO OCCORO</v>
          </cell>
          <cell r="JA163" t="str">
            <v>13. MUNICIPALIDAD DISTRITAL DE TICRAPO</v>
          </cell>
          <cell r="JC163" t="str">
            <v>13. MUNICIPALIDAD DISTRITAL DE SANTIAGO DE CHOCORVOS</v>
          </cell>
          <cell r="JD163" t="str">
            <v>15. MUNICIPALIDAD DISTRITAL DE SALCAHUASI</v>
          </cell>
          <cell r="JE163" t="str">
            <v>13. MUNICIPALIDAD DISTRITAL DE SAN PABLO DE PILLAO</v>
          </cell>
          <cell r="JP163" t="str">
            <v>13. MUNICIPALIDAD DISTRITAL DE TATE</v>
          </cell>
          <cell r="JU163" t="str">
            <v>19. MUNICIPALIDAD DISTRITAL DE HUANCAN</v>
          </cell>
          <cell r="JV163" t="str">
            <v>13. MUNICIPALIDAD DISTRITAL DE ORCOTUNA</v>
          </cell>
          <cell r="JX163" t="str">
            <v>13. MUNICIPALIDAD DISTRITAL DE LEONOR ORDOÑEZ</v>
          </cell>
          <cell r="KK163" t="str">
            <v>13. MUNICIPALIDAD DISTRITAL DE URPAY</v>
          </cell>
          <cell r="KP163" t="str">
            <v>13. MUNICIPALIDAD DISTRITAL DE REQUE</v>
          </cell>
          <cell r="KS163" t="str">
            <v>13. MUNICIPALIDAD DISTRITAL DE JESUS MARIA</v>
          </cell>
          <cell r="KW163" t="str">
            <v>13. MUNICIPALIDAD DISTRITAL DE SAN ANTONIO</v>
          </cell>
          <cell r="KY163" t="str">
            <v>13. MUNICIPALIDAD DISTRITAL DE MARIATANA</v>
          </cell>
          <cell r="LB163" t="str">
            <v>13. MUNICIPALIDAD DISTRITAL DE HUAMPARA</v>
          </cell>
          <cell r="LQ163" t="str">
            <v>13. MUNICIPALIDAD DISTRITAL DE YANACANCHA</v>
          </cell>
          <cell r="MB163" t="str">
            <v>13. MUNICIPALIDAD DISTRITAL DE SAN ANTONIO</v>
          </cell>
          <cell r="MC163" t="str">
            <v>13. MUNICIPALIDAD DISTRITAL DE SAN JUAN DE SALINAS</v>
          </cell>
          <cell r="MW163" t="str">
            <v>13. MUNICIPALIDAD DISTRITAL DE SAUCE</v>
          </cell>
        </row>
        <row r="164">
          <cell r="S164" t="str">
            <v>014. CORTE SUPERIOR DE JUSTICIA DE SANTA</v>
          </cell>
          <cell r="AE164" t="str">
            <v>014. SUNARP, SEDE TACNA</v>
          </cell>
          <cell r="AF164" t="str">
            <v>029. DIRECCIÓN EJECUTIVA ANTIDROGAS - DIREJANDRO PNP</v>
          </cell>
          <cell r="AS164" t="str">
            <v>026. PROGRAMA EDUCACION BASICA PARA TODOS</v>
          </cell>
          <cell r="CU164" t="str">
            <v>028. HOSPITAL NACIONAL DOS DE MAYO</v>
          </cell>
          <cell r="DB164" t="str">
            <v>034. PROYECTO ESPECIAL DATEM DEL MARAÑON - ALTO AMAZONAS - LORETO - CONDORCANQUI - PEDAMAALC</v>
          </cell>
          <cell r="EV164" t="str">
            <v>402. HOSPITAL DE APOYO CHACHAPOYAS</v>
          </cell>
          <cell r="EW164" t="str">
            <v>307. EDUCACION CARLOS F. FITZCARRALD</v>
          </cell>
          <cell r="EX164" t="str">
            <v>304. EDUCACION GRAU</v>
          </cell>
          <cell r="EY164" t="str">
            <v>307. UGEL CONDESUYOS</v>
          </cell>
          <cell r="EZ164" t="str">
            <v>310. EDUCACION UGEL VICTOR FAJARDO</v>
          </cell>
          <cell r="FA164" t="str">
            <v>306. EDUCACION UGEL CAJABAMBA</v>
          </cell>
          <cell r="FB164" t="str">
            <v>308. EDUCACION URUBAMBA</v>
          </cell>
          <cell r="FC164" t="str">
            <v>309. UGEL ACOBAMBA</v>
          </cell>
          <cell r="FD164" t="str">
            <v>310. EDUCACION UGEL YAROWILCA</v>
          </cell>
          <cell r="FE164" t="str">
            <v>404. HOSPITAL SAN JUAN DE DIOS - PISCO</v>
          </cell>
          <cell r="FF164" t="str">
            <v>309. EDUCACION PROVINCIA DE JUNIN</v>
          </cell>
          <cell r="FG164" t="str">
            <v>309. EDUCACION BOLIVAR</v>
          </cell>
          <cell r="FH164" t="str">
            <v>403. HOSPITAL REGIONAL LAMBAYEQUE</v>
          </cell>
          <cell r="FI164" t="str">
            <v>308. EDUCACION PUTUMAYO</v>
          </cell>
          <cell r="FM164" t="str">
            <v>306. EDUCACION UGEL DE TALARA</v>
          </cell>
          <cell r="FN164" t="str">
            <v>307. EDUCACION CHUCUITO - JULI</v>
          </cell>
          <cell r="FO164" t="str">
            <v>303. EDUCACION ALTO HUALLAGA</v>
          </cell>
          <cell r="FR164" t="str">
            <v>304. EDUCACION PADRE ABAD</v>
          </cell>
          <cell r="FS164" t="str">
            <v>400. DIRECCION DE SALUD III LIMA NORTE</v>
          </cell>
          <cell r="FV164" t="str">
            <v>14. MUNICIPALIDAD DISTRITAL DE MOLINOPAMPA</v>
          </cell>
          <cell r="FZ164" t="str">
            <v>14. MUNICIPALIDAD DISTRITAL DE PISUQUIA</v>
          </cell>
          <cell r="GG164" t="str">
            <v>14. MUNICIPALIDAD DISTRITAL DE SAN MIGUEL DE CORPANQUI</v>
          </cell>
          <cell r="GL164" t="str">
            <v>14. MUNICIPALIDAD DISTRITAL DE SAN MARCOS</v>
          </cell>
          <cell r="GX164" t="str">
            <v>14. MUNICIPALIDAD DISTRITAL DE SAN MIGUEL DE CHACCRAMPA</v>
          </cell>
          <cell r="GZ164" t="str">
            <v>14. MUNICIPALIDAD DISTRITAL DE TAPAIRIHUA</v>
          </cell>
          <cell r="HC164" t="str">
            <v>14. MUNICIPALIDAD DISTRITAL DE CURASCO</v>
          </cell>
          <cell r="HD164" t="str">
            <v>14. MUNICIPALIDAD DISTRITAL DE POLOBAYA</v>
          </cell>
          <cell r="HG164" t="str">
            <v>14. MUNICIPALIDAD DISTRITAL DE VIRACO</v>
          </cell>
          <cell r="HH164" t="str">
            <v>14. MUNICIPALIDAD DISTRITAL DE SAN ANTONIO DE CHUCA</v>
          </cell>
          <cell r="HL164" t="str">
            <v>14. MUNICIPALIDAD DISTRITAL DE VINCHOS</v>
          </cell>
          <cell r="HQ164" t="str">
            <v>14. MUNICIPALIDAD DISTRITAL DE SAISA</v>
          </cell>
          <cell r="HZ164" t="str">
            <v>14. MUNICIPALIDAD DISTRITAL DE PION</v>
          </cell>
          <cell r="IB164" t="str">
            <v>14. MUNICIPALIDAD DISTRITAL DE SOCOTA</v>
          </cell>
          <cell r="IS164" t="str">
            <v>14. MUNICIPALIDAD DISTRITAL DE MEGANTONI</v>
          </cell>
          <cell r="IX164" t="str">
            <v>14. MUNICIPALIDAD DISTRITAL DE PALCA</v>
          </cell>
          <cell r="JC164" t="str">
            <v>14. MUNICIPALIDAD DISTRITAL DE SANTIAGO DE QUIRAHUARA</v>
          </cell>
          <cell r="JD164" t="str">
            <v>16. MUNICIPALIDAD DISTRITAL DE SAN MARCOS DE ROCCHAC</v>
          </cell>
          <cell r="JP164" t="str">
            <v>14. MUNICIPALIDAD DISTRITAL DE YAUCA DEL ROSARIO</v>
          </cell>
          <cell r="JU164" t="str">
            <v>20. MUNICIPALIDAD DISTRITAL DE HUASICANCHA</v>
          </cell>
          <cell r="JV164" t="str">
            <v>14. MUNICIPALIDAD DISTRITAL DE SAN JOSE DE QUERO</v>
          </cell>
          <cell r="JX164" t="str">
            <v>14. MUNICIPALIDAD DISTRITAL DE LLOCLLAPAMPA</v>
          </cell>
          <cell r="KP164" t="str">
            <v>14. MUNICIPALIDAD DISTRITAL DE SANTA ROSA</v>
          </cell>
          <cell r="KS164" t="str">
            <v>14. MUNICIPALIDAD DISTRITAL DE LA MOLINA</v>
          </cell>
          <cell r="KW164" t="str">
            <v>14. MUNICIPALIDAD DISTRITAL DE SAN LUIS</v>
          </cell>
          <cell r="KY164" t="str">
            <v>14. MUNICIPALIDAD DISTRITAL DE RICARDO PALMA</v>
          </cell>
          <cell r="LB164" t="str">
            <v>14. MUNICIPALIDAD DISTRITAL DE HUANCAYA</v>
          </cell>
          <cell r="MB164" t="str">
            <v>14. MUNICIPALIDAD DISTRITAL DE TIQUILLACA</v>
          </cell>
          <cell r="MC164" t="str">
            <v>14. MUNICIPALIDAD DISTRITAL DE SANTIAGO DE PUPUJA</v>
          </cell>
          <cell r="MW164" t="str">
            <v>14. MUNICIPALIDAD DISTRITAL DE SHAPAJA</v>
          </cell>
        </row>
        <row r="165">
          <cell r="S165" t="str">
            <v>015. CORTE SUPERIOR DE JUSTICIA DE ANCASH</v>
          </cell>
          <cell r="AE165" t="str">
            <v>015. SUNARP, SEDE AYACUCHO</v>
          </cell>
          <cell r="AF165" t="str">
            <v>032. OFICINA GENERAL DE INFRAESTRUCTURA</v>
          </cell>
          <cell r="AS165" t="str">
            <v>108. PROGRAMA NACIONAL DE INFRAESTRUCTURA EDUCATIVA</v>
          </cell>
          <cell r="CU165" t="str">
            <v>029. HOSPITAL DE APOYO SANTA ROSA</v>
          </cell>
          <cell r="DB165" t="str">
            <v>035. GESTION DE PROYECTOS SECTORIALES</v>
          </cell>
          <cell r="EV165" t="str">
            <v>403. HOSPITAL DE APOYO BAGUA</v>
          </cell>
          <cell r="EW165" t="str">
            <v>308. EDUCACION HUARI</v>
          </cell>
          <cell r="EX165" t="str">
            <v>305. EDUCACION HUANCARAMA</v>
          </cell>
          <cell r="EY165" t="str">
            <v>308. UGEL ISLAY</v>
          </cell>
          <cell r="EZ165" t="str">
            <v>311. EDUCACION VILCASHUAMAN</v>
          </cell>
          <cell r="FA165" t="str">
            <v>307. EDUCACION UGEL BAMBAMARCA</v>
          </cell>
          <cell r="FB165" t="str">
            <v>309. EDUCACION PAUCARTAMBO</v>
          </cell>
          <cell r="FC165" t="str">
            <v>310. UGEL HUANCAVELICA</v>
          </cell>
          <cell r="FD165" t="str">
            <v>311. EDUCACION UGEL HUANUCO</v>
          </cell>
          <cell r="FE165" t="str">
            <v>405. HOSPITAL DE APOYO SANTA MARIA DEL SOCORRO</v>
          </cell>
          <cell r="FF165" t="str">
            <v>310. EDUCACIÓN PICHANAKI</v>
          </cell>
          <cell r="FG165" t="str">
            <v>310. COLEGIO MILITAR RAMON CASTILLA</v>
          </cell>
          <cell r="FI165" t="str">
            <v>400. SALUD LORETO</v>
          </cell>
          <cell r="FM165" t="str">
            <v>307. EDUCACION UGEL MORROPON</v>
          </cell>
          <cell r="FN165" t="str">
            <v>308. EDUCACION YUNGUYO</v>
          </cell>
          <cell r="FO165" t="str">
            <v>305. EDUCACION LAMAS</v>
          </cell>
          <cell r="FR165" t="str">
            <v>400. SALUD UCAYALI</v>
          </cell>
          <cell r="FS165" t="str">
            <v>401. HOSPITAL HUACHO - HUAURA - OYON Y SERVICIOS BASICOS DE SALUD</v>
          </cell>
          <cell r="FV165" t="str">
            <v>15. MUNICIPALIDAD DISTRITAL DE MONTEVIDEO</v>
          </cell>
          <cell r="FZ165" t="str">
            <v>15. MUNICIPALIDAD DISTRITAL DE PROVIDENCIA</v>
          </cell>
          <cell r="GG165" t="str">
            <v>15. MUNICIPALIDAD DISTRITAL DE TICLLOS</v>
          </cell>
          <cell r="GL165" t="str">
            <v>15. MUNICIPALIDAD DISTRITAL DE SAN PEDRO DE CHANA</v>
          </cell>
          <cell r="GX165" t="str">
            <v>15. MUNICIPALIDAD DISTRITAL DE SANTA MARIA DE CHICMO</v>
          </cell>
          <cell r="GZ165" t="str">
            <v>15. MUNICIPALIDAD DISTRITAL DE TINTAY</v>
          </cell>
          <cell r="HD165" t="str">
            <v>15. MUNICIPALIDAD DISTRITAL DE QUEQUEÑA</v>
          </cell>
          <cell r="HH165" t="str">
            <v>15. MUNICIPALIDAD DISTRITAL DE SIBAYO</v>
          </cell>
          <cell r="HL165" t="str">
            <v>15. MUNICIPALIDAD DISTRITAL DE JESUS NAZARENO</v>
          </cell>
          <cell r="HQ165" t="str">
            <v>15. MUNICIPALIDAD DISTRITAL DE SAN CRISTOBAL</v>
          </cell>
          <cell r="HZ165" t="str">
            <v>15. MUNICIPALIDAD DISTRITAL DE QUEROCOTO</v>
          </cell>
          <cell r="IB165" t="str">
            <v>15. MUNICIPALIDAD DISTRITAL DE TORIBIO CASANOVA</v>
          </cell>
          <cell r="IX165" t="str">
            <v>15. MUNICIPALIDAD DISTRITAL DE PILCHACA</v>
          </cell>
          <cell r="JC165" t="str">
            <v>15. MUNICIPALIDAD DISTRITAL DE SANTO DOMINGO DE CAPILLAS</v>
          </cell>
          <cell r="JD165" t="str">
            <v>17. MUNICIPALIDAD DISTRITAL DE SURCUBAMBA</v>
          </cell>
          <cell r="JU165" t="str">
            <v>21. MUNICIPALIDAD DISTRITAL DE HUAYUCACHI</v>
          </cell>
          <cell r="JV165" t="str">
            <v>15. MUNICIPALIDAD DISTRITAL DE SANTA ROSA DE OCOPA</v>
          </cell>
          <cell r="JX165" t="str">
            <v>15. MUNICIPALIDAD DISTRITAL DE MARCO</v>
          </cell>
          <cell r="KP165" t="str">
            <v>15. MUNICIPALIDAD DISTRITAL DE SAÑA</v>
          </cell>
          <cell r="KS165" t="str">
            <v>15. MUNICIPALIDAD DISTRITAL DE LA VICTORIA</v>
          </cell>
          <cell r="KW165" t="str">
            <v>15. MUNICIPALIDAD DISTRITAL DE SANTA CRUZ DE FLORES</v>
          </cell>
          <cell r="KY165" t="str">
            <v>15. MUNICIPALIDAD DISTRITAL DE SAN ANDRES DE TUPICOCHA</v>
          </cell>
          <cell r="LB165" t="str">
            <v>15. MUNICIPALIDAD DISTRITAL DE HUANGASCAR</v>
          </cell>
          <cell r="MB165" t="str">
            <v>15. MUNICIPALIDAD DISTRITAL DE VILQUE</v>
          </cell>
          <cell r="MC165" t="str">
            <v>15. MUNICIPALIDAD DISTRITAL DE TIRAPATA</v>
          </cell>
        </row>
        <row r="166">
          <cell r="S166" t="str">
            <v>016. CORTE SUPERIOR DE JUSTICIA DE CAJAMARCA</v>
          </cell>
          <cell r="AF166" t="str">
            <v>033. FRENTE POLICIAL PUNO</v>
          </cell>
          <cell r="AS166" t="str">
            <v>113. APROLAB II</v>
          </cell>
          <cell r="CU166" t="str">
            <v>030. HOSPITAL DE EMERGENCIAS CASIMIRO ULLOA</v>
          </cell>
          <cell r="DB166" t="str">
            <v>036. FONDO SIERRA AZUL</v>
          </cell>
          <cell r="EV166" t="str">
            <v>404. SALUD UTCUBAMBA</v>
          </cell>
          <cell r="EW166" t="str">
            <v>309. EDUCACION PALLASCA</v>
          </cell>
          <cell r="EX166" t="str">
            <v>306. EDUCACION AYMARAES</v>
          </cell>
          <cell r="EY166" t="str">
            <v>309. UGEL LA UNIÓN</v>
          </cell>
          <cell r="EZ166" t="str">
            <v>312. EDUCACION HUANCASANCOS</v>
          </cell>
          <cell r="FA166" t="str">
            <v>308. EDUCACION UGEL CELENDIN</v>
          </cell>
          <cell r="FB166" t="str">
            <v>310. EDUCACION ESPINAR</v>
          </cell>
          <cell r="FC166" t="str">
            <v>311. UGEL HUAYTARA</v>
          </cell>
          <cell r="FD166" t="str">
            <v>312. INSTITUTO SUPERIOR DE MUSICA PUBLICO DANIEL ALOMIA ROBLES</v>
          </cell>
          <cell r="FE166" t="str">
            <v>406. RED DE SALUD ICA</v>
          </cell>
          <cell r="FF166" t="str">
            <v>311. EDUCACIÓN PANGOA</v>
          </cell>
          <cell r="FG166" t="str">
            <v>311. EDUCACION JULCAN</v>
          </cell>
          <cell r="FI166" t="str">
            <v>401. SALUD YURIMAGUAS</v>
          </cell>
          <cell r="FM166" t="str">
            <v>308. EDUCACION UGEL AYABACA</v>
          </cell>
          <cell r="FN166" t="str">
            <v>309. EDUCACION CARABAYA - MACUSANI</v>
          </cell>
          <cell r="FO166" t="str">
            <v>306. EDUCACION RIOJA</v>
          </cell>
          <cell r="FR166" t="str">
            <v>401. HOSPITAL REGIONAL DE PUCALLPA</v>
          </cell>
          <cell r="FS166" t="str">
            <v>402. SERVICIOS BASICOS DE SALUD CAÑETE-YAUYOS</v>
          </cell>
          <cell r="FV166" t="str">
            <v>16. MUNICIPALIDAD DISTRITAL DE OLLEROS</v>
          </cell>
          <cell r="FZ166" t="str">
            <v>16. MUNICIPALIDAD DISTRITAL DE SAN CRISTOBAL</v>
          </cell>
          <cell r="GL166" t="str">
            <v>16. MUNICIPALIDAD DISTRITAL DE UCO</v>
          </cell>
          <cell r="GX166" t="str">
            <v>16. MUNICIPALIDAD DISTRITAL DE TALAVERA</v>
          </cell>
          <cell r="GZ166" t="str">
            <v>16. MUNICIPALIDAD DISTRITAL DE TORAYA</v>
          </cell>
          <cell r="HD166" t="str">
            <v>16. MUNICIPALIDAD DISTRITAL DE SABANDIA</v>
          </cell>
          <cell r="HH166" t="str">
            <v>16. MUNICIPALIDAD DISTRITAL DE TAPAY</v>
          </cell>
          <cell r="HL166" t="str">
            <v>16. MUNICIPALIDAD DISTRITAL DE ANDRES AVELINO CACERES DORREGARAY</v>
          </cell>
          <cell r="HQ166" t="str">
            <v>16. MUNICIPALIDAD DISTRITAL DE SAN JUAN</v>
          </cell>
          <cell r="HZ166" t="str">
            <v>16. MUNICIPALIDAD DISTRITAL DE SAN JUAN DE LICUPIS</v>
          </cell>
          <cell r="IX166" t="str">
            <v>16. MUNICIPALIDAD DISTRITAL DE VILCA</v>
          </cell>
          <cell r="JC166" t="str">
            <v>16. MUNICIPALIDAD DISTRITAL DE TAMBO</v>
          </cell>
          <cell r="JD166" t="str">
            <v>18. MUNICIPALIDAD DISTRITAL DE TINTAY PUNCU</v>
          </cell>
          <cell r="JU166" t="str">
            <v>22. MUNICIPALIDAD DISTRITAL DE INGENIO</v>
          </cell>
          <cell r="JX166" t="str">
            <v>16. MUNICIPALIDAD DISTRITAL DE MASMA</v>
          </cell>
          <cell r="KP166" t="str">
            <v>16. MUNICIPALIDAD DISTRITAL DE CAYALTI</v>
          </cell>
          <cell r="KS166" t="str">
            <v>16. MUNICIPALIDAD DISTRITAL DE LINCE</v>
          </cell>
          <cell r="KW166" t="str">
            <v>16. MUNICIPALIDAD DISTRITAL DE ZUÑIGA</v>
          </cell>
          <cell r="KY166" t="str">
            <v>16. MUNICIPALIDAD DISTRITAL DE SAN ANTONIO</v>
          </cell>
          <cell r="LB166" t="str">
            <v>16. MUNICIPALIDAD DISTRITAL DE HUANTAN</v>
          </cell>
        </row>
        <row r="167">
          <cell r="S167" t="str">
            <v>017. CORTE SUPERIOR DE JUSTICIA DE PUNO</v>
          </cell>
          <cell r="AF167" t="str">
            <v>034. REGIÓN POLICIAL LORETO</v>
          </cell>
          <cell r="AS167" t="str">
            <v>116. COLEGIO MAYOR SECUNDARIO PRESIDENTE DEL PERU</v>
          </cell>
          <cell r="CU167" t="str">
            <v>031. HOSPITAL DE EMERGENCIAS PEDIÁTRICAS</v>
          </cell>
          <cell r="EV167" t="str">
            <v>405. SALUD CONDORCANQUI</v>
          </cell>
          <cell r="EW167" t="str">
            <v>310. EDUCACION CASMA</v>
          </cell>
          <cell r="EX167" t="str">
            <v>307. EDUCACION ABANCAY</v>
          </cell>
          <cell r="EY167" t="str">
            <v>310. UGEL CAYLLOMA</v>
          </cell>
          <cell r="EZ167" t="str">
            <v>400. SALUD AYACUCHO</v>
          </cell>
          <cell r="FA167" t="str">
            <v>309. EDUCACION UGEL CAJAMARCA</v>
          </cell>
          <cell r="FB167" t="str">
            <v>311. UGEL DE CALCA</v>
          </cell>
          <cell r="FC167" t="str">
            <v>312. UGEL TAYACAJA</v>
          </cell>
          <cell r="FD167" t="str">
            <v>400. SALUD HUANUCO</v>
          </cell>
          <cell r="FE167" t="str">
            <v>407. HOSPITAL DE APOYO DE PALPA</v>
          </cell>
          <cell r="FF167" t="str">
            <v>312. EDUCACIÓN RÍO TAMBO</v>
          </cell>
          <cell r="FG167" t="str">
            <v>312. EDUCACION VIRÚ</v>
          </cell>
          <cell r="FI167" t="str">
            <v>402. HOSPITAL DE APOYO IQUITOS</v>
          </cell>
          <cell r="FM167" t="str">
            <v>309. UNIDAD DE GESTION EDUCATIVA LOCAL - UGEL HUANCABAMBA</v>
          </cell>
          <cell r="FN167" t="str">
            <v>310. EDUCACION SANDIA</v>
          </cell>
          <cell r="FO167" t="str">
            <v>307. EDUCACION BELLAVISTA</v>
          </cell>
          <cell r="FR167" t="str">
            <v>402. HOSPITAL AMAZONICO</v>
          </cell>
          <cell r="FS167" t="str">
            <v>403. HOSPITAL DE APOYO REZOLA</v>
          </cell>
          <cell r="FV167" t="str">
            <v>17. MUNICIPALIDAD DISTRITAL DE QUINJALCA</v>
          </cell>
          <cell r="FZ167" t="str">
            <v>17. MUNICIPALIDAD DISTRITAL DE SAN FRANCISCO DEL YESO</v>
          </cell>
          <cell r="GX167" t="str">
            <v>17. MUNICIPALIDAD DISTRITAL DE TUMAY HUARACA</v>
          </cell>
          <cell r="GZ167" t="str">
            <v>17. MUNICIPALIDAD DISTRITAL DE YANACA</v>
          </cell>
          <cell r="HD167" t="str">
            <v>17. MUNICIPALIDAD DISTRITAL DE SACHACA</v>
          </cell>
          <cell r="HH167" t="str">
            <v>17. MUNICIPALIDAD DISTRITAL DE TISCO</v>
          </cell>
          <cell r="HQ167" t="str">
            <v>17. MUNICIPALIDAD DISTRITAL DE SAN PEDRO</v>
          </cell>
          <cell r="HZ167" t="str">
            <v>17. MUNICIPALIDAD DISTRITAL DE TACABAMBA</v>
          </cell>
          <cell r="IX167" t="str">
            <v>17. MUNICIPALIDAD DISTRITAL DE YAULI</v>
          </cell>
          <cell r="JD167" t="str">
            <v>19. MUNICIPALIDAD DISTRITAL DE QUICHUAS</v>
          </cell>
          <cell r="JU167" t="str">
            <v>24. MUNICIPALIDAD DISTRITAL DE PARIAHUANCA</v>
          </cell>
          <cell r="JX167" t="str">
            <v>17. MUNICIPALIDAD DISTRITAL DE MASMA CHICCHE</v>
          </cell>
          <cell r="KP167" t="str">
            <v>17. MUNICIPALIDAD DISTRITAL DE PATAPO</v>
          </cell>
          <cell r="KS167" t="str">
            <v>17. MUNICIPALIDAD DISTRITAL DE LOS OLIVOS</v>
          </cell>
          <cell r="KY167" t="str">
            <v>17. MUNICIPALIDAD DISTRITAL DE SAN BARTOLOME</v>
          </cell>
          <cell r="LB167" t="str">
            <v>17. MUNICIPALIDAD DISTRITAL DE HUAÑEC</v>
          </cell>
        </row>
        <row r="168">
          <cell r="S168" t="str">
            <v>018. CORTE SUPERIOR DE JUSTICIA DE SAN MARTIN</v>
          </cell>
          <cell r="AF168" t="str">
            <v>035. REGIÓN POLICIAL HUÁNUCO - SAN MARTÍN - UCAYALI</v>
          </cell>
          <cell r="AS168" t="str">
            <v>117. PROGRAMA NACIONAL DE BECAS Y CREDITO EDUCATIVO</v>
          </cell>
          <cell r="CU168" t="str">
            <v>032. HOSPITAL NACIONAL VÍCTOR LARCO HERRERA</v>
          </cell>
          <cell r="EW168" t="str">
            <v>311. EDUCACION HUARAZ</v>
          </cell>
          <cell r="EX168" t="str">
            <v>308. EDUCACION ANTABAMBA</v>
          </cell>
          <cell r="EY168" t="str">
            <v>311. UGEL LA JOYA</v>
          </cell>
          <cell r="EZ168" t="str">
            <v>401. HOSPITAL HUAMANGA</v>
          </cell>
          <cell r="FA168" t="str">
            <v>310. EDUCACION UGEL SAN MARCOS</v>
          </cell>
          <cell r="FB168" t="str">
            <v>312. UGEL CUSCO</v>
          </cell>
          <cell r="FC168" t="str">
            <v>313. UGEL CASTROVIRREYNA</v>
          </cell>
          <cell r="FD168" t="str">
            <v>401. SALUD TINGO MARIA</v>
          </cell>
          <cell r="FF168" t="str">
            <v>400. DIRECCION REGIONAL DE SALUD JUNIN</v>
          </cell>
          <cell r="FG168" t="str">
            <v>313. EDUCACION EL PORVENIR</v>
          </cell>
          <cell r="FI168" t="str">
            <v>403. HOSPITAL REGIONAL LORETO</v>
          </cell>
          <cell r="FM168" t="str">
            <v>310. EDUCACION UGEL HUARMACA</v>
          </cell>
          <cell r="FN168" t="str">
            <v>311. UGEL PUNO</v>
          </cell>
          <cell r="FO168" t="str">
            <v>400. SALUD SAN MARTIN</v>
          </cell>
          <cell r="FR168" t="str">
            <v>403. DIRECCION DE RED DE SALUD Nº 03 ATALAYA</v>
          </cell>
          <cell r="FS168" t="str">
            <v>404. HOSPITAL BARRANCA-CAJATAMBO Y SERVICIOS BASICOS DE SALUD</v>
          </cell>
          <cell r="FV168" t="str">
            <v>18. MUNICIPALIDAD DISTRITAL DE SAN FRANCISCO DE DAGUAS</v>
          </cell>
          <cell r="FZ168" t="str">
            <v>18. MUNICIPALIDAD DISTRITAL DE SAN JERONIMO</v>
          </cell>
          <cell r="GX168" t="str">
            <v>18. MUNICIPALIDAD DISTRITAL DE TURPO</v>
          </cell>
          <cell r="HD168" t="str">
            <v>18. MUNICIPALIDAD DISTRITAL DE SAN JUAN DE SIGUAS</v>
          </cell>
          <cell r="HH168" t="str">
            <v>18. MUNICIPALIDAD DISTRITAL DE TUTI</v>
          </cell>
          <cell r="HQ168" t="str">
            <v>18. MUNICIPALIDAD DISTRITAL DE SAN PEDRO DE PALCO</v>
          </cell>
          <cell r="HZ168" t="str">
            <v>18. MUNICIPALIDAD DISTRITAL DE TOCMOCHE</v>
          </cell>
          <cell r="IX168" t="str">
            <v>18. MUNICIPALIDAD DISTRITAL DE ASCENSION</v>
          </cell>
          <cell r="JD168" t="str">
            <v>20. MUNICIPALIDAD DISTRITAL DE ANDAYMARCA</v>
          </cell>
          <cell r="JU168" t="str">
            <v>25. MUNICIPALIDAD DISTRITAL DE PILCOMAYO</v>
          </cell>
          <cell r="JX168" t="str">
            <v>18. MUNICIPALIDAD DISTRITAL DE MOLINOS</v>
          </cell>
          <cell r="KP168" t="str">
            <v>18. MUNICIPALIDAD DISTRITAL DE POMALCA</v>
          </cell>
          <cell r="KS168" t="str">
            <v>18. MUNICIPALIDAD DISTRITAL DE LURIGANCHO</v>
          </cell>
          <cell r="KY168" t="str">
            <v>18. MUNICIPALIDAD DISTRITAL DE SAN DAMIAN</v>
          </cell>
          <cell r="LB168" t="str">
            <v>18. MUNICIPALIDAD DISTRITAL DE LARAOS</v>
          </cell>
        </row>
        <row r="169">
          <cell r="S169" t="str">
            <v>019. CORTE SUPERIOR DE JUSTICIA DE AYACUCHO</v>
          </cell>
          <cell r="AF169" t="str">
            <v>036. REGIÓN POLICIAL AYACUCHO - ICA</v>
          </cell>
          <cell r="AS169" t="str">
            <v>118. MEJORAMIENTO DE LA CALIDAD DE LA EDUCACION BASICA</v>
          </cell>
          <cell r="CU169" t="str">
            <v>033. HOSPITAL NACIONAL DOCENTE MADRE NIÑO - SAN BARTOLOMÉ</v>
          </cell>
          <cell r="EW169" t="str">
            <v>312. EDUCACION ANTONIO RAIMONDI</v>
          </cell>
          <cell r="EX169" t="str">
            <v>400. SALUD APURIMAC</v>
          </cell>
          <cell r="EY169" t="str">
            <v>400. SALUD AREQUIPA</v>
          </cell>
          <cell r="EZ169" t="str">
            <v>402. SALUD SUR AYACUCHO</v>
          </cell>
          <cell r="FA169" t="str">
            <v>311. EDUCACION UGEL CONTUMAZA</v>
          </cell>
          <cell r="FB169" t="str">
            <v>313. EDUCACIÓN CANAS</v>
          </cell>
          <cell r="FC169" t="str">
            <v>314. UGEL CHURCAMPA</v>
          </cell>
          <cell r="FD169" t="str">
            <v>402. HOSPITAL HERMILIO VALDIZAN</v>
          </cell>
          <cell r="FF169" t="str">
            <v>401. SALUD DANIEL ALCIDES CARRION</v>
          </cell>
          <cell r="FG169" t="str">
            <v>314. EDUCACION LA ESPERANZA</v>
          </cell>
          <cell r="FI169" t="str">
            <v>404. RED DE SALUD DATEM DEL MARAÑON</v>
          </cell>
          <cell r="FM169" t="str">
            <v>400. SALUD PIURA</v>
          </cell>
          <cell r="FN169" t="str">
            <v>312. EDUCACION LAMPA</v>
          </cell>
          <cell r="FO169" t="str">
            <v>401. SALUD ALTO MAYO</v>
          </cell>
          <cell r="FR169" t="str">
            <v>404. DIRECCION DE RED DE SALUD Nº 04 AGUAYTIA - SAN ALEJANDRO</v>
          </cell>
          <cell r="FS169" t="str">
            <v>405. HOSPITAL CHANCAY Y SERVICIOS BASICOS DE SALUD</v>
          </cell>
          <cell r="FV169" t="str">
            <v>19. MUNICIPALIDAD DISTRITAL DE SAN ISIDRO DE MAINO</v>
          </cell>
          <cell r="FZ169" t="str">
            <v>19. MUNICIPALIDAD DISTRITAL DE SAN JUAN DE LOPECANCHA</v>
          </cell>
          <cell r="GX169" t="str">
            <v>19. MUNICIPALIDAD DISTRITAL DE KAQUIABAMBA</v>
          </cell>
          <cell r="HD169" t="str">
            <v>19. MUNICIPALIDAD DISTRITAL DE SAN JUAN DE TARUCANI</v>
          </cell>
          <cell r="HH169" t="str">
            <v>19. MUNICIPALIDAD DISTRITAL DE YANQUE</v>
          </cell>
          <cell r="HQ169" t="str">
            <v>19. MUNICIPALIDAD DISTRITAL DE SANCOS</v>
          </cell>
          <cell r="HZ169" t="str">
            <v>19. MUNICIPALIDAD DISTRITAL DE CHALAMARCA</v>
          </cell>
          <cell r="IX169" t="str">
            <v>19. MUNICIPALIDAD DISTRITAL DE HUANDO</v>
          </cell>
          <cell r="JD169" t="str">
            <v>21. MUNICIPALIDAD DISTRITAL DE ROBLE</v>
          </cell>
          <cell r="JU169" t="str">
            <v>26. MUNICIPALIDAD DISTRITAL DE PUCARA</v>
          </cell>
          <cell r="JX169" t="str">
            <v>19. MUNICIPALIDAD DISTRITAL DE MONOBAMBA</v>
          </cell>
          <cell r="KP169" t="str">
            <v>19. MUNICIPALIDAD DISTRITAL DE PUCALA</v>
          </cell>
          <cell r="KS169" t="str">
            <v>19. MUNICIPALIDAD DISTRITAL DE LURIN</v>
          </cell>
          <cell r="KY169" t="str">
            <v>19. MUNICIPALIDAD DISTRITAL DE SAN JUAN DE IRIS</v>
          </cell>
          <cell r="LB169" t="str">
            <v>19. MUNICIPALIDAD DISTRITAL DE LINCHA</v>
          </cell>
        </row>
        <row r="170">
          <cell r="S170" t="str">
            <v>020. CORTE SUPERIOR DE JUSTICIA DE LIMA ESTE</v>
          </cell>
          <cell r="AS170" t="str">
            <v>120. PROGRAMA NACIONAL DE DOTACION DE MATERIALES EDUCATIVOS</v>
          </cell>
          <cell r="CU170" t="str">
            <v>036. HOSPITAL CARLOS LANFRANCO LA HOZ</v>
          </cell>
          <cell r="EW170" t="str">
            <v>313. EDUCACION BOLOGNESI</v>
          </cell>
          <cell r="EX170" t="str">
            <v>401. SALUD CHANKA</v>
          </cell>
          <cell r="EY170" t="str">
            <v>401. HOSPITAL GOYENECHE</v>
          </cell>
          <cell r="EZ170" t="str">
            <v>403. SALUD CENTRO AYACUCHO</v>
          </cell>
          <cell r="FA170" t="str">
            <v>312. EDUCACION UGEL SAN MIGUEL</v>
          </cell>
          <cell r="FB170" t="str">
            <v>314. EDUCACIÓN ACOMAYO</v>
          </cell>
          <cell r="FC170" t="str">
            <v>400. SALUD HUANCAVELICA</v>
          </cell>
          <cell r="FD170" t="str">
            <v>403. SALUD LEONCIO PRADO</v>
          </cell>
          <cell r="FF170" t="str">
            <v>402. SALUD EL CARMEN</v>
          </cell>
          <cell r="FG170" t="str">
            <v>315. EDUCACION TRUJILLO NOR OESTE</v>
          </cell>
          <cell r="FI170" t="str">
            <v>405. HOSPITAL SANTA GEMA DE YURIMAGUAS</v>
          </cell>
          <cell r="FM170" t="str">
            <v>401. SALUD LUCIANO CASTILLO COLONNA</v>
          </cell>
          <cell r="FN170" t="str">
            <v>313. EDUCACION MOHO</v>
          </cell>
          <cell r="FO170" t="str">
            <v>402. SALUD HUALLAGA CENTRAL</v>
          </cell>
          <cell r="FR170" t="str">
            <v>405. RED DE SALUD Nº 01 CORONEL PORTILLO</v>
          </cell>
          <cell r="FS170" t="str">
            <v>406. SERVICIOS BASICOS DE SALUD CHILCA - MALA</v>
          </cell>
          <cell r="FV170" t="str">
            <v>20. MUNICIPALIDAD DISTRITAL DE SOLOCO</v>
          </cell>
          <cell r="FZ170" t="str">
            <v>20. MUNICIPALIDAD DISTRITAL DE SANTA CATALINA</v>
          </cell>
          <cell r="GX170" t="str">
            <v>20. MUNICIPALIDAD DISTRITAL DE JOSE MARÍA ARGUEDAS</v>
          </cell>
          <cell r="HD170" t="str">
            <v>20. MUNICIPALIDAD DISTRITAL DE SANTA ISABEL DE SIGUAS</v>
          </cell>
          <cell r="HH170" t="str">
            <v>20. MUNICIPALIDAD DISTRITAL DE MAJES</v>
          </cell>
          <cell r="HQ170" t="str">
            <v>20. MUNICIPALIDAD DISTRITAL DE SANTA ANA DE HUAYCAHUACHO</v>
          </cell>
          <cell r="JD170" t="str">
            <v>22. MUNICIPALIDAD DISTRITAL DE PICHOS</v>
          </cell>
          <cell r="JU170" t="str">
            <v>27. MUNICIPALIDAD DISTRITAL DE QUICHUAY</v>
          </cell>
          <cell r="JX170" t="str">
            <v>20. MUNICIPALIDAD DISTRITAL DE MUQUI</v>
          </cell>
          <cell r="KP170" t="str">
            <v>20. MUNICIPALIDAD DISTRITAL DE TUMAN</v>
          </cell>
          <cell r="KS170" t="str">
            <v>20. MUNICIPALIDAD DISTRITAL DE MAGDALENA DEL MAR</v>
          </cell>
          <cell r="KY170" t="str">
            <v>20. MUNICIPALIDAD DISTRITAL DE SAN JUAN DE TANTARANCHE</v>
          </cell>
          <cell r="LB170" t="str">
            <v>20. MUNICIPALIDAD DISTRITAL DE MADEAN</v>
          </cell>
        </row>
        <row r="171">
          <cell r="S171" t="str">
            <v>021. CORTE SUPERIOR DE JUSTICIA DE LIMA SUR</v>
          </cell>
          <cell r="AS171" t="str">
            <v>122. ESCUELA NACIONAL SUPERIOR DE BALLET</v>
          </cell>
          <cell r="CU171" t="str">
            <v>042. HOSPITAL "JOSE AGURTO TELLO DE CHOSICA"</v>
          </cell>
          <cell r="EW171" t="str">
            <v>314. EDUCACION ASUNCION</v>
          </cell>
          <cell r="EX171" t="str">
            <v>402. HOSPITAL GUILLERMO DIAZ DE LA VEGA - ABANCAY</v>
          </cell>
          <cell r="EY171" t="str">
            <v>402. HOSPITAL REGIONAL HONORIO DELGADO</v>
          </cell>
          <cell r="EZ171" t="str">
            <v>404. SALUD SARA SARA</v>
          </cell>
          <cell r="FA171" t="str">
            <v>313. EDUCACION UGEL SAN PABLO</v>
          </cell>
          <cell r="FB171" t="str">
            <v>315. EDUCACIÓN ANTA</v>
          </cell>
          <cell r="FC171" t="str">
            <v>401. HOSPITAL DEPARTAMENTAL DE HUANCAVELICA</v>
          </cell>
          <cell r="FD171" t="str">
            <v>404. RED DE SALUD HUANUCO</v>
          </cell>
          <cell r="FF171" t="str">
            <v>403. SALUD JAUJA</v>
          </cell>
          <cell r="FG171" t="str">
            <v>316. EDUCACION TRUJILLO SUR ESTE</v>
          </cell>
          <cell r="FI171" t="str">
            <v>406. SALUD UCAYALI - CONTAMANA</v>
          </cell>
          <cell r="FM171" t="str">
            <v>402. HOSPITAL DE APOYO III SULLANA</v>
          </cell>
          <cell r="FN171" t="str">
            <v>314. EDUCACION CRUCERO</v>
          </cell>
          <cell r="FO171" t="str">
            <v>403. SALUD ALTO HUALLAGA</v>
          </cell>
          <cell r="FS171" t="str">
            <v>407. HOSPITAL HUARAL Y SERVICIOS BASICOS DE SALUD</v>
          </cell>
          <cell r="FV171" t="str">
            <v>21. MUNICIPALIDAD DISTRITAL DE SONCHE</v>
          </cell>
          <cell r="FZ171" t="str">
            <v>21. MUNICIPALIDAD DISTRITAL DE SANTO TOMAS</v>
          </cell>
          <cell r="HD171" t="str">
            <v>21. MUNICIPALIDAD DISTRITAL DE SANTA RITA DE SIGUAS</v>
          </cell>
          <cell r="HQ171" t="str">
            <v>21. MUNICIPALIDAD DISTRITAL DE SANTA LUCIA</v>
          </cell>
          <cell r="JD171" t="str">
            <v>23. MUNICIPALIDAD DISTRITAL DE SANTIAGO DE TUCUMA</v>
          </cell>
          <cell r="JU171" t="str">
            <v>28. MUNICIPALIDAD DISTRITAL DE QUILCAS</v>
          </cell>
          <cell r="JX171" t="str">
            <v>21. MUNICIPALIDAD DISTRITAL DE MUQUIYAUYO</v>
          </cell>
          <cell r="KS171" t="str">
            <v>21. MUNICIPALIDAD DISTRITAL DE PUEBLO LIBRE</v>
          </cell>
          <cell r="KY171" t="str">
            <v>21. MUNICIPALIDAD DISTRITAL DE SAN LORENZO DE QUINTI</v>
          </cell>
          <cell r="LB171" t="str">
            <v>21. MUNICIPALIDAD DISTRITAL DE MIRAFLORES</v>
          </cell>
        </row>
        <row r="172">
          <cell r="S172" t="str">
            <v>022. CORTE SUPERIOR DE JUSTICIA DE HUAURA</v>
          </cell>
          <cell r="AS172" t="str">
            <v>123. ESCUELA NACIONAL SUPERIOR DE ARTE DRAMÁTICO "GUILLERMO UGARTE CHAMORRO"</v>
          </cell>
          <cell r="CU172" t="str">
            <v>049. HOSPITAL SAN JUAN DE LURIGANCHO</v>
          </cell>
          <cell r="EW172" t="str">
            <v>315. EDUCACION CARHUAZ</v>
          </cell>
          <cell r="EX172" t="str">
            <v>403. HOSPITAL SUB REGIONAL DE ANDAHUAYLAS</v>
          </cell>
          <cell r="EY172" t="str">
            <v>403. SALUD CAMANA</v>
          </cell>
          <cell r="EZ172" t="str">
            <v>405. RED DE SALUD AYACUCHO NORTE</v>
          </cell>
          <cell r="FA172" t="str">
            <v>400. SALUD CAJAMARCA</v>
          </cell>
          <cell r="FB172" t="str">
            <v>316. EDUCACIÓN PICHARI KIMBIRI VILLA VIRGEN</v>
          </cell>
          <cell r="FC172" t="str">
            <v>402. HOSPITAL DE PAMPAS DE TAYACAJA</v>
          </cell>
          <cell r="FD172" t="str">
            <v>405. SALUD HUAMALÍES</v>
          </cell>
          <cell r="FF172" t="str">
            <v>404. SALUD TARMA</v>
          </cell>
          <cell r="FG172" t="str">
            <v>400. SALUD LA LIBERTAD</v>
          </cell>
          <cell r="FM172" t="str">
            <v>403. SALUD MORROPON - CHULUCANAS</v>
          </cell>
          <cell r="FN172" t="str">
            <v>400. SALUD PUNO - LAMPA</v>
          </cell>
          <cell r="FO172" t="str">
            <v>404. HOSPITAL II - 2 TARAPOTO</v>
          </cell>
          <cell r="FS172" t="str">
            <v>408. RED DE SALUD HUAROCHIRI</v>
          </cell>
          <cell r="FZ172" t="str">
            <v>22. MUNICIPALIDAD DISTRITAL DE TINGO</v>
          </cell>
          <cell r="HD172" t="str">
            <v>22. MUNICIPALIDAD DISTRITAL DE SOCABAYA</v>
          </cell>
          <cell r="JU172" t="str">
            <v>29. MUNICIPALIDAD DISTRITAL DE SAN AGUSTIN</v>
          </cell>
          <cell r="JX172" t="str">
            <v>22. MUNICIPALIDAD DISTRITAL DE PACA</v>
          </cell>
          <cell r="KS172" t="str">
            <v>22. MUNICIPALIDAD DISTRITAL DE MIRAFLORES</v>
          </cell>
          <cell r="KY172" t="str">
            <v>22. MUNICIPALIDAD DISTRITAL DE SAN MATEO</v>
          </cell>
          <cell r="LB172" t="str">
            <v>22. MUNICIPALIDAD DISTRITAL DE OMAS</v>
          </cell>
        </row>
        <row r="173">
          <cell r="S173" t="str">
            <v>023. CORTE SUPERIOR DE JUSTICIA DE APURÍMAC</v>
          </cell>
          <cell r="CU173" t="str">
            <v>050. HOSPITAL VITARTE</v>
          </cell>
          <cell r="EW173" t="str">
            <v>316. EDUCACION MARISCAL LUZURIAGA</v>
          </cell>
          <cell r="EX173" t="str">
            <v>404. RED DE SALUD VIRGEN DE COCHARCAS</v>
          </cell>
          <cell r="EY173" t="str">
            <v>404. SALUD APLAO</v>
          </cell>
          <cell r="EZ173" t="str">
            <v>406. RED DE SALUD HUAMANGA</v>
          </cell>
          <cell r="FA173" t="str">
            <v>401. SALUD CHOTA</v>
          </cell>
          <cell r="FB173" t="str">
            <v>400. SALUD CUSCO</v>
          </cell>
          <cell r="FC173" t="str">
            <v>403. RED DE SALUD TAYACAJA</v>
          </cell>
          <cell r="FD173" t="str">
            <v>406. SALUD DOS DE MAYO</v>
          </cell>
          <cell r="FF173" t="str">
            <v>405. SALUD CHANCHAMAYO</v>
          </cell>
          <cell r="FG173" t="str">
            <v>401. INSTITUTO REGIONAL DE OFTALMOLOGIA</v>
          </cell>
          <cell r="FM173" t="str">
            <v>404. HOSPITAL DE APOYO I CHULUCANAS</v>
          </cell>
          <cell r="FN173" t="str">
            <v>401. SALUD MELGAR</v>
          </cell>
          <cell r="FZ173" t="str">
            <v>23. MUNICIPALIDAD DISTRITAL DE TRITA</v>
          </cell>
          <cell r="HD173" t="str">
            <v>23. MUNICIPALIDAD DISTRITAL DE TIABAYA</v>
          </cell>
          <cell r="JU173" t="str">
            <v>30. MUNICIPALIDAD DISTRITAL DE SAN JERONIMO DE TUNAN</v>
          </cell>
          <cell r="JX173" t="str">
            <v>23. MUNICIPALIDAD DISTRITAL DE PACCHA</v>
          </cell>
          <cell r="KS173" t="str">
            <v>23. MUNICIPALIDAD DISTRITAL DE PACHACAMAC</v>
          </cell>
          <cell r="KY173" t="str">
            <v>23. MUNICIPALIDAD DISTRITAL DE SAN MATEO DE OTAO</v>
          </cell>
          <cell r="LB173" t="str">
            <v>23. MUNICIPALIDAD DISTRITAL DE PUTINZA</v>
          </cell>
        </row>
        <row r="174">
          <cell r="S174" t="str">
            <v>024. CORTE SUPERIOR DE JUSTICIA DE UCAYALI</v>
          </cell>
          <cell r="CU174" t="str">
            <v>124. CENTRO NACIONAL DE ABASTECIMIENTO DE RECURSOS ESTRATEGICOS EN SALUD</v>
          </cell>
          <cell r="EW174" t="str">
            <v>317. EDUCACION OCROS</v>
          </cell>
          <cell r="EX174" t="str">
            <v>405. RED DE SALUD ABANCAY</v>
          </cell>
          <cell r="EY174" t="str">
            <v>405. SALUD RED PERIFERICA AREQUIPA</v>
          </cell>
          <cell r="EZ174" t="str">
            <v>407. RED DE SALUD SAN MIGUEL</v>
          </cell>
          <cell r="FA174" t="str">
            <v>402. SALUD CUTERVO</v>
          </cell>
          <cell r="FB174" t="str">
            <v>401. SALUD CANAS - CANCHIS - ESPINAR</v>
          </cell>
          <cell r="FC174" t="str">
            <v>404. RED DE SALUD ACOBAMBA</v>
          </cell>
          <cell r="FD174" t="str">
            <v>407. RED DE SALUD PUERTO INCA</v>
          </cell>
          <cell r="FF174" t="str">
            <v>406. SALUD SATIPO</v>
          </cell>
          <cell r="FG174" t="str">
            <v>402. SALUD NORTE ASCOPE</v>
          </cell>
          <cell r="FM174" t="str">
            <v>405. HOSPITAL DE APOYO I NUESTRA SEÑORA DE LAS MERCEDES DE PAITA</v>
          </cell>
          <cell r="FN174" t="str">
            <v>402. SALUD AZANGARO</v>
          </cell>
          <cell r="HD174" t="str">
            <v>24. MUNICIPALIDAD DISTRITAL DE UCHUMAYO</v>
          </cell>
          <cell r="JU174" t="str">
            <v>32. MUNICIPALIDAD DISTRITAL DE SAÑO</v>
          </cell>
          <cell r="JX174" t="str">
            <v>24. MUNICIPALIDAD DISTRITAL DE PANCAN</v>
          </cell>
          <cell r="KS174" t="str">
            <v>24. MUNICIPALIDAD DISTRITAL DE PUCUSANA</v>
          </cell>
          <cell r="KY174" t="str">
            <v>24. MUNICIPALIDAD DISTRITAL DE SAN PEDRO DE CASTA</v>
          </cell>
          <cell r="LB174" t="str">
            <v>24. MUNICIPALIDAD DISTRITAL DE QUINCHES</v>
          </cell>
        </row>
        <row r="175">
          <cell r="CU175" t="str">
            <v>125. PROGRAMA NACIONAL DE INVERSIONES EN SALUD</v>
          </cell>
          <cell r="EW175" t="str">
            <v>318. EDUCACION RECUAY</v>
          </cell>
          <cell r="EX175" t="str">
            <v>406. RED DE SALUD GRAU</v>
          </cell>
          <cell r="EY175" t="str">
            <v>406. INSTITUTO REGIONAL DE ENFERMEDADES NEOPLÁSICAS DEL SUR (IREN SUR)</v>
          </cell>
          <cell r="EZ175" t="str">
            <v>408. RED DE SALUD SAN FRANCISCO</v>
          </cell>
          <cell r="FA175" t="str">
            <v>403. SALUD JAEN</v>
          </cell>
          <cell r="FB175" t="str">
            <v>402. HOSPITAL DE APOYO DEPARTAMENTAL CUSCO</v>
          </cell>
          <cell r="FC175" t="str">
            <v>405. RED DE SALUD ANGARAES</v>
          </cell>
          <cell r="FD175" t="str">
            <v>408. RED DE SALUD AMBO</v>
          </cell>
          <cell r="FF175" t="str">
            <v>407. SALUD JUNIN</v>
          </cell>
          <cell r="FG175" t="str">
            <v>403. SALUD TRUJILLO SUR OESTE</v>
          </cell>
          <cell r="FM175" t="str">
            <v>406. HOSPITAL DE APOYO I SANTA ROSA</v>
          </cell>
          <cell r="FN175" t="str">
            <v>403. SALUD SAN ROMAN</v>
          </cell>
          <cell r="HD175" t="str">
            <v>25. MUNICIPALIDAD DISTRITAL DE VITOR</v>
          </cell>
          <cell r="JU175" t="str">
            <v>33. MUNICIPALIDAD DISTRITAL DE SAPALLANGA</v>
          </cell>
          <cell r="JX175" t="str">
            <v>25. MUNICIPALIDAD DISTRITAL DE PARCO</v>
          </cell>
          <cell r="KS175" t="str">
            <v>25. MUNICIPALIDAD DISTRITAL DE PUENTE PIEDRA</v>
          </cell>
          <cell r="KY175" t="str">
            <v>25. MUNICIPALIDAD DISTRITAL DE SAN PEDRO DE HUANCAYRE</v>
          </cell>
          <cell r="LB175" t="str">
            <v>25. MUNICIPALIDAD DISTRITAL DE QUINOCAY</v>
          </cell>
        </row>
        <row r="176">
          <cell r="CU176" t="str">
            <v>139. INSTITUTO NACIONAL DE SALUD DEL NIÑO - SAN BORJA</v>
          </cell>
          <cell r="EW176" t="str">
            <v>319. EDUCACION YUNGAY</v>
          </cell>
          <cell r="EX176" t="str">
            <v>407. RED DE SALUD COTABAMBAS</v>
          </cell>
          <cell r="EY176" t="str">
            <v>409. HOSPITAL CENTRAL DE MAJES ING. ANGEL GABRIEL CHURA GALLEGOS</v>
          </cell>
          <cell r="FA176" t="str">
            <v>404. HOSPITAL CAJAMARCA</v>
          </cell>
          <cell r="FB176" t="str">
            <v>403. HOSPITAL ANTONIO LORENA</v>
          </cell>
          <cell r="FC176" t="str">
            <v>406. RED DE SALUD HUANCAVELICA</v>
          </cell>
          <cell r="FD176" t="str">
            <v>409. RED DE SALUD PACHITEA - PANAO</v>
          </cell>
          <cell r="FF176" t="str">
            <v>408. RED DE SALUD DEL VALLE DEL MANTARO</v>
          </cell>
          <cell r="FG176" t="str">
            <v>404. SALUD CHEPEN</v>
          </cell>
          <cell r="FN176" t="str">
            <v>404. SALUD HUANCANE</v>
          </cell>
          <cell r="HD176" t="str">
            <v>26. MUNICIPALIDAD DISTRITAL DE YANAHUARA</v>
          </cell>
          <cell r="JU176" t="str">
            <v>34. MUNICIPALIDAD DISTRITAL DE SICAYA</v>
          </cell>
          <cell r="JX176" t="str">
            <v>26. MUNICIPALIDAD DISTRITAL DE POMACANCHA</v>
          </cell>
          <cell r="KS176" t="str">
            <v>26. MUNICIPALIDAD DISTRITAL DE PUNTA HERMOSA</v>
          </cell>
          <cell r="KY176" t="str">
            <v>26. MUNICIPALIDAD DISTRITAL DE SANGALLAYA</v>
          </cell>
          <cell r="LB176" t="str">
            <v>26. MUNICIPALIDAD DISTRITAL DE SAN JOAQUIN</v>
          </cell>
        </row>
        <row r="177">
          <cell r="CU177" t="str">
            <v>140. HOSPITAL DE HUAYCAN</v>
          </cell>
          <cell r="EW177" t="str">
            <v>320. EDUCACION CORONGO</v>
          </cell>
          <cell r="EX177" t="str">
            <v>408. RED DE SALUD ANTABAMBA</v>
          </cell>
          <cell r="FA177" t="str">
            <v>405. HOSPITAL GENERAL DE JAEN</v>
          </cell>
          <cell r="FB177" t="str">
            <v>404. SALUD LA CONVENCION</v>
          </cell>
          <cell r="FF177" t="str">
            <v>409. RED DE SALUD PICHANAKI</v>
          </cell>
          <cell r="FG177" t="str">
            <v>405. SALUD PACASMAYO</v>
          </cell>
          <cell r="FN177" t="str">
            <v>405. SALUD PUNO</v>
          </cell>
          <cell r="HD177" t="str">
            <v>27. MUNICIPALIDAD DISTRITAL DE YARABAMBA</v>
          </cell>
          <cell r="JU177" t="str">
            <v>35. MUNICIPALIDAD DISTRITAL DE SANTO DOMINGO DE ACOBAMBA</v>
          </cell>
          <cell r="JX177" t="str">
            <v>27. MUNICIPALIDAD DISTRITAL DE RICRAN</v>
          </cell>
          <cell r="KS177" t="str">
            <v>27. MUNICIPALIDAD DISTRITAL DE PUNTA NEGRA</v>
          </cell>
          <cell r="KY177" t="str">
            <v>27. MUNICIPALIDAD DISTRITAL DE SANTA CRUZ DE COCACHACRA</v>
          </cell>
          <cell r="LB177" t="str">
            <v>27. MUNICIPALIDAD DISTRITAL DE SAN PEDRO DE PILAS</v>
          </cell>
        </row>
        <row r="178">
          <cell r="CU178" t="str">
            <v>142. HOSPITAL DE EMERGENCIAS VILLA EL SALVADOR</v>
          </cell>
          <cell r="EW178" t="str">
            <v>400. SALUD ANCASH</v>
          </cell>
          <cell r="EX178" t="str">
            <v>409. RED DE SALUD AYMARAES</v>
          </cell>
          <cell r="FA178" t="str">
            <v>406. HOSPITAL JOSÉ H. SOTO CADENILLAS - CHOTA</v>
          </cell>
          <cell r="FB178" t="str">
            <v>405. RED DE SERVICIOS DE SALUD CUSCO SUR</v>
          </cell>
          <cell r="FF178" t="str">
            <v>410. RED DE SALUD SAN MARTIN DE PANGOA</v>
          </cell>
          <cell r="FG178" t="str">
            <v>406. SALUD SANCHEZ CARRION</v>
          </cell>
          <cell r="FN178" t="str">
            <v>406. SALUD CHUCUITO</v>
          </cell>
          <cell r="HD178" t="str">
            <v>28. MUNICIPALIDAD DISTRITAL DE YURA</v>
          </cell>
          <cell r="JU178" t="str">
            <v>36. MUNICIPALIDAD DISTRITAL DE VIQUES</v>
          </cell>
          <cell r="JX178" t="str">
            <v>28. MUNICIPALIDAD DISTRITAL DE SAN LORENZO</v>
          </cell>
          <cell r="KS178" t="str">
            <v>28. MUNICIPALIDAD DISTRITAL DE RIMAC</v>
          </cell>
          <cell r="KY178" t="str">
            <v>28. MUNICIPALIDAD DISTRITAL DE SANTA EULALIA</v>
          </cell>
          <cell r="LB178" t="str">
            <v>28. MUNICIPALIDAD DISTRITAL DE TANTA</v>
          </cell>
        </row>
        <row r="179">
          <cell r="CU179" t="str">
            <v>143. DIRECCIÓN DE REDES INTEGRADAS DE SALUD LIMA CENTRO</v>
          </cell>
          <cell r="EW179" t="str">
            <v>401. SALUD RECUAY CARHUAZ</v>
          </cell>
          <cell r="FA179" t="str">
            <v>407. SALUD SAN IGNACIO</v>
          </cell>
          <cell r="FB179" t="str">
            <v>406. RED DE SERVICIOS DE SALUD KIMBIRI PICHARI</v>
          </cell>
          <cell r="FF179" t="str">
            <v>412. SALUD CHUPACA</v>
          </cell>
          <cell r="FG179" t="str">
            <v>407. SALUD SANTIAGO DE CHUCO</v>
          </cell>
          <cell r="FN179" t="str">
            <v>407. SALUD YUNGUYO</v>
          </cell>
          <cell r="HD179" t="str">
            <v>29. MUNICIPALIDAD DISTRITAL DE JOSE LUIS BUSTAMANTE Y RIVERO</v>
          </cell>
          <cell r="JX179" t="str">
            <v>29. MUNICIPALIDAD DISTRITAL DE SAN PEDRO DE CHUNAN</v>
          </cell>
          <cell r="KS179" t="str">
            <v>29. MUNICIPALIDAD DISTRITAL DE SAN BARTOLO</v>
          </cell>
          <cell r="KY179" t="str">
            <v>29. MUNICIPALIDAD DISTRITAL DE SANTIAGO DE ANCHUCAYA</v>
          </cell>
          <cell r="LB179" t="str">
            <v>29. MUNICIPALIDAD DISTRITAL DE TAURIPAMPA</v>
          </cell>
        </row>
        <row r="180">
          <cell r="CU180" t="str">
            <v>144. DIRECCIÓN DE REDES INTEGRADAS DE SALUD LIMA NORTE</v>
          </cell>
          <cell r="EW180" t="str">
            <v>402. SALUD HUARAZ</v>
          </cell>
          <cell r="FA180" t="str">
            <v>408. SALUD HUALGAYOC - BAMBAMARCA</v>
          </cell>
          <cell r="FB180" t="str">
            <v>407. RED DE SERVICIOS DE SALUD CUSCO NORTE</v>
          </cell>
          <cell r="FG180" t="str">
            <v>408. SALUD OTUZCO</v>
          </cell>
          <cell r="FN180" t="str">
            <v>408. SALUD COLLAO</v>
          </cell>
          <cell r="JX180" t="str">
            <v>30. MUNICIPALIDAD DISTRITAL DE SAUSA</v>
          </cell>
          <cell r="KS180" t="str">
            <v>30. MUNICIPALIDAD DISTRITAL DE SAN BORJA</v>
          </cell>
          <cell r="KY180" t="str">
            <v>30. MUNICIPALIDAD DISTRITAL DE SANTIAGO DE TUNA</v>
          </cell>
          <cell r="LB180" t="str">
            <v>30. MUNICIPALIDAD DISTRITAL DE TOMAS</v>
          </cell>
        </row>
        <row r="181">
          <cell r="CU181" t="str">
            <v>145. DIRECCIÓN DE REDES INTEGRADAS DE SALUD LIMA SUR</v>
          </cell>
          <cell r="EW181" t="str">
            <v>403. SALUD ELEAZAR GUZMAN BARRON</v>
          </cell>
          <cell r="FA181" t="str">
            <v>409. SALUD SANTA CRUZ</v>
          </cell>
          <cell r="FB181" t="str">
            <v>408. HOSPITAL DE ESPINAR</v>
          </cell>
          <cell r="FG181" t="str">
            <v>409. SALUD TRUJILLO ESTE</v>
          </cell>
          <cell r="FN181" t="str">
            <v>409. SALUD MACUSANI</v>
          </cell>
          <cell r="JX181" t="str">
            <v>31. MUNICIPALIDAD DISTRITAL DE SINCOS</v>
          </cell>
          <cell r="KS181" t="str">
            <v>31. MUNICIPALIDAD DISTRITAL DE SAN ISIDRO</v>
          </cell>
          <cell r="KY181" t="str">
            <v>31. MUNICIPALIDAD DISTRITAL DE SANTO DOMINGO DE LOS OLLEROS</v>
          </cell>
          <cell r="LB181" t="str">
            <v>31. MUNICIPALIDAD DISTRITAL DE TUPE</v>
          </cell>
        </row>
        <row r="182">
          <cell r="CU182" t="str">
            <v>146. DIRECCIÓN DE REDES INTEGRADAS DE SALUD LIMA ESTE</v>
          </cell>
          <cell r="EW182" t="str">
            <v>404. SALUD LA CALETA</v>
          </cell>
          <cell r="FB182" t="str">
            <v>409. HOSPITAL ALFREDO CALLO RODRÍGUEZ - SICUANI - CANCHIS</v>
          </cell>
          <cell r="FG182" t="str">
            <v>410. INSTITUTO REGIONAL DE ENFERMEDADES NEOPLASICAS LUIS PINILLOS GANOZA - INREN-NORTE</v>
          </cell>
          <cell r="FN182" t="str">
            <v>410. SALUD SANDIA</v>
          </cell>
          <cell r="JX182" t="str">
            <v>32. MUNICIPALIDAD DISTRITAL DE TUNAN MARCA</v>
          </cell>
          <cell r="KS182" t="str">
            <v>32. MUNICIPALIDAD DISTRITAL DE SAN JUAN DE LURIGANCHO</v>
          </cell>
          <cell r="KY182" t="str">
            <v>32. MUNICIPALIDAD DISTRITAL DE SURCO</v>
          </cell>
          <cell r="LB182" t="str">
            <v>32. MUNICIPALIDAD DISTRITAL DE VIÑAC</v>
          </cell>
        </row>
        <row r="183">
          <cell r="EW183" t="str">
            <v>405. SALUD CARAZ</v>
          </cell>
          <cell r="FB183" t="str">
            <v>410. HOSPITAL DE QUILLABAMBA</v>
          </cell>
          <cell r="FG183" t="str">
            <v>411. SALUD JULCAN</v>
          </cell>
          <cell r="FN183" t="str">
            <v>411. HOSPITAL REGIONAL MANUEL NUÑEZ BUTRON</v>
          </cell>
          <cell r="JX183" t="str">
            <v>33. MUNICIPALIDAD DISTRITAL DE YAULI</v>
          </cell>
          <cell r="KS183" t="str">
            <v>33. MUNICIPALIDAD DISTRITAL DE SAN JUAN DE MIRAFLORES</v>
          </cell>
          <cell r="LB183" t="str">
            <v>33. MUNICIPALIDAD DISTRITAL DE VITIS</v>
          </cell>
        </row>
        <row r="184">
          <cell r="EW184" t="str">
            <v>406. SALUD POMABAMBA</v>
          </cell>
          <cell r="FB184" t="str">
            <v>411. SALUD CHUMBIVILCAS</v>
          </cell>
          <cell r="FG184" t="str">
            <v>412. SALUD VIRU</v>
          </cell>
          <cell r="FN184" t="str">
            <v>412. SALUD LAMPA</v>
          </cell>
          <cell r="JX184" t="str">
            <v>34. MUNICIPALIDAD DISTRITAL DE YAUYOS</v>
          </cell>
          <cell r="KS184" t="str">
            <v>34. MUNICIPALIDAD DISTRITAL DE SAN LUIS</v>
          </cell>
        </row>
        <row r="185">
          <cell r="EW185" t="str">
            <v>407. SALUD HUARI</v>
          </cell>
          <cell r="FG185" t="str">
            <v>413. SALUD ASCOPE</v>
          </cell>
          <cell r="KS185" t="str">
            <v>35. MUNICIPALIDAD DISTRITAL DE SAN MARTIN DE PORRES</v>
          </cell>
        </row>
        <row r="186">
          <cell r="EW186" t="str">
            <v>408. RED DE SALUD PACIFICO SUR</v>
          </cell>
          <cell r="FG186" t="str">
            <v>414. SALUD GRAN CHIMU</v>
          </cell>
          <cell r="KS186" t="str">
            <v>36. MUNICIPALIDAD DISTRITAL DE SAN MIGUEL</v>
          </cell>
        </row>
        <row r="187">
          <cell r="EW187" t="str">
            <v>409. SALUD PACIFICO NORTE</v>
          </cell>
          <cell r="KS187" t="str">
            <v>37. MUNICIPALIDAD DISTRITAL DE SANTA ANITA</v>
          </cell>
        </row>
        <row r="188">
          <cell r="KS188" t="str">
            <v>38. MUNICIPALIDAD DISTRITAL DE SANTA MARIA DEL MAR</v>
          </cell>
        </row>
        <row r="189">
          <cell r="KS189" t="str">
            <v>39. MUNICIPALIDAD DISTRITAL DE SANTA ROSA</v>
          </cell>
        </row>
        <row r="190">
          <cell r="KS190" t="str">
            <v>40. MUNICIPALIDAD DISTRITAL DE SANTIAGO DE SURCO</v>
          </cell>
        </row>
        <row r="191">
          <cell r="KS191" t="str">
            <v>41. MUNICIPALIDAD DISTRITAL DE SURQUILLO</v>
          </cell>
        </row>
        <row r="192">
          <cell r="KS192" t="str">
            <v>42. MUNICIPALIDAD DISTRITAL DE VILLA EL SALVADOR</v>
          </cell>
        </row>
        <row r="193">
          <cell r="KS193" t="str">
            <v>43. MUNICIPALIDAD DISTRITAL DE VILLA MARIA DEL TRIUNFO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p 1"/>
      <sheetName val="sp 2"/>
      <sheetName val="001"/>
      <sheetName val="002"/>
      <sheetName val="003"/>
      <sheetName val="004"/>
      <sheetName val="005"/>
      <sheetName val="Hoja1"/>
      <sheetName val="Hoja2"/>
      <sheetName val="Hoja3"/>
      <sheetName val="Hoja4"/>
      <sheetName val="Hoja5"/>
      <sheetName val="Hoja6"/>
      <sheetName val="Hoja7"/>
      <sheetName val="CLASIFICADOR"/>
      <sheetName val="META"/>
      <sheetName val="Hoja10"/>
      <sheetName val="Hoja11"/>
      <sheetName val="Hoja12"/>
      <sheetName val="Hoja13"/>
      <sheetName val="Hoja14"/>
      <sheetName val="Hoja15"/>
      <sheetName val="Hoja16"/>
      <sheetName val="SEC GRAL"/>
      <sheetName val="OCI"/>
      <sheetName val="LOGISTICA"/>
      <sheetName val="INFORMATICA"/>
      <sheetName val="OPERACIONES"/>
      <sheetName val="IMAGEN INST"/>
      <sheetName val="GESTION DE PI"/>
      <sheetName val="ADMINIST"/>
      <sheetName val="ELENCOS"/>
      <sheetName val="FOMENTO"/>
      <sheetName val="SEC GRAL (2)"/>
      <sheetName val="SEC GRAL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CLASIFICADOR</v>
          </cell>
          <cell r="B1" t="str">
            <v>DESCRIPCION</v>
          </cell>
        </row>
        <row r="2">
          <cell r="A2" t="str">
            <v>201111</v>
          </cell>
          <cell r="B2" t="str">
            <v>RESERVA DE CONTINGENCIA</v>
          </cell>
        </row>
        <row r="3">
          <cell r="A3" t="str">
            <v>2111011</v>
          </cell>
          <cell r="B3" t="str">
            <v>DIETAS DE DIRECTORIO Y DE ORGANISMOS COLEGIADOS</v>
          </cell>
        </row>
        <row r="4">
          <cell r="A4" t="str">
            <v>2111012</v>
          </cell>
          <cell r="B4" t="str">
            <v>DIETAS DE REGIDORES Y CONSEJEROS</v>
          </cell>
        </row>
        <row r="5">
          <cell r="A5" t="str">
            <v>2111013</v>
          </cell>
          <cell r="B5" t="str">
            <v>DIETAS A COLABORADORES EVENTUALES</v>
          </cell>
        </row>
        <row r="6">
          <cell r="A6" t="str">
            <v>211111</v>
          </cell>
          <cell r="B6" t="str">
            <v>FUNCIONARIOS ELEGIDOS POR ELECCION POLITICA</v>
          </cell>
        </row>
        <row r="7">
          <cell r="A7" t="str">
            <v>211112</v>
          </cell>
          <cell r="B7" t="str">
            <v>PERSONAL ADMINISTRATIVO NOMBRADO (REGIMEN PUBLICO)</v>
          </cell>
        </row>
        <row r="8">
          <cell r="A8" t="str">
            <v>211113</v>
          </cell>
          <cell r="B8" t="str">
            <v>PERSONAL CON CONTRATO A PLAZO FIJO (REGIMEN LABORAL PUBLICO)</v>
          </cell>
        </row>
        <row r="9">
          <cell r="A9" t="str">
            <v>211114</v>
          </cell>
          <cell r="B9" t="str">
            <v>PERSONAL CON CONTRATO A PLAZO INDETERMINADO (REGIMEN LABORAL PRIVADO)</v>
          </cell>
        </row>
        <row r="10">
          <cell r="A10" t="str">
            <v>211115</v>
          </cell>
          <cell r="B10" t="str">
            <v>PERSONAL CON CONTRATO A PLAZO FIJO (REGIMEN LABORAL PRIVADO)</v>
          </cell>
        </row>
        <row r="11">
          <cell r="A11" t="str">
            <v>211116</v>
          </cell>
          <cell r="B11" t="str">
            <v>PERSONAL CONTRATADO - REGIMEN LABORAL DE GERENTES PUBLICOS</v>
          </cell>
        </row>
        <row r="12">
          <cell r="A12" t="str">
            <v>211121</v>
          </cell>
          <cell r="B12" t="str">
            <v>ASIGNACION A FONDOS PARA PERSONAL</v>
          </cell>
        </row>
        <row r="13">
          <cell r="A13" t="str">
            <v>211122</v>
          </cell>
          <cell r="B13" t="str">
            <v>ASIGNACION POR GASTOS OPERATIVOS</v>
          </cell>
        </row>
        <row r="14">
          <cell r="A14" t="str">
            <v>211123</v>
          </cell>
          <cell r="B14" t="str">
            <v>ASIGNACION POR PRODUCTIVIDAD</v>
          </cell>
        </row>
        <row r="15">
          <cell r="A15" t="str">
            <v>211124</v>
          </cell>
          <cell r="B15" t="str">
            <v>PARTICIPACION DE LOS TRABAJADORES EN LAS UTILIDADES</v>
          </cell>
        </row>
        <row r="16">
          <cell r="A16" t="str">
            <v>211125</v>
          </cell>
          <cell r="B16" t="str">
            <v>BONIFICACION POR CAMBIO DE RESIDENCIA</v>
          </cell>
        </row>
        <row r="17">
          <cell r="A17" t="str">
            <v>2111299</v>
          </cell>
          <cell r="B17" t="str">
            <v>OTRAS RETRIBUCIONES Y COMPLEMENTOS</v>
          </cell>
        </row>
        <row r="18">
          <cell r="A18" t="str">
            <v>211211</v>
          </cell>
          <cell r="B18" t="str">
            <v>PERSONAL NOMBRADO</v>
          </cell>
        </row>
        <row r="19">
          <cell r="A19" t="str">
            <v>211212</v>
          </cell>
          <cell r="B19" t="str">
            <v>PERSONAL CONTRATADO</v>
          </cell>
        </row>
        <row r="20">
          <cell r="A20" t="str">
            <v>2112299</v>
          </cell>
          <cell r="B20" t="str">
            <v>OTRAS RETRIBUCIONES Y COMPLEMENTOS</v>
          </cell>
        </row>
        <row r="21">
          <cell r="A21" t="str">
            <v>211311</v>
          </cell>
          <cell r="B21" t="str">
            <v>PERSONAL NOMBRADO</v>
          </cell>
        </row>
        <row r="22">
          <cell r="A22" t="str">
            <v>211312</v>
          </cell>
          <cell r="B22" t="str">
            <v>PERSONAL CONTRATADO</v>
          </cell>
        </row>
        <row r="23">
          <cell r="A23" t="str">
            <v>211313</v>
          </cell>
          <cell r="B23" t="str">
            <v>PERSONAL SERUMS</v>
          </cell>
        </row>
        <row r="24">
          <cell r="A24" t="str">
            <v>211314</v>
          </cell>
          <cell r="B24" t="str">
            <v>INTERNOS DE MEDICINA Y ODONTOLOGIA</v>
          </cell>
        </row>
        <row r="25">
          <cell r="A25" t="str">
            <v>211321</v>
          </cell>
          <cell r="B25" t="str">
            <v>PERSONAL NOMBRADO</v>
          </cell>
        </row>
        <row r="26">
          <cell r="A26" t="str">
            <v>211322</v>
          </cell>
          <cell r="B26" t="str">
            <v>PERSONAL CONTRATADO</v>
          </cell>
        </row>
        <row r="27">
          <cell r="A27" t="str">
            <v>211331</v>
          </cell>
          <cell r="B27" t="str">
            <v>GUARDIAS HOSPITALARIAS</v>
          </cell>
        </row>
        <row r="28">
          <cell r="A28" t="str">
            <v>211332</v>
          </cell>
          <cell r="B28" t="str">
            <v>ASIGNACION EXTRAORDINARIA POR TRABAJO ASISTENCIAL</v>
          </cell>
        </row>
        <row r="29">
          <cell r="A29" t="str">
            <v>2113399</v>
          </cell>
          <cell r="B29" t="str">
            <v>OTRAS RETRIBUCIONES Y COMPLEMENTOS</v>
          </cell>
        </row>
        <row r="30">
          <cell r="A30" t="str">
            <v>211411</v>
          </cell>
          <cell r="B30" t="str">
            <v>PERSONAL NOMBRADO</v>
          </cell>
        </row>
        <row r="31">
          <cell r="A31" t="str">
            <v>211412</v>
          </cell>
          <cell r="B31" t="str">
            <v>PERSONAL CONTRATADO</v>
          </cell>
        </row>
        <row r="32">
          <cell r="A32" t="str">
            <v>211421</v>
          </cell>
          <cell r="B32" t="str">
            <v>BONO POR FUNCION JURISDICCIONAL Y FISCAL</v>
          </cell>
        </row>
        <row r="33">
          <cell r="A33" t="str">
            <v>211422</v>
          </cell>
          <cell r="B33" t="str">
            <v>ASIGNACION POR GASTOS OPERATIVOS</v>
          </cell>
        </row>
        <row r="34">
          <cell r="A34" t="str">
            <v>2114299</v>
          </cell>
          <cell r="B34" t="str">
            <v>OTRAS RETRIBUCIONES Y COMPLEMENTOS</v>
          </cell>
        </row>
        <row r="35">
          <cell r="A35" t="str">
            <v>211511</v>
          </cell>
          <cell r="B35" t="str">
            <v>PERSONAL NOMBRADO</v>
          </cell>
        </row>
        <row r="36">
          <cell r="A36" t="str">
            <v>211512</v>
          </cell>
          <cell r="B36" t="str">
            <v>PERSONAL CONTRATADO</v>
          </cell>
        </row>
        <row r="37">
          <cell r="A37" t="str">
            <v>2115299</v>
          </cell>
          <cell r="B37" t="str">
            <v>OTRAS RETRIBUCIONES Y COMPLEMENTOS</v>
          </cell>
        </row>
        <row r="38">
          <cell r="A38" t="str">
            <v>211611</v>
          </cell>
          <cell r="B38" t="str">
            <v>PERSONAL NOMBRADO</v>
          </cell>
        </row>
        <row r="39">
          <cell r="A39" t="str">
            <v>211612</v>
          </cell>
          <cell r="B39" t="str">
            <v>PERSONAL CONTRATADO</v>
          </cell>
        </row>
        <row r="40">
          <cell r="A40" t="str">
            <v>2116299</v>
          </cell>
          <cell r="B40" t="str">
            <v>OTRAS RETRIBUCIONES Y COMPLEMENTOS</v>
          </cell>
        </row>
        <row r="41">
          <cell r="A41" t="str">
            <v>211711</v>
          </cell>
          <cell r="B41" t="str">
            <v>PERSONAL MILITAR</v>
          </cell>
        </row>
        <row r="42">
          <cell r="A42" t="str">
            <v>211712</v>
          </cell>
          <cell r="B42" t="str">
            <v>PERSONAL POLICIAL</v>
          </cell>
        </row>
        <row r="43">
          <cell r="A43" t="str">
            <v>211721</v>
          </cell>
          <cell r="B43" t="str">
            <v>ASIGNACION POR COMBUSTIBLES</v>
          </cell>
        </row>
        <row r="44">
          <cell r="A44" t="str">
            <v>211722</v>
          </cell>
          <cell r="B44" t="str">
            <v>ASIGNACION POR RACION ORGANICA UNICA</v>
          </cell>
        </row>
        <row r="45">
          <cell r="A45" t="str">
            <v>211723</v>
          </cell>
          <cell r="B45" t="str">
            <v>MAYORDOMIA</v>
          </cell>
        </row>
        <row r="46">
          <cell r="A46" t="str">
            <v>2117299</v>
          </cell>
          <cell r="B46" t="str">
            <v>OTRAS RETRIBUCIONES Y COMPLEMENTOS</v>
          </cell>
        </row>
        <row r="47">
          <cell r="A47" t="str">
            <v>211731</v>
          </cell>
          <cell r="B47" t="str">
            <v>TROPA</v>
          </cell>
        </row>
        <row r="48">
          <cell r="A48" t="str">
            <v>211811</v>
          </cell>
          <cell r="B48" t="str">
            <v>OBREROS PERMANENTES</v>
          </cell>
        </row>
        <row r="49">
          <cell r="A49" t="str">
            <v>211821</v>
          </cell>
          <cell r="B49" t="str">
            <v>OBREROS CON CONTRATO A PLAZO FIJO</v>
          </cell>
        </row>
        <row r="50">
          <cell r="A50" t="str">
            <v>211911</v>
          </cell>
          <cell r="B50" t="str">
            <v>GRATIFICACIONES</v>
          </cell>
        </row>
        <row r="51">
          <cell r="A51" t="str">
            <v>211912</v>
          </cell>
          <cell r="B51" t="str">
            <v>AGUINALDOS</v>
          </cell>
        </row>
        <row r="52">
          <cell r="A52" t="str">
            <v>211913</v>
          </cell>
          <cell r="B52" t="str">
            <v>BONIFICACION POR ESCOLARIDAD</v>
          </cell>
        </row>
        <row r="53">
          <cell r="A53" t="str">
            <v>211921</v>
          </cell>
          <cell r="B53" t="str">
            <v>COMPENSACION POR TIEMPO DE SERVICIOS (CTS)</v>
          </cell>
        </row>
        <row r="54">
          <cell r="A54" t="str">
            <v>211931</v>
          </cell>
          <cell r="B54" t="str">
            <v>ASIGNACION POR CUMPLIR 25 O 30 AÑOS</v>
          </cell>
        </row>
        <row r="55">
          <cell r="A55" t="str">
            <v>211932</v>
          </cell>
          <cell r="B55" t="str">
            <v>BONIFICACION ADICIONAL POR VACACIONES</v>
          </cell>
        </row>
        <row r="56">
          <cell r="A56" t="str">
            <v>211933</v>
          </cell>
          <cell r="B56" t="str">
            <v>COMPENSACION VACACIONAL (VACACIONES TRUNCAS)</v>
          </cell>
        </row>
        <row r="57">
          <cell r="A57" t="str">
            <v>211934</v>
          </cell>
          <cell r="B57" t="str">
            <v>ASIGNACION POR ENSEÑANZA</v>
          </cell>
        </row>
        <row r="58">
          <cell r="A58" t="str">
            <v>211935</v>
          </cell>
          <cell r="B58" t="str">
            <v>BONOS DE PRODUCTIVIDAD-CONVENIOS DE ADMINISTRACION POR RESULTADOS</v>
          </cell>
        </row>
        <row r="59">
          <cell r="A59" t="str">
            <v>211936</v>
          </cell>
          <cell r="B59" t="str">
            <v>BONO POR CRECIMIENTO ECONOMICO</v>
          </cell>
        </row>
        <row r="60">
          <cell r="A60" t="str">
            <v>211937</v>
          </cell>
          <cell r="B60" t="str">
            <v>BONO POR DESEMPEÑO</v>
          </cell>
        </row>
        <row r="61">
          <cell r="A61" t="str">
            <v>2119399</v>
          </cell>
          <cell r="B61" t="str">
            <v>OTRAS OCASIONALES</v>
          </cell>
        </row>
        <row r="62">
          <cell r="A62" t="str">
            <v>212111</v>
          </cell>
          <cell r="B62" t="str">
            <v>UNIFORME PERSONAL ADMINISTRATIVO</v>
          </cell>
        </row>
        <row r="63">
          <cell r="A63" t="str">
            <v>2121199</v>
          </cell>
          <cell r="B63" t="str">
            <v>OTRAS RETRIBUCIONES EN ESPECIE</v>
          </cell>
        </row>
        <row r="64">
          <cell r="A64" t="str">
            <v>212121</v>
          </cell>
          <cell r="B64" t="str">
            <v>MOVILIDAD PARA TRASLADO DE LOS TRABAJADORES</v>
          </cell>
        </row>
        <row r="65">
          <cell r="A65" t="str">
            <v>212122</v>
          </cell>
          <cell r="B65" t="str">
            <v>GASTOS POR ESTACIONAMIENTO PARA VEHICULOS DEL PERSONAL</v>
          </cell>
        </row>
        <row r="66">
          <cell r="A66" t="str">
            <v>212123</v>
          </cell>
          <cell r="B66" t="str">
            <v>GASTOS EN INSTALACIONES RECREATIVAS PARA TRABAJADORES Y FAMILIARES</v>
          </cell>
        </row>
        <row r="67">
          <cell r="A67" t="str">
            <v>212124</v>
          </cell>
          <cell r="B67" t="str">
            <v>GUARDERIAS PARA HIJOS DE TRABAJADORES</v>
          </cell>
        </row>
        <row r="68">
          <cell r="A68" t="str">
            <v>213111</v>
          </cell>
          <cell r="B68" t="str">
            <v>APORTES A LOS FONDOS DE SALUD</v>
          </cell>
        </row>
        <row r="69">
          <cell r="A69" t="str">
            <v>213112</v>
          </cell>
          <cell r="B69" t="str">
            <v>APORTES A LOS FONDOS DE RETIRO</v>
          </cell>
        </row>
        <row r="70">
          <cell r="A70" t="str">
            <v>213113</v>
          </cell>
          <cell r="B70" t="str">
            <v>APORTES A LOS FONDOS DE PENSIONES</v>
          </cell>
        </row>
        <row r="71">
          <cell r="A71" t="str">
            <v>213114</v>
          </cell>
          <cell r="B71" t="str">
            <v>APORTES A LOS FONDOS DE VIVIENDA</v>
          </cell>
        </row>
        <row r="72">
          <cell r="A72" t="str">
            <v>213115</v>
          </cell>
          <cell r="B72" t="str">
            <v>CONTRIBUCIONES A ESSALUD</v>
          </cell>
        </row>
        <row r="73">
          <cell r="A73" t="str">
            <v>213116</v>
          </cell>
          <cell r="B73" t="str">
            <v>OTRAS CONTRIBUCIONES DEL EMPLEADOR</v>
          </cell>
        </row>
        <row r="74">
          <cell r="A74" t="str">
            <v>221111</v>
          </cell>
          <cell r="B74" t="str">
            <v>REGIMEN DE PENSIONES DL. 20530</v>
          </cell>
        </row>
        <row r="75">
          <cell r="A75" t="str">
            <v>221112</v>
          </cell>
          <cell r="B75" t="str">
            <v>SISTEMA NACIONAL DE PENSIONES DL. 19990</v>
          </cell>
        </row>
        <row r="76">
          <cell r="A76" t="str">
            <v>221113</v>
          </cell>
          <cell r="B76" t="str">
            <v>REGIMEN DE PENSIONES DL. 19846</v>
          </cell>
        </row>
        <row r="77">
          <cell r="A77" t="str">
            <v>2211199</v>
          </cell>
          <cell r="B77" t="str">
            <v>OTROS REGIMENES DE PENSIONES</v>
          </cell>
        </row>
        <row r="78">
          <cell r="A78" t="str">
            <v>221121</v>
          </cell>
          <cell r="B78" t="str">
            <v>ESCOLARIDAD, AGUINALDOS Y GRATIFICACIONES</v>
          </cell>
        </row>
        <row r="79">
          <cell r="A79" t="str">
            <v>221122</v>
          </cell>
          <cell r="B79" t="str">
            <v>BONIFICACION FONAHPU - D.L. 20530</v>
          </cell>
        </row>
        <row r="80">
          <cell r="A80" t="str">
            <v>221123</v>
          </cell>
          <cell r="B80" t="str">
            <v>ASIGNACION POR COMBUSTIBLES</v>
          </cell>
        </row>
        <row r="81">
          <cell r="A81" t="str">
            <v>221124</v>
          </cell>
          <cell r="B81" t="str">
            <v>ASIGNACION POR RACION ORGANICA UNICA</v>
          </cell>
        </row>
        <row r="82">
          <cell r="A82" t="str">
            <v>221125</v>
          </cell>
          <cell r="B82" t="str">
            <v>MAYORDOMIA</v>
          </cell>
        </row>
        <row r="83">
          <cell r="A83" t="str">
            <v>2211299</v>
          </cell>
          <cell r="B83" t="str">
            <v>OTROS BENEFICIOS</v>
          </cell>
        </row>
        <row r="84">
          <cell r="A84" t="str">
            <v>222111</v>
          </cell>
          <cell r="B84" t="str">
            <v>PRESTACIONES DE SALUD</v>
          </cell>
        </row>
        <row r="85">
          <cell r="A85" t="str">
            <v>222121</v>
          </cell>
          <cell r="B85" t="str">
            <v>SUBSIDIO POR INCAPACIDAD TEMPORAL</v>
          </cell>
        </row>
        <row r="86">
          <cell r="A86" t="str">
            <v>222122</v>
          </cell>
          <cell r="B86" t="str">
            <v>SUBSIDIO POR MATERNIDAD</v>
          </cell>
        </row>
        <row r="87">
          <cell r="A87" t="str">
            <v>222123</v>
          </cell>
          <cell r="B87" t="str">
            <v>SUBSIDIO POR LACTANCIA</v>
          </cell>
        </row>
        <row r="88">
          <cell r="A88" t="str">
            <v>2221299</v>
          </cell>
          <cell r="B88" t="str">
            <v>OTROS BENEFICIOS</v>
          </cell>
        </row>
        <row r="89">
          <cell r="A89" t="str">
            <v>222211</v>
          </cell>
          <cell r="B89" t="str">
            <v>PENSIONES DE GRACIA</v>
          </cell>
        </row>
        <row r="90">
          <cell r="A90" t="str">
            <v>222212</v>
          </cell>
          <cell r="B90" t="str">
            <v>PENSIONES POR ACCIDENTES DE TRABAJO O VICTIMAS DE TERRORISMO</v>
          </cell>
        </row>
        <row r="91">
          <cell r="A91" t="str">
            <v>222213</v>
          </cell>
          <cell r="B91" t="str">
            <v>BONOS COMPLEMENTARIOS Y PENSIONES COMPLEMENTARIAS</v>
          </cell>
        </row>
        <row r="92">
          <cell r="A92" t="str">
            <v>2222199</v>
          </cell>
          <cell r="B92" t="str">
            <v>OTROS SIMILARES</v>
          </cell>
        </row>
        <row r="93">
          <cell r="A93" t="str">
            <v>222311</v>
          </cell>
          <cell r="B93" t="str">
            <v>ALIMENTOS PARA PROGRAMAS SOCIALES</v>
          </cell>
        </row>
        <row r="94">
          <cell r="A94" t="str">
            <v>2223199</v>
          </cell>
          <cell r="B94" t="str">
            <v>OTROS BIENES DE APOYO ALIMENTARIO</v>
          </cell>
        </row>
        <row r="95">
          <cell r="A95" t="str">
            <v>222321</v>
          </cell>
          <cell r="B95" t="str">
            <v>TEXTOS ESCOLARES</v>
          </cell>
        </row>
        <row r="96">
          <cell r="A96" t="str">
            <v>222322</v>
          </cell>
          <cell r="B96" t="str">
            <v>EQUIPOS INFORMATICOS</v>
          </cell>
        </row>
        <row r="97">
          <cell r="A97" t="str">
            <v>2223299</v>
          </cell>
          <cell r="B97" t="str">
            <v>OTROS BIENES DE APOYO ESCOLAR</v>
          </cell>
        </row>
        <row r="98">
          <cell r="A98" t="str">
            <v>222331</v>
          </cell>
          <cell r="B98" t="str">
            <v>ENTREGA DE MEDICAMENTOS</v>
          </cell>
        </row>
        <row r="99">
          <cell r="A99" t="str">
            <v>2223399</v>
          </cell>
          <cell r="B99" t="str">
            <v>OTROS BIENES Y SERVICIOS DE ASISTENCIA MEDICA</v>
          </cell>
        </row>
        <row r="100">
          <cell r="A100" t="str">
            <v>222341</v>
          </cell>
          <cell r="B100" t="str">
            <v>SEGURO MEDICO</v>
          </cell>
        </row>
        <row r="101">
          <cell r="A101" t="str">
            <v>222342</v>
          </cell>
          <cell r="B101" t="str">
            <v>GASTOS DE SEPELIO Y LUTO DEL PERSONAL ACTIVO</v>
          </cell>
        </row>
        <row r="102">
          <cell r="A102" t="str">
            <v>222343</v>
          </cell>
          <cell r="B102" t="str">
            <v>GASTOS DE SEPELIO Y LUTO DEL PERSONAL PENSIONISTA</v>
          </cell>
        </row>
        <row r="103">
          <cell r="A103" t="str">
            <v>22239999</v>
          </cell>
          <cell r="B103" t="str">
            <v>OTROS BIENES DE ASISTENCIA SOCIAL</v>
          </cell>
        </row>
        <row r="104">
          <cell r="A104" t="str">
            <v>2311011</v>
          </cell>
          <cell r="B104" t="str">
            <v>SUMINISTROS DE USO ZOOTECNICO</v>
          </cell>
        </row>
        <row r="105">
          <cell r="A105" t="str">
            <v>2311012</v>
          </cell>
          <cell r="B105" t="str">
            <v>MATERIAL BIOLOGICO</v>
          </cell>
        </row>
        <row r="106">
          <cell r="A106" t="str">
            <v>2311013</v>
          </cell>
          <cell r="B106" t="str">
            <v>ANIMALES PARA ESTUDIO</v>
          </cell>
        </row>
        <row r="107">
          <cell r="A107" t="str">
            <v>2311014</v>
          </cell>
          <cell r="B107" t="str">
            <v>FERTILIZANTES, INSECTICIDAS, FUNGICIDAS Y SIMILARES</v>
          </cell>
        </row>
        <row r="108">
          <cell r="A108" t="str">
            <v>2311015</v>
          </cell>
          <cell r="B108" t="str">
            <v>SUMINISTROS DE ACCESORIOS Y/O MATERIALES DE USO FORESTAL</v>
          </cell>
        </row>
        <row r="109">
          <cell r="A109" t="str">
            <v>2311016</v>
          </cell>
          <cell r="B109" t="str">
            <v>PRODUCTOS FARMACEUTICOS DE USO ANIMAL</v>
          </cell>
        </row>
        <row r="110">
          <cell r="A110" t="str">
            <v>231111</v>
          </cell>
          <cell r="B110" t="str">
            <v>ALIMENTOS Y BEBIDAS PARA CONSUMO HUMANO</v>
          </cell>
        </row>
        <row r="111">
          <cell r="A111" t="str">
            <v>2311111</v>
          </cell>
          <cell r="B111" t="str">
            <v>PARA EDIFICIOS Y ESTRUCTURAS</v>
          </cell>
        </row>
        <row r="112">
          <cell r="A112" t="str">
            <v>2311112</v>
          </cell>
          <cell r="B112" t="str">
            <v>PARA VEHICULOS</v>
          </cell>
        </row>
        <row r="113">
          <cell r="A113" t="str">
            <v>2311113</v>
          </cell>
          <cell r="B113" t="str">
            <v>PARA MOBILIARIO Y SIMILARES</v>
          </cell>
        </row>
        <row r="114">
          <cell r="A114" t="str">
            <v>2311114</v>
          </cell>
          <cell r="B114" t="str">
            <v>PARA MAQUINARIAS Y EQUIPOS</v>
          </cell>
        </row>
        <row r="115">
          <cell r="A115" t="str">
            <v>2311115</v>
          </cell>
          <cell r="B115" t="str">
            <v>OTROS MATERIALES DE MANTENIMIENTO</v>
          </cell>
        </row>
        <row r="116">
          <cell r="A116" t="str">
            <v>2311116</v>
          </cell>
          <cell r="B116" t="str">
            <v>MATERIALES DE  ACONDICIONAMIENTO</v>
          </cell>
        </row>
        <row r="117">
          <cell r="A117" t="str">
            <v>231112</v>
          </cell>
          <cell r="B117" t="str">
            <v>ALIMENTOS Y BEBIDAS PARA CONSUMO ANIMAL</v>
          </cell>
        </row>
        <row r="118">
          <cell r="A118" t="str">
            <v>231211</v>
          </cell>
          <cell r="B118" t="str">
            <v>VESTUARIO, ACCESORIOS Y PRENDAS DIVERSAS</v>
          </cell>
        </row>
        <row r="119">
          <cell r="A119" t="str">
            <v>231212</v>
          </cell>
          <cell r="B119" t="str">
            <v>TEXTILES Y ACABADOS TEXTILES</v>
          </cell>
        </row>
        <row r="120">
          <cell r="A120" t="str">
            <v>231213</v>
          </cell>
          <cell r="B120" t="str">
            <v>CALZADO</v>
          </cell>
        </row>
        <row r="121">
          <cell r="A121" t="str">
            <v>231311</v>
          </cell>
          <cell r="B121" t="str">
            <v>COMBUSTIBLES Y CARBURANTES</v>
          </cell>
        </row>
        <row r="122">
          <cell r="A122" t="str">
            <v>231312</v>
          </cell>
          <cell r="B122" t="str">
            <v>GASES</v>
          </cell>
        </row>
        <row r="123">
          <cell r="A123" t="str">
            <v>231313</v>
          </cell>
          <cell r="B123" t="str">
            <v>LUBRICANTES, GRASAS Y AFINES</v>
          </cell>
        </row>
        <row r="124">
          <cell r="A124" t="str">
            <v>231411</v>
          </cell>
          <cell r="B124" t="str">
            <v>MUNICIONES,  EXPLOSIVOS Y SIMILARES</v>
          </cell>
        </row>
        <row r="125">
          <cell r="A125" t="str">
            <v>231511</v>
          </cell>
          <cell r="B125" t="str">
            <v>REPUESTOS Y ACCESORIOS</v>
          </cell>
        </row>
        <row r="126">
          <cell r="A126" t="str">
            <v>231512</v>
          </cell>
          <cell r="B126" t="str">
            <v>PAPELERIA EN GENERAL, UTILES Y MATERIALES DE OFICINA</v>
          </cell>
        </row>
        <row r="127">
          <cell r="A127" t="str">
            <v>231521</v>
          </cell>
          <cell r="B127" t="str">
            <v>AGROPECUARIO, GANADERO Y DE JARDINERIA</v>
          </cell>
        </row>
        <row r="128">
          <cell r="A128" t="str">
            <v>231531</v>
          </cell>
          <cell r="B128" t="str">
            <v>ASEO, LIMPIEZA Y TOCADOR</v>
          </cell>
        </row>
        <row r="129">
          <cell r="A129" t="str">
            <v>231532</v>
          </cell>
          <cell r="B129" t="str">
            <v>DE COCINA, COMEDOR Y CAFETERIA</v>
          </cell>
        </row>
        <row r="130">
          <cell r="A130" t="str">
            <v>231541</v>
          </cell>
          <cell r="B130" t="str">
            <v>ELECTRICIDAD, ILUMINACION Y ELECTRONICA</v>
          </cell>
        </row>
        <row r="131">
          <cell r="A131" t="str">
            <v>23159999</v>
          </cell>
          <cell r="B131" t="str">
            <v>OTROS</v>
          </cell>
        </row>
        <row r="132">
          <cell r="A132" t="str">
            <v>231611</v>
          </cell>
          <cell r="B132" t="str">
            <v>DE VEHICULOS</v>
          </cell>
        </row>
        <row r="133">
          <cell r="A133" t="str">
            <v>231612</v>
          </cell>
          <cell r="B133" t="str">
            <v>DE COMUNICACIONES Y TELECOMUNICACIONES</v>
          </cell>
        </row>
        <row r="134">
          <cell r="A134" t="str">
            <v>231613</v>
          </cell>
          <cell r="B134" t="str">
            <v>DE CONSTRUCCION Y MAQUINAS</v>
          </cell>
        </row>
        <row r="135">
          <cell r="A135" t="str">
            <v>231614</v>
          </cell>
          <cell r="B135" t="str">
            <v>DE SEGURIDAD</v>
          </cell>
        </row>
        <row r="136">
          <cell r="A136" t="str">
            <v>2316199</v>
          </cell>
          <cell r="B136" t="str">
            <v>OTROS ACCESORIOS Y REPUESTOS</v>
          </cell>
        </row>
        <row r="137">
          <cell r="A137" t="str">
            <v>231711</v>
          </cell>
          <cell r="B137" t="str">
            <v>ENSERES</v>
          </cell>
        </row>
        <row r="138">
          <cell r="A138" t="str">
            <v>231811</v>
          </cell>
          <cell r="B138" t="str">
            <v>VACUNAS</v>
          </cell>
        </row>
        <row r="139">
          <cell r="A139" t="str">
            <v>231812</v>
          </cell>
          <cell r="B139" t="str">
            <v>MEDICAMENTOS</v>
          </cell>
        </row>
        <row r="140">
          <cell r="A140" t="str">
            <v>2318199</v>
          </cell>
          <cell r="B140" t="str">
            <v>OTROS PRODUCTOS SIMILARES</v>
          </cell>
        </row>
        <row r="141">
          <cell r="A141" t="str">
            <v>231821</v>
          </cell>
          <cell r="B141" t="str">
            <v>MATERIAL, INSUMOS, INSTRUMENTAL Y ACCESORIOS  MEDICOS, QUIRURGICOS, ODONTOLOGICOS Y DE LABORATORIO</v>
          </cell>
        </row>
        <row r="142">
          <cell r="A142" t="str">
            <v>231911</v>
          </cell>
          <cell r="B142" t="str">
            <v>LIBROS, TEXTOS Y OTROS MATERIALES IMPRESOS</v>
          </cell>
        </row>
        <row r="143">
          <cell r="A143" t="str">
            <v>231912</v>
          </cell>
          <cell r="B143" t="str">
            <v>MATERIAL DIDACTICO, ACCESORIOS Y UTILES DE ENSEÑANZA</v>
          </cell>
        </row>
        <row r="144">
          <cell r="A144" t="str">
            <v>2319199</v>
          </cell>
          <cell r="B144" t="str">
            <v>OTROS MATERIALES DIVERSOS DE ENSEÑANZA</v>
          </cell>
        </row>
        <row r="145">
          <cell r="A145" t="str">
            <v>2319911</v>
          </cell>
          <cell r="B145" t="str">
            <v>HERRAMIENTAS</v>
          </cell>
        </row>
        <row r="146">
          <cell r="A146" t="str">
            <v>2319912</v>
          </cell>
          <cell r="B146" t="str">
            <v>PRODUCTOS QUIMICOS</v>
          </cell>
        </row>
        <row r="147">
          <cell r="A147" t="str">
            <v>2319913</v>
          </cell>
          <cell r="B147" t="str">
            <v>LIBROS, DIARIOS, REVISTAS Y OTROS BIENES IMPRESOS NO VINCULADOS A ENSEÑANZA</v>
          </cell>
        </row>
        <row r="148">
          <cell r="A148" t="str">
            <v>2319914</v>
          </cell>
          <cell r="B148" t="str">
            <v>SIMBOLOS, DISTINTIVOS Y CONDECORACIONES</v>
          </cell>
        </row>
        <row r="149">
          <cell r="A149" t="str">
            <v>23199199</v>
          </cell>
          <cell r="B149" t="str">
            <v>OTROS BIENES</v>
          </cell>
        </row>
        <row r="150">
          <cell r="A150" t="str">
            <v>232111</v>
          </cell>
          <cell r="B150" t="str">
            <v>PASAJES Y GASTOS DE TRANSPORTE</v>
          </cell>
        </row>
        <row r="151">
          <cell r="A151" t="str">
            <v>232112</v>
          </cell>
          <cell r="B151" t="str">
            <v>VIATICOS Y ASIGNACIONES POR COMISION DE SERVICIO</v>
          </cell>
        </row>
        <row r="152">
          <cell r="A152" t="str">
            <v>232113</v>
          </cell>
          <cell r="B152" t="str">
            <v>VIATICOS Y FLETES POR CAMBIO DE COLOCACION</v>
          </cell>
        </row>
        <row r="153">
          <cell r="A153" t="str">
            <v>2321199</v>
          </cell>
          <cell r="B153" t="str">
            <v>OTROS GASTOS</v>
          </cell>
        </row>
        <row r="154">
          <cell r="A154" t="str">
            <v>232121</v>
          </cell>
          <cell r="B154" t="str">
            <v>PASAJES Y GASTOS DE TRANSPORTE</v>
          </cell>
        </row>
        <row r="155">
          <cell r="A155" t="str">
            <v>232122</v>
          </cell>
          <cell r="B155" t="str">
            <v>VIATICOS Y ASIGNACIONES POR COMISION DE SERVICIO</v>
          </cell>
        </row>
        <row r="156">
          <cell r="A156" t="str">
            <v>232123</v>
          </cell>
          <cell r="B156" t="str">
            <v>VIATICOS Y FLETES POR CAMBIO DE COLOCACION</v>
          </cell>
        </row>
        <row r="157">
          <cell r="A157" t="str">
            <v>2321299</v>
          </cell>
          <cell r="B157" t="str">
            <v>OTROS GASTOS</v>
          </cell>
        </row>
        <row r="158">
          <cell r="A158" t="str">
            <v>232211</v>
          </cell>
          <cell r="B158" t="str">
            <v>SERVICIO DE SUMINISTRO DE ENERGIA ELECTRICA</v>
          </cell>
        </row>
        <row r="159">
          <cell r="A159" t="str">
            <v>232212</v>
          </cell>
          <cell r="B159" t="str">
            <v>SERVICIO DE AGUA Y DESAGUE</v>
          </cell>
        </row>
        <row r="160">
          <cell r="A160" t="str">
            <v>232213</v>
          </cell>
          <cell r="B160" t="str">
            <v>SERVICIO DE SUMINISTRO DE GAS</v>
          </cell>
        </row>
        <row r="161">
          <cell r="A161" t="str">
            <v>232221</v>
          </cell>
          <cell r="B161" t="str">
            <v>SERVICIO DE TELEFONIA MOVIL</v>
          </cell>
        </row>
        <row r="162">
          <cell r="A162" t="str">
            <v>232222</v>
          </cell>
          <cell r="B162" t="str">
            <v>SERVICIO DE TELEFONIA FIJA</v>
          </cell>
        </row>
        <row r="163">
          <cell r="A163" t="str">
            <v>232223</v>
          </cell>
          <cell r="B163" t="str">
            <v>SERVICIO DE INTERNET</v>
          </cell>
        </row>
        <row r="164">
          <cell r="A164" t="str">
            <v>232231</v>
          </cell>
          <cell r="B164" t="str">
            <v>CORREOS Y SERVICIOS DE MENSAJERIA</v>
          </cell>
        </row>
        <row r="165">
          <cell r="A165" t="str">
            <v>2322399</v>
          </cell>
          <cell r="B165" t="str">
            <v>OTROS SERVICIOS DE COMUNICACION</v>
          </cell>
        </row>
        <row r="166">
          <cell r="A166" t="str">
            <v>232241</v>
          </cell>
          <cell r="B166" t="str">
            <v>SERVICIO DE PUBLICIDAD</v>
          </cell>
        </row>
        <row r="167">
          <cell r="A167" t="str">
            <v>232242</v>
          </cell>
          <cell r="B167" t="str">
            <v>OTROS SERVICIOS DE PUBLICIDAD Y DIFUSION</v>
          </cell>
        </row>
        <row r="168">
          <cell r="A168" t="str">
            <v>232243</v>
          </cell>
          <cell r="B168" t="str">
            <v>SERVICIOS DE IMAGEN INSTITUCIONAL</v>
          </cell>
        </row>
        <row r="169">
          <cell r="A169" t="str">
            <v>232244</v>
          </cell>
          <cell r="B169" t="str">
            <v>SERVICIO DE IMPRESIONES, ENCUADERNACION Y EMPASTADO</v>
          </cell>
        </row>
        <row r="170">
          <cell r="A170" t="str">
            <v>232311</v>
          </cell>
          <cell r="B170" t="str">
            <v>SERVICIOS DE LIMPIEZA E HIGIENE</v>
          </cell>
        </row>
        <row r="171">
          <cell r="A171" t="str">
            <v>232312</v>
          </cell>
          <cell r="B171" t="str">
            <v>SERVICIOS DE SEGURIDAD Y VIGILANCIA</v>
          </cell>
        </row>
        <row r="172">
          <cell r="A172" t="str">
            <v>232411</v>
          </cell>
          <cell r="B172" t="str">
            <v>DE EDIFICACIONES, OFICINAS Y ESTRUCTURAS</v>
          </cell>
        </row>
        <row r="173">
          <cell r="A173" t="str">
            <v>232412</v>
          </cell>
          <cell r="B173" t="str">
            <v>DE CARRETERAS, CAMINOS Y PUENTES</v>
          </cell>
        </row>
        <row r="174">
          <cell r="A174" t="str">
            <v>232413</v>
          </cell>
          <cell r="B174" t="str">
            <v>DE VEHICULOS</v>
          </cell>
        </row>
        <row r="175">
          <cell r="A175" t="str">
            <v>232414</v>
          </cell>
          <cell r="B175" t="str">
            <v>DE MOBILIARIO Y SIMILARES</v>
          </cell>
        </row>
        <row r="176">
          <cell r="A176" t="str">
            <v>232415</v>
          </cell>
          <cell r="B176" t="str">
            <v>DE MAQUINARIAS Y EQUIPOS</v>
          </cell>
        </row>
        <row r="177">
          <cell r="A177" t="str">
            <v>2324199</v>
          </cell>
          <cell r="B177" t="str">
            <v>DE OTROS BIENES Y ACTIVOS</v>
          </cell>
        </row>
        <row r="178">
          <cell r="A178" t="str">
            <v>232511</v>
          </cell>
          <cell r="B178" t="str">
            <v>DE EDIFICIOS Y ESTRUCTURAS</v>
          </cell>
        </row>
        <row r="179">
          <cell r="A179" t="str">
            <v>232512</v>
          </cell>
          <cell r="B179" t="str">
            <v>DE VEHICULOS</v>
          </cell>
        </row>
        <row r="180">
          <cell r="A180" t="str">
            <v>232513</v>
          </cell>
          <cell r="B180" t="str">
            <v>DE MOBILIARIO Y SIMILARES</v>
          </cell>
        </row>
        <row r="181">
          <cell r="A181" t="str">
            <v>232514</v>
          </cell>
          <cell r="B181" t="str">
            <v>DE MAQUINARIAS Y EQUIPOS</v>
          </cell>
        </row>
        <row r="182">
          <cell r="A182" t="str">
            <v>2325199</v>
          </cell>
          <cell r="B182" t="str">
            <v>DE OTROS BIENES Y ACTIVOS</v>
          </cell>
        </row>
        <row r="183">
          <cell r="A183" t="str">
            <v>232611</v>
          </cell>
          <cell r="B183" t="str">
            <v>GASTOS LEGALES Y JUDICIALES</v>
          </cell>
        </row>
        <row r="184">
          <cell r="A184" t="str">
            <v>232612</v>
          </cell>
          <cell r="B184" t="str">
            <v>GASTOS NOTARIALES</v>
          </cell>
        </row>
        <row r="185">
          <cell r="A185" t="str">
            <v>232621</v>
          </cell>
          <cell r="B185" t="str">
            <v>CARGOS BANCARIOS</v>
          </cell>
        </row>
        <row r="186">
          <cell r="A186" t="str">
            <v>232622</v>
          </cell>
          <cell r="B186" t="str">
            <v>GASTOS FINANCIEROS POR COMPRA Y VENTA DE TITULOS Y VALORES</v>
          </cell>
        </row>
        <row r="187">
          <cell r="A187" t="str">
            <v>2326299</v>
          </cell>
          <cell r="B187" t="str">
            <v>OTROS SERVICIOS FINANCIEROS</v>
          </cell>
        </row>
        <row r="188">
          <cell r="A188" t="str">
            <v>232631</v>
          </cell>
          <cell r="B188" t="str">
            <v>SEGURO DE VIDA</v>
          </cell>
        </row>
        <row r="189">
          <cell r="A189" t="str">
            <v>232632</v>
          </cell>
          <cell r="B189" t="str">
            <v>SEGURO DE VEHICULOS</v>
          </cell>
        </row>
        <row r="190">
          <cell r="A190" t="str">
            <v>232633</v>
          </cell>
          <cell r="B190" t="str">
            <v>SEGURO OBLIGATORIO ACCIDENTES DE TRANSITO (SOAT)</v>
          </cell>
        </row>
        <row r="191">
          <cell r="A191" t="str">
            <v>232634</v>
          </cell>
          <cell r="B191" t="str">
            <v>OTROS SEGUROS PERSONALES</v>
          </cell>
        </row>
        <row r="192">
          <cell r="A192" t="str">
            <v>2326399</v>
          </cell>
          <cell r="B192" t="str">
            <v>OTROS SEGUROS DE  BIENES MUEBLES E INMUEBLES</v>
          </cell>
        </row>
        <row r="193">
          <cell r="A193" t="str">
            <v>232641</v>
          </cell>
          <cell r="B193" t="str">
            <v>GASTOS POR PRESTACIONES DE SALUD</v>
          </cell>
        </row>
        <row r="194">
          <cell r="A194" t="str">
            <v>2327101</v>
          </cell>
          <cell r="B194" t="str">
            <v>SEMINARIOS ,TALLERES Y SIMILARES ORGANIZADOS POR LA  INSTITUCION</v>
          </cell>
        </row>
        <row r="195">
          <cell r="A195" t="str">
            <v>2327102</v>
          </cell>
          <cell r="B195" t="str">
            <v>ATENCIONES OFICIALES Y CELEBRACIONES INSTITUCIONALES</v>
          </cell>
        </row>
        <row r="196">
          <cell r="A196" t="str">
            <v>23271099</v>
          </cell>
          <cell r="B196" t="str">
            <v>OTRAS ATENCIONES Y CELEBRACIONES</v>
          </cell>
        </row>
        <row r="197">
          <cell r="A197" t="str">
            <v>232711</v>
          </cell>
          <cell r="B197" t="str">
            <v>CONSULTORIAS</v>
          </cell>
        </row>
        <row r="198">
          <cell r="A198" t="str">
            <v>2327111</v>
          </cell>
          <cell r="B198" t="str">
            <v>EMBALAJE Y ALMACENAJE</v>
          </cell>
        </row>
        <row r="199">
          <cell r="A199" t="str">
            <v>2327112</v>
          </cell>
          <cell r="B199" t="str">
            <v>TRANSPORTE Y TRASLADO DE CARGA, BIENES Y MATERIALES</v>
          </cell>
        </row>
        <row r="200">
          <cell r="A200" t="str">
            <v>2327113</v>
          </cell>
          <cell r="B200" t="str">
            <v>SERVICIOS RELACIONADOS CON FLORERIA, JARDINERIA Y OTRAS ACTIVIDADES SIMILARES</v>
          </cell>
        </row>
        <row r="201">
          <cell r="A201" t="str">
            <v>2327114</v>
          </cell>
          <cell r="B201" t="str">
            <v>SERVICIOS DE CALIFICACION DE PENSIONES</v>
          </cell>
        </row>
        <row r="202">
          <cell r="A202" t="str">
            <v>23271199</v>
          </cell>
          <cell r="B202" t="str">
            <v>SERVICIOS DIVERSOS</v>
          </cell>
        </row>
        <row r="203">
          <cell r="A203" t="str">
            <v>232712</v>
          </cell>
          <cell r="B203" t="str">
            <v>ASESORIAS</v>
          </cell>
        </row>
        <row r="204">
          <cell r="A204" t="str">
            <v>232713</v>
          </cell>
          <cell r="B204" t="str">
            <v>AUDITORIAS</v>
          </cell>
        </row>
        <row r="205">
          <cell r="A205" t="str">
            <v>232714</v>
          </cell>
          <cell r="B205" t="str">
            <v>PERFILES DE INVERSION</v>
          </cell>
        </row>
        <row r="206">
          <cell r="A206" t="str">
            <v>232715</v>
          </cell>
          <cell r="B206" t="str">
            <v>ESTUDIOS E INVESTIGACIONES</v>
          </cell>
        </row>
        <row r="207">
          <cell r="A207" t="str">
            <v>2327199</v>
          </cell>
          <cell r="B207" t="str">
            <v>OTROS SERVICIOS SIMILARES</v>
          </cell>
        </row>
        <row r="208">
          <cell r="A208" t="str">
            <v>232721</v>
          </cell>
          <cell r="B208" t="str">
            <v>CONSULTORIAS</v>
          </cell>
        </row>
        <row r="209">
          <cell r="A209" t="str">
            <v>232722</v>
          </cell>
          <cell r="B209" t="str">
            <v>ASESORIAS</v>
          </cell>
        </row>
        <row r="210">
          <cell r="A210" t="str">
            <v>232723</v>
          </cell>
          <cell r="B210" t="str">
            <v>AUDITORIAS</v>
          </cell>
        </row>
        <row r="211">
          <cell r="A211" t="str">
            <v>232724</v>
          </cell>
          <cell r="B211" t="str">
            <v>PERFILES DE INVERSION</v>
          </cell>
        </row>
        <row r="212">
          <cell r="A212" t="str">
            <v>232725</v>
          </cell>
          <cell r="B212" t="str">
            <v>ESTUDIOS E INVESTIGACIONES</v>
          </cell>
        </row>
        <row r="213">
          <cell r="A213" t="str">
            <v>232726</v>
          </cell>
          <cell r="B213" t="str">
            <v>LOCACION DE SERVICIOS - FONDO DE APOYO GERENCIAL</v>
          </cell>
        </row>
        <row r="214">
          <cell r="A214" t="str">
            <v>2327299</v>
          </cell>
          <cell r="B214" t="str">
            <v>OTROS SERVICIOS SIMILARES</v>
          </cell>
        </row>
        <row r="215">
          <cell r="A215" t="str">
            <v>232731</v>
          </cell>
          <cell r="B215" t="str">
            <v>REALIZADO POR PERSONAS JURIDICAS</v>
          </cell>
        </row>
        <row r="216">
          <cell r="A216" t="str">
            <v>232732</v>
          </cell>
          <cell r="B216" t="str">
            <v>REALIZADO POR PERSONAS NATURALES</v>
          </cell>
        </row>
        <row r="217">
          <cell r="A217" t="str">
            <v>232741</v>
          </cell>
          <cell r="B217" t="str">
            <v>ELABORACION DE PROGRAMAS INFORMATICOS</v>
          </cell>
        </row>
        <row r="218">
          <cell r="A218" t="str">
            <v>232742</v>
          </cell>
          <cell r="B218" t="str">
            <v>PROCESAMIENTOS DE DATOS</v>
          </cell>
        </row>
        <row r="219">
          <cell r="A219" t="str">
            <v>232743</v>
          </cell>
          <cell r="B219" t="str">
            <v>SOPORTE TECNICO</v>
          </cell>
        </row>
        <row r="220">
          <cell r="A220" t="str">
            <v>2327499</v>
          </cell>
          <cell r="B220" t="str">
            <v>OTROS SERVICIOS DE INFORMATICA</v>
          </cell>
        </row>
        <row r="221">
          <cell r="A221" t="str">
            <v>232751</v>
          </cell>
          <cell r="B221" t="str">
            <v>ESTIPENDIO POR SECIGRA</v>
          </cell>
        </row>
        <row r="222">
          <cell r="A222" t="str">
            <v>232752</v>
          </cell>
          <cell r="B222" t="str">
            <v>PROPINAS PARA PRACTICANTES</v>
          </cell>
        </row>
        <row r="223">
          <cell r="A223" t="str">
            <v>232754</v>
          </cell>
          <cell r="B223" t="str">
            <v>ANIMADORAS Y ALFABETIZADORES</v>
          </cell>
        </row>
        <row r="224">
          <cell r="A224" t="str">
            <v>232755</v>
          </cell>
          <cell r="B224" t="str">
            <v>ALUMNOS DE ESCUELAS MILITARES Y POLICIALES</v>
          </cell>
        </row>
        <row r="225">
          <cell r="A225" t="str">
            <v>232756</v>
          </cell>
          <cell r="B225" t="str">
            <v>ESTIPENDIO A LOS CANDIDATOS A GERENTES PÚBLICOS</v>
          </cell>
        </row>
        <row r="226">
          <cell r="A226" t="str">
            <v>232761</v>
          </cell>
          <cell r="B226" t="str">
            <v>SERVICIO Y GESTION DE EVALUACION INTERNACIONAL DE PROCESOS</v>
          </cell>
        </row>
        <row r="227">
          <cell r="A227" t="str">
            <v>232771</v>
          </cell>
          <cell r="B227" t="str">
            <v>SERVICIOS RELACIONADOS CON EL MEDIO AMBIENTE</v>
          </cell>
        </row>
        <row r="228">
          <cell r="A228" t="str">
            <v>232772</v>
          </cell>
          <cell r="B228" t="str">
            <v>SERVICIO DE REMEDIACION AMBIENTAL</v>
          </cell>
        </row>
        <row r="229">
          <cell r="A229" t="str">
            <v>232781</v>
          </cell>
          <cell r="B229" t="str">
            <v>SERVICIOS RELACIONADOS CON EL TRATAMIENTO DE AGUA</v>
          </cell>
        </row>
        <row r="230">
          <cell r="A230" t="str">
            <v>232791</v>
          </cell>
          <cell r="B230" t="str">
            <v>ORGANIZACION Y CONDUCCION DE EVENTOS DEPORTIVOS</v>
          </cell>
        </row>
        <row r="231">
          <cell r="A231" t="str">
            <v>232792</v>
          </cell>
          <cell r="B231" t="str">
            <v>ORGANIZACION Y CONDUCCION DE EVENTOS RECREACIONALES</v>
          </cell>
        </row>
        <row r="232">
          <cell r="A232" t="str">
            <v>232793</v>
          </cell>
          <cell r="B232" t="str">
            <v>ORGANIZACION Y CONDUCCION DE ESPECTACULOS</v>
          </cell>
        </row>
        <row r="233">
          <cell r="A233" t="str">
            <v>232794</v>
          </cell>
          <cell r="B233" t="str">
            <v>AUSPICIO Y PATROCINIO DE EVENTOS CULTURALES Y DE ARTE</v>
          </cell>
        </row>
        <row r="234">
          <cell r="A234" t="str">
            <v>232795</v>
          </cell>
          <cell r="B234" t="str">
            <v>ORGANIZACION DE EVENTOS CULTURALES</v>
          </cell>
        </row>
        <row r="235">
          <cell r="A235" t="str">
            <v>2327999</v>
          </cell>
          <cell r="B235" t="str">
            <v>OTROS RELACIONADOS A ORGANIZACION DE EVENTOS</v>
          </cell>
        </row>
        <row r="236">
          <cell r="A236" t="str">
            <v>232811</v>
          </cell>
          <cell r="B236" t="str">
            <v>CONTRATO ADMINISTRATIVO DE SERVICIOS</v>
          </cell>
        </row>
        <row r="237">
          <cell r="A237" t="str">
            <v>232812</v>
          </cell>
          <cell r="B237" t="str">
            <v>CONTRIBUCIONES A ESSALUD DE C.A.S.</v>
          </cell>
        </row>
        <row r="238">
          <cell r="A238" t="str">
            <v>241111</v>
          </cell>
          <cell r="B238" t="str">
            <v>PAISES DE AMERICA</v>
          </cell>
        </row>
        <row r="239">
          <cell r="A239" t="str">
            <v>241112</v>
          </cell>
          <cell r="B239" t="str">
            <v>PAISES DE EUROPA</v>
          </cell>
        </row>
        <row r="240">
          <cell r="A240" t="str">
            <v>241113</v>
          </cell>
          <cell r="B240" t="str">
            <v>PAISES DE AFRICA, ASIA Y OCEANIA</v>
          </cell>
        </row>
        <row r="241">
          <cell r="A241" t="str">
            <v>241121</v>
          </cell>
          <cell r="B241" t="str">
            <v>AGENCIAS GUBERNAMENTALES DE COOPERACION INTERNACIONAL</v>
          </cell>
        </row>
        <row r="242">
          <cell r="A242" t="str">
            <v>241122</v>
          </cell>
          <cell r="B242" t="str">
            <v>FONDOS CONTRAVALOR O DE DESARROLLO BINACIONAL</v>
          </cell>
        </row>
        <row r="243">
          <cell r="A243" t="str">
            <v>241211</v>
          </cell>
          <cell r="B243" t="str">
            <v>A INSTITUCIONES FINANCIERAS INTERNACIONALES</v>
          </cell>
        </row>
        <row r="244">
          <cell r="A244" t="str">
            <v>2412199</v>
          </cell>
          <cell r="B244" t="str">
            <v>A OTROS ORGANISMOS INTERNACIONALES</v>
          </cell>
        </row>
        <row r="245">
          <cell r="A245" t="str">
            <v>241311</v>
          </cell>
          <cell r="B245" t="str">
            <v>A OTRAS UNIDADES DEL GOBIERNO NACIONAL</v>
          </cell>
        </row>
        <row r="246">
          <cell r="A246" t="str">
            <v>241312</v>
          </cell>
          <cell r="B246" t="str">
            <v>A OTRAS UNIDADES DEL GOBIERNO REGIONAL</v>
          </cell>
        </row>
        <row r="247">
          <cell r="A247" t="str">
            <v>241313</v>
          </cell>
          <cell r="B247" t="str">
            <v>A OTRAS UNIDADES DEL GOBIERNO LOCAL</v>
          </cell>
        </row>
        <row r="248">
          <cell r="A248" t="str">
            <v>241314</v>
          </cell>
          <cell r="B248" t="str">
            <v>A OTRAS ENTIDADES PUBLICAS</v>
          </cell>
        </row>
        <row r="249">
          <cell r="A249" t="str">
            <v>241315</v>
          </cell>
          <cell r="B249" t="str">
            <v>A FONDOS PUBLICOS</v>
          </cell>
        </row>
        <row r="250">
          <cell r="A250" t="str">
            <v>242111</v>
          </cell>
          <cell r="B250" t="str">
            <v>PAISES DE AMERICA</v>
          </cell>
        </row>
        <row r="251">
          <cell r="A251" t="str">
            <v>242112</v>
          </cell>
          <cell r="B251" t="str">
            <v>PAISES DE EUROPA</v>
          </cell>
        </row>
        <row r="252">
          <cell r="A252" t="str">
            <v>242113</v>
          </cell>
          <cell r="B252" t="str">
            <v>PAISES DE AFRICA, ASIA Y OCEANIA</v>
          </cell>
        </row>
        <row r="253">
          <cell r="A253" t="str">
            <v>242121</v>
          </cell>
          <cell r="B253" t="str">
            <v>AGENCIAS GUBERNAMENTALES DE COOPERACION INTERNACIONAL</v>
          </cell>
        </row>
        <row r="254">
          <cell r="A254" t="str">
            <v>242122</v>
          </cell>
          <cell r="B254" t="str">
            <v>FONDOS CONTRAVALOR O DE DESARROLLO BINACIONAL</v>
          </cell>
        </row>
        <row r="255">
          <cell r="A255" t="str">
            <v>242211</v>
          </cell>
          <cell r="B255" t="str">
            <v>A INSTITUCIONES FINANCIERAS INTERNACIONALES</v>
          </cell>
        </row>
        <row r="256">
          <cell r="A256" t="str">
            <v>2422199</v>
          </cell>
          <cell r="B256" t="str">
            <v>A OTROS ORGANISMOS INTERNACIONALES</v>
          </cell>
        </row>
        <row r="257">
          <cell r="A257" t="str">
            <v>242311</v>
          </cell>
          <cell r="B257" t="str">
            <v>A OTRAS UNIDADES DEL GOBIERNO NACIONAL</v>
          </cell>
        </row>
        <row r="258">
          <cell r="A258" t="str">
            <v>242312</v>
          </cell>
          <cell r="B258" t="str">
            <v>A OTRAS UNIDADES DEL GOBIERNO REGIONAL</v>
          </cell>
        </row>
        <row r="259">
          <cell r="A259" t="str">
            <v>242313</v>
          </cell>
          <cell r="B259" t="str">
            <v>A OTRAS UNIDADES DEL GOBIERNO LOCAL</v>
          </cell>
        </row>
        <row r="260">
          <cell r="A260" t="str">
            <v>242314</v>
          </cell>
          <cell r="B260" t="str">
            <v>A OTRAS ENTIDADES PUBLICAS</v>
          </cell>
        </row>
        <row r="261">
          <cell r="A261" t="str">
            <v>242315</v>
          </cell>
          <cell r="B261" t="str">
            <v>A FONDOS PUBLICOS</v>
          </cell>
        </row>
        <row r="262">
          <cell r="A262" t="str">
            <v>251111</v>
          </cell>
          <cell r="B262" t="str">
            <v>EMPRESAS PUBLICAS DEL GOBIERNO NACIONAL</v>
          </cell>
        </row>
        <row r="263">
          <cell r="A263" t="str">
            <v>251112</v>
          </cell>
          <cell r="B263" t="str">
            <v>EMPRESAS PUBLICAS DE LOS GOBIERNOS REGIONALES</v>
          </cell>
        </row>
        <row r="264">
          <cell r="A264" t="str">
            <v>251113</v>
          </cell>
          <cell r="B264" t="str">
            <v>EMPRESAS PUBLICAS DE LOS GOBIERNOS LOCALES</v>
          </cell>
        </row>
        <row r="265">
          <cell r="A265" t="str">
            <v>251121</v>
          </cell>
          <cell r="B265" t="str">
            <v>EMPRESAS PUBLICAS DEL GOBIERNO NACIONAL</v>
          </cell>
        </row>
        <row r="266">
          <cell r="A266" t="str">
            <v>251122</v>
          </cell>
          <cell r="B266" t="str">
            <v>EMPRESAS PUBLICAS DE LOS GOBIERNOS REGIONALES</v>
          </cell>
        </row>
        <row r="267">
          <cell r="A267" t="str">
            <v>251123</v>
          </cell>
          <cell r="B267" t="str">
            <v>EMPRESAS PUBLICAS DE LOS GOBIERNOS LOCALES</v>
          </cell>
        </row>
        <row r="268">
          <cell r="A268" t="str">
            <v>251211</v>
          </cell>
          <cell r="B268" t="str">
            <v>A LAS EMPRESAS PRIVADAS NO FINANCIERAS</v>
          </cell>
        </row>
        <row r="269">
          <cell r="A269" t="str">
            <v>251212</v>
          </cell>
          <cell r="B269" t="str">
            <v>A LAS EMPRESAS PRIVADAS NO FINANCIERAS QUE PRESTAN SERVICIOS DE TRANSPORTE AEREO DE PASAJEROS</v>
          </cell>
        </row>
        <row r="270">
          <cell r="A270" t="str">
            <v>251221</v>
          </cell>
          <cell r="B270" t="str">
            <v>A LAS EMPRESAS PRIVADAS FINANCIERAS</v>
          </cell>
        </row>
        <row r="271">
          <cell r="A271" t="str">
            <v>252111</v>
          </cell>
          <cell r="B271" t="str">
            <v>A LA IGLESIA</v>
          </cell>
        </row>
        <row r="272">
          <cell r="A272" t="str">
            <v>252112</v>
          </cell>
          <cell r="B272" t="str">
            <v>A ORGANISMOS NO GUBERNAMENTALES (ONGS)</v>
          </cell>
        </row>
        <row r="273">
          <cell r="A273" t="str">
            <v>252113</v>
          </cell>
          <cell r="B273" t="str">
            <v>A UNIVERSIDADES</v>
          </cell>
        </row>
        <row r="274">
          <cell r="A274" t="str">
            <v>252114</v>
          </cell>
          <cell r="B274" t="str">
            <v>A FONDOS Y FUNDACIONES</v>
          </cell>
        </row>
        <row r="275">
          <cell r="A275" t="str">
            <v>2521199</v>
          </cell>
          <cell r="B275" t="str">
            <v>A OTRAS ORGANIZACIONES</v>
          </cell>
        </row>
        <row r="276">
          <cell r="A276" t="str">
            <v>252211</v>
          </cell>
          <cell r="B276" t="str">
            <v>A LA IGLESIA</v>
          </cell>
        </row>
        <row r="277">
          <cell r="A277" t="str">
            <v>252212</v>
          </cell>
          <cell r="B277" t="str">
            <v>A ORGANISMOS NO GUBERNAMENTALES (ONGS)</v>
          </cell>
        </row>
        <row r="278">
          <cell r="A278" t="str">
            <v>252213</v>
          </cell>
          <cell r="B278" t="str">
            <v>A UNIVERSIDADES</v>
          </cell>
        </row>
        <row r="279">
          <cell r="A279" t="str">
            <v>252214</v>
          </cell>
          <cell r="B279" t="str">
            <v>A FONDOS Y FUNDACIONES</v>
          </cell>
        </row>
        <row r="280">
          <cell r="A280" t="str">
            <v>252215</v>
          </cell>
          <cell r="B280" t="str">
            <v>A FONDOS SOCIALES</v>
          </cell>
        </row>
        <row r="281">
          <cell r="A281" t="str">
            <v>2522199</v>
          </cell>
          <cell r="B281" t="str">
            <v>A OTRAS ORGANIZACIONES</v>
          </cell>
        </row>
        <row r="282">
          <cell r="A282" t="str">
            <v>253111</v>
          </cell>
          <cell r="B282" t="str">
            <v>A ESTUDIANTES</v>
          </cell>
        </row>
        <row r="283">
          <cell r="A283" t="str">
            <v>253112</v>
          </cell>
          <cell r="B283" t="str">
            <v>A INVESTIGADORES CIENTIFICOS</v>
          </cell>
        </row>
        <row r="284">
          <cell r="A284" t="str">
            <v>2531199</v>
          </cell>
          <cell r="B284" t="str">
            <v>A OTRAS PERSONAS NATURALES</v>
          </cell>
        </row>
        <row r="285">
          <cell r="A285" t="str">
            <v>254111</v>
          </cell>
          <cell r="B285" t="str">
            <v>IMPUESTOS</v>
          </cell>
        </row>
        <row r="286">
          <cell r="A286" t="str">
            <v>254121</v>
          </cell>
          <cell r="B286" t="str">
            <v>DERECHOS ADMINISTRATIVOS</v>
          </cell>
        </row>
        <row r="287">
          <cell r="A287" t="str">
            <v>254131</v>
          </cell>
          <cell r="B287" t="str">
            <v>MULTAS</v>
          </cell>
        </row>
        <row r="288">
          <cell r="A288" t="str">
            <v>254211</v>
          </cell>
          <cell r="B288" t="str">
            <v>DERECHOS ADMINISTRATIVOS</v>
          </cell>
        </row>
        <row r="289">
          <cell r="A289" t="str">
            <v>254221</v>
          </cell>
          <cell r="B289" t="str">
            <v>MULTAS</v>
          </cell>
        </row>
        <row r="290">
          <cell r="A290" t="str">
            <v>254311</v>
          </cell>
          <cell r="B290" t="str">
            <v>IMPUESTOS</v>
          </cell>
        </row>
        <row r="291">
          <cell r="A291" t="str">
            <v>254321</v>
          </cell>
          <cell r="B291" t="str">
            <v>DERECHOS ADMINISTRATIVOS</v>
          </cell>
        </row>
        <row r="292">
          <cell r="A292" t="str">
            <v>254331</v>
          </cell>
          <cell r="B292" t="str">
            <v>MULTAS</v>
          </cell>
        </row>
        <row r="293">
          <cell r="A293" t="str">
            <v>255111</v>
          </cell>
          <cell r="B293" t="str">
            <v>PERSONAL ADMINISTRATIVO</v>
          </cell>
        </row>
        <row r="294">
          <cell r="A294" t="str">
            <v>255112</v>
          </cell>
          <cell r="B294" t="str">
            <v>PERSONAL DE EDUCACION</v>
          </cell>
        </row>
        <row r="295">
          <cell r="A295" t="str">
            <v>255113</v>
          </cell>
          <cell r="B295" t="str">
            <v>PERSONAL DE SALUD</v>
          </cell>
        </row>
        <row r="296">
          <cell r="A296" t="str">
            <v>255114</v>
          </cell>
          <cell r="B296" t="str">
            <v>PERSONAL JUDICIAL</v>
          </cell>
        </row>
        <row r="297">
          <cell r="A297" t="str">
            <v>255115</v>
          </cell>
          <cell r="B297" t="str">
            <v>DOCENTES UNIVERSITARIOS</v>
          </cell>
        </row>
        <row r="298">
          <cell r="A298" t="str">
            <v>255116</v>
          </cell>
          <cell r="B298" t="str">
            <v>PERSONAL DIPLOMATICO</v>
          </cell>
        </row>
        <row r="299">
          <cell r="A299" t="str">
            <v>255117</v>
          </cell>
          <cell r="B299" t="str">
            <v>PERSONAL MILITAR Y POLICIAL</v>
          </cell>
        </row>
        <row r="300">
          <cell r="A300" t="str">
            <v>255118</v>
          </cell>
          <cell r="B300" t="str">
            <v>PERSONAL OBRERO</v>
          </cell>
        </row>
        <row r="301">
          <cell r="A301" t="str">
            <v>2551199</v>
          </cell>
          <cell r="B301" t="str">
            <v>OTRO REGIMEN</v>
          </cell>
        </row>
        <row r="302">
          <cell r="A302" t="str">
            <v>255121</v>
          </cell>
          <cell r="B302" t="str">
            <v>PENSIONISTAS</v>
          </cell>
        </row>
        <row r="303">
          <cell r="A303" t="str">
            <v>255131</v>
          </cell>
          <cell r="B303" t="str">
            <v>A PERSONAS JURIDICAS</v>
          </cell>
        </row>
        <row r="304">
          <cell r="A304" t="str">
            <v>255132</v>
          </cell>
          <cell r="B304" t="str">
            <v>A PERSONAS NATURALES</v>
          </cell>
        </row>
        <row r="305">
          <cell r="A305" t="str">
            <v>255211</v>
          </cell>
          <cell r="B305" t="str">
            <v>INDEMNIZACIONES POR CESES COLECTIVOS</v>
          </cell>
        </row>
        <row r="306">
          <cell r="A306" t="str">
            <v>255212</v>
          </cell>
          <cell r="B306" t="str">
            <v>PAGOS EN COMPENSACION DE DAÑOS OCASIONADOS POR DESASTRES NATURALES</v>
          </cell>
        </row>
        <row r="307">
          <cell r="A307" t="str">
            <v>255213</v>
          </cell>
          <cell r="B307" t="str">
            <v>INDEMNIZACIONES POR ACCIDENTES DE TRABAJO O VICTIMAS DE TERRORISMO</v>
          </cell>
        </row>
        <row r="308">
          <cell r="A308" t="str">
            <v>2552199</v>
          </cell>
          <cell r="B308" t="str">
            <v>OTRAS INDEMNIZACIONES Y COMPENSACIONES</v>
          </cell>
        </row>
        <row r="309">
          <cell r="A309" t="str">
            <v>261111</v>
          </cell>
          <cell r="B309" t="str">
            <v>COMPRA DE VIVIENDAS RESIDENCIALES</v>
          </cell>
        </row>
        <row r="310">
          <cell r="A310" t="str">
            <v>261211</v>
          </cell>
          <cell r="B310" t="str">
            <v>COMPRA DE EDIFICIOS ADMINISTRATIVOS</v>
          </cell>
        </row>
        <row r="311">
          <cell r="A311" t="str">
            <v>261212</v>
          </cell>
          <cell r="B311" t="str">
            <v>COMPRA DE INSTALACIONES EDUCATIVAS</v>
          </cell>
        </row>
        <row r="312">
          <cell r="A312" t="str">
            <v>261213</v>
          </cell>
          <cell r="B312" t="str">
            <v>COMPRA DE INSTALACIONES MEDICAS</v>
          </cell>
        </row>
        <row r="313">
          <cell r="A313" t="str">
            <v>261214</v>
          </cell>
          <cell r="B313" t="str">
            <v>COMPRA DE INSTALACIONES SOCIALES Y CULTURALES</v>
          </cell>
        </row>
        <row r="314">
          <cell r="A314" t="str">
            <v>261215</v>
          </cell>
          <cell r="B314" t="str">
            <v>COMPRA DE CENTROS DE RECLUSION</v>
          </cell>
        </row>
        <row r="315">
          <cell r="A315" t="str">
            <v>261216</v>
          </cell>
          <cell r="B315" t="str">
            <v>COMPRA DE EDIFICIOS O UNIDADES NO RESIDENCIALES</v>
          </cell>
        </row>
        <row r="316">
          <cell r="A316" t="str">
            <v>262112</v>
          </cell>
          <cell r="B316" t="str">
            <v>COSTO DE CONSTRUCCION POR CONTRATA</v>
          </cell>
        </row>
        <row r="317">
          <cell r="A317" t="str">
            <v>262113</v>
          </cell>
          <cell r="B317" t="str">
            <v>COSTO DE CONSTRUCCION POR ADMINISTRACION DIRECTA - PERSONAL</v>
          </cell>
        </row>
        <row r="318">
          <cell r="A318" t="str">
            <v>262114</v>
          </cell>
          <cell r="B318" t="str">
            <v>COSTO DE CONSTRUCCION POR ADMINISTRACION DIRECTA - BIENES</v>
          </cell>
        </row>
        <row r="319">
          <cell r="A319" t="str">
            <v>262115</v>
          </cell>
          <cell r="B319" t="str">
            <v>COSTO DE CONSTRUCCION POR ADMINISTRACION DIRECTA - SERVICIOS</v>
          </cell>
        </row>
        <row r="320">
          <cell r="A320" t="str">
            <v>262116</v>
          </cell>
          <cell r="B320" t="str">
            <v>COSTO DE CONSTRUCCION POR ADMINISTRACION DIRECTA - OTROS</v>
          </cell>
        </row>
        <row r="321">
          <cell r="A321" t="str">
            <v>262212</v>
          </cell>
          <cell r="B321" t="str">
            <v>COSTO DE CONSTRUCCION POR CONTRATA</v>
          </cell>
        </row>
        <row r="322">
          <cell r="A322" t="str">
            <v>262213</v>
          </cell>
          <cell r="B322" t="str">
            <v>COSTO DE CONSTRUCCION POR ADMINISTRACION DIRECTA - PERSONAL</v>
          </cell>
        </row>
        <row r="323">
          <cell r="A323" t="str">
            <v>262214</v>
          </cell>
          <cell r="B323" t="str">
            <v>COSTO DE CONSTRUCCION POR ADMINISTRACION DIRECTA - BIENES</v>
          </cell>
        </row>
        <row r="324">
          <cell r="A324" t="str">
            <v>262215</v>
          </cell>
          <cell r="B324" t="str">
            <v>COSTO DE CONSTRUCCION POR ADMINISTRACION DIRECTA - SERVICIOS</v>
          </cell>
        </row>
        <row r="325">
          <cell r="A325" t="str">
            <v>262216</v>
          </cell>
          <cell r="B325" t="str">
            <v>COSTO DE CONSTRUCCION POR ADMINISTRACION DIRECTA - OTROS</v>
          </cell>
        </row>
        <row r="326">
          <cell r="A326" t="str">
            <v>262222</v>
          </cell>
          <cell r="B326" t="str">
            <v>COSTO DE CONSTRUCCION POR CONTRATA</v>
          </cell>
        </row>
        <row r="327">
          <cell r="A327" t="str">
            <v>262223</v>
          </cell>
          <cell r="B327" t="str">
            <v>COSTO DE CONSTRUCCION POR ADMINISTRACION DIRECTA - PERSONAL</v>
          </cell>
        </row>
        <row r="328">
          <cell r="A328" t="str">
            <v>262224</v>
          </cell>
          <cell r="B328" t="str">
            <v>COSTO DE CONSTRUCCION POR ADMINISTRACION DIRECTA - BIENES</v>
          </cell>
        </row>
        <row r="329">
          <cell r="A329" t="str">
            <v>262225</v>
          </cell>
          <cell r="B329" t="str">
            <v>COSTO DE CONSTRUCCION POR ADMINISTRACION DIRECTA - SERVICIOS</v>
          </cell>
        </row>
        <row r="330">
          <cell r="A330" t="str">
            <v>262226</v>
          </cell>
          <cell r="B330" t="str">
            <v>COSTO DE CONSTRUCCION POR ADMINISTRACION DIRECTA - OTROS</v>
          </cell>
        </row>
        <row r="331">
          <cell r="A331" t="str">
            <v>262232</v>
          </cell>
          <cell r="B331" t="str">
            <v>COSTO DE CONSTRUCCION POR CONTRATA</v>
          </cell>
        </row>
        <row r="332">
          <cell r="A332" t="str">
            <v>262233</v>
          </cell>
          <cell r="B332" t="str">
            <v>COSTO DE CONSTRUCCION POR ADMINISTRACION DIRECTA - PERSONAL</v>
          </cell>
        </row>
        <row r="333">
          <cell r="A333" t="str">
            <v>262234</v>
          </cell>
          <cell r="B333" t="str">
            <v>COSTO DE CONSTRUCCION POR ADMINISTRACION DIRECTA - BIENES</v>
          </cell>
        </row>
        <row r="334">
          <cell r="A334" t="str">
            <v>262235</v>
          </cell>
          <cell r="B334" t="str">
            <v>COSTO DE CONSTRUCCION POR ADMINISTRACION DIRECTA - SERVICIOS</v>
          </cell>
        </row>
        <row r="335">
          <cell r="A335" t="str">
            <v>262236</v>
          </cell>
          <cell r="B335" t="str">
            <v>COSTO DE CONSTRUCCION POR ADMINISTRACION DIRECTA - OTROS</v>
          </cell>
        </row>
        <row r="336">
          <cell r="A336" t="str">
            <v>262242</v>
          </cell>
          <cell r="B336" t="str">
            <v>COSTO DE CONSTRUCCION POR CONTRATA</v>
          </cell>
        </row>
        <row r="337">
          <cell r="A337" t="str">
            <v>262243</v>
          </cell>
          <cell r="B337" t="str">
            <v>COSTO DE CONSTRUCCION POR ADMINISTRACION DIRECTA - PERSONAL</v>
          </cell>
        </row>
        <row r="338">
          <cell r="A338" t="str">
            <v>262244</v>
          </cell>
          <cell r="B338" t="str">
            <v>COSTO DE CONSTRUCCION POR ADMINISTRACION DIRECTA - BIENES</v>
          </cell>
        </row>
        <row r="339">
          <cell r="A339" t="str">
            <v>262245</v>
          </cell>
          <cell r="B339" t="str">
            <v>COSTO DE CONSTRUCCION POR ADMINISTRACION DIRECTA - SERVICIOS</v>
          </cell>
        </row>
        <row r="340">
          <cell r="A340" t="str">
            <v>262246</v>
          </cell>
          <cell r="B340" t="str">
            <v>COSTO DE CONSTRUCCION POR ADMINISTRACION DIRECTA - OTROS</v>
          </cell>
        </row>
        <row r="341">
          <cell r="A341" t="str">
            <v>262251</v>
          </cell>
          <cell r="B341" t="str">
            <v>COSTO DE CONSTRUCCION POR CONTRATA</v>
          </cell>
        </row>
        <row r="342">
          <cell r="A342" t="str">
            <v>262253</v>
          </cell>
          <cell r="B342" t="str">
            <v>COSTO DE CONSTRUCCION POR ADMINISTRACION DIRECTA - PERSONAL</v>
          </cell>
        </row>
        <row r="343">
          <cell r="A343" t="str">
            <v>262254</v>
          </cell>
          <cell r="B343" t="str">
            <v>COSTO DE CONSTRUCCION POR ADMINISTRACION DIRECTA - BIENES</v>
          </cell>
        </row>
        <row r="344">
          <cell r="A344" t="str">
            <v>262255</v>
          </cell>
          <cell r="B344" t="str">
            <v>COSTO DE CONSTRUCCION POR ADMINISTRACION DIRECTA - SERVICIOS</v>
          </cell>
        </row>
        <row r="345">
          <cell r="A345" t="str">
            <v>262256</v>
          </cell>
          <cell r="B345" t="str">
            <v>COSTO DE CONSTRUCCION POR ADMINISTRACION DIRECTA - OTROS</v>
          </cell>
        </row>
        <row r="346">
          <cell r="A346" t="str">
            <v>262262</v>
          </cell>
          <cell r="B346" t="str">
            <v>COSTO DE CONSTRUCCION POR CONTRATA</v>
          </cell>
        </row>
        <row r="347">
          <cell r="A347" t="str">
            <v>262263</v>
          </cell>
          <cell r="B347" t="str">
            <v>COSTO DE CONSTRUCCION POR ADMINISTRACION DIRECTA - PERSONAL</v>
          </cell>
        </row>
        <row r="348">
          <cell r="A348" t="str">
            <v>262264</v>
          </cell>
          <cell r="B348" t="str">
            <v>COSTO DE CONSTRUCCION POR ADMINISTRACION DIRECTA - BIENES</v>
          </cell>
        </row>
        <row r="349">
          <cell r="A349" t="str">
            <v>262265</v>
          </cell>
          <cell r="B349" t="str">
            <v>COSTO DE CONSTRUCCION POR ADMINISTRACION DIRECTA - SERVICIOS</v>
          </cell>
        </row>
        <row r="350">
          <cell r="A350" t="str">
            <v>262266</v>
          </cell>
          <cell r="B350" t="str">
            <v>COSTOS DE CONSTRUCCION POR ADMINISTRACION DIRECTA - OTROS</v>
          </cell>
        </row>
        <row r="351">
          <cell r="A351" t="str">
            <v>262312</v>
          </cell>
          <cell r="B351" t="str">
            <v>COSTO DE CONSTRUCCION POR CONTRATA</v>
          </cell>
        </row>
        <row r="352">
          <cell r="A352" t="str">
            <v>262313</v>
          </cell>
          <cell r="B352" t="str">
            <v>COSTO DE CONSTRUCCION POR ADMINISTRACION DIRECTA - PERSONAL</v>
          </cell>
        </row>
        <row r="353">
          <cell r="A353" t="str">
            <v>262314</v>
          </cell>
          <cell r="B353" t="str">
            <v>COSTO DE CONSTRUCCION POR ADMINISTRACION DIRECTA - BIENES</v>
          </cell>
        </row>
        <row r="354">
          <cell r="A354" t="str">
            <v>262315</v>
          </cell>
          <cell r="B354" t="str">
            <v>COSTO DE CONSTRUCCION POR ADMINISTRACION DIRECTA - SERVICIOS</v>
          </cell>
        </row>
        <row r="355">
          <cell r="A355" t="str">
            <v>262316</v>
          </cell>
          <cell r="B355" t="str">
            <v>COSTO DE CONSTRUCCION POR ADMINISTRACION DIRECTA - OTROS</v>
          </cell>
        </row>
        <row r="356">
          <cell r="A356" t="str">
            <v>262323</v>
          </cell>
          <cell r="B356" t="str">
            <v>COSTO DE CONSTRUCCION POR CONTRATA</v>
          </cell>
        </row>
        <row r="357">
          <cell r="A357" t="str">
            <v>262324</v>
          </cell>
          <cell r="B357" t="str">
            <v>COSTO DE CONSTRUCCION POR ADMINISTRACION DIRECTA - PERSONAL</v>
          </cell>
        </row>
        <row r="358">
          <cell r="A358" t="str">
            <v>262325</v>
          </cell>
          <cell r="B358" t="str">
            <v>COSTO DE CONSTRUCCION POR ADMINISTRACION DIRECTA - BIENES</v>
          </cell>
        </row>
        <row r="359">
          <cell r="A359" t="str">
            <v>262326</v>
          </cell>
          <cell r="B359" t="str">
            <v>COSTO DE CONSTRUCCION POR ADMINISTRACION DIRECTA - SERVICIOS</v>
          </cell>
        </row>
        <row r="360">
          <cell r="A360" t="str">
            <v>262327</v>
          </cell>
          <cell r="B360" t="str">
            <v>COSTO DE CONSTRUCCION POR ADMINISTRACION DIRECTA - OTROS</v>
          </cell>
        </row>
        <row r="361">
          <cell r="A361" t="str">
            <v>262333</v>
          </cell>
          <cell r="B361" t="str">
            <v>COSTO DE CONSTRUCCION POR CONTRATA</v>
          </cell>
        </row>
        <row r="362">
          <cell r="A362" t="str">
            <v>262334</v>
          </cell>
          <cell r="B362" t="str">
            <v>COSTO DE CONSTRUCCION POR ADMINISTRACION DIRECTA - PERSONAL</v>
          </cell>
        </row>
        <row r="363">
          <cell r="A363" t="str">
            <v>262335</v>
          </cell>
          <cell r="B363" t="str">
            <v>COSTO DE CONSTRUCCION POR ADMINISTRACION DIRECTA - BIENES</v>
          </cell>
        </row>
        <row r="364">
          <cell r="A364" t="str">
            <v>262336</v>
          </cell>
          <cell r="B364" t="str">
            <v>COSTO DE CONSTRUCCION POR ADMINISTRACION DIRECTA - SERVICIOS</v>
          </cell>
        </row>
        <row r="365">
          <cell r="A365" t="str">
            <v>262337</v>
          </cell>
          <cell r="B365" t="str">
            <v>COSTO DE CONSTRUCCION POR ADMINISTRACION DIRECTA - OTROS</v>
          </cell>
        </row>
        <row r="366">
          <cell r="A366" t="str">
            <v>262342</v>
          </cell>
          <cell r="B366" t="str">
            <v>COSTO DE CONSTRUCCION POR CONTRATA</v>
          </cell>
        </row>
        <row r="367">
          <cell r="A367" t="str">
            <v>262343</v>
          </cell>
          <cell r="B367" t="str">
            <v>COSTO DE CONSTRUCCION POR ADMINISTRACION DIRECTA - PERSONAL</v>
          </cell>
        </row>
        <row r="368">
          <cell r="A368" t="str">
            <v>262344</v>
          </cell>
          <cell r="B368" t="str">
            <v>COSTO DE CONSTRUCCION POR ADMINISTRACION DIRECTA - BIENES</v>
          </cell>
        </row>
        <row r="369">
          <cell r="A369" t="str">
            <v>262345</v>
          </cell>
          <cell r="B369" t="str">
            <v>COSTO DE CONSTRUCCION POR ADMINISTRACION DIRECTA - SERVICIOS</v>
          </cell>
        </row>
        <row r="370">
          <cell r="A370" t="str">
            <v>262346</v>
          </cell>
          <cell r="B370" t="str">
            <v>COSTO DE CONSTRUCCION POR ADMINISTRACION DIRECTA - OTROS</v>
          </cell>
        </row>
        <row r="371">
          <cell r="A371" t="str">
            <v>262352</v>
          </cell>
          <cell r="B371" t="str">
            <v>COSTO DE CONSTRUCCION POR CONTRATA</v>
          </cell>
        </row>
        <row r="372">
          <cell r="A372" t="str">
            <v>262353</v>
          </cell>
          <cell r="B372" t="str">
            <v>COSTO DE CONSTRUCCION POR ADMINISTRACION DIRECTA - PERSONAL</v>
          </cell>
        </row>
        <row r="373">
          <cell r="A373" t="str">
            <v>262354</v>
          </cell>
          <cell r="B373" t="str">
            <v>COSTO DE CONSTRUCCION POR ADMINISTRACION DIRECTA - BIENES</v>
          </cell>
        </row>
        <row r="374">
          <cell r="A374" t="str">
            <v>262355</v>
          </cell>
          <cell r="B374" t="str">
            <v>COSTO DE CONSTRUCCION POR ADMINISTRACION DIRECTA - SERVICIOS</v>
          </cell>
        </row>
        <row r="375">
          <cell r="A375" t="str">
            <v>262356</v>
          </cell>
          <cell r="B375" t="str">
            <v>COSTO DE CONSTRUCCION POR ADMINISTRACION DIRECTA - OTROS</v>
          </cell>
        </row>
        <row r="376">
          <cell r="A376" t="str">
            <v>262362</v>
          </cell>
          <cell r="B376" t="str">
            <v>COSTO DE CONSTRUCCION POR CONTRATA</v>
          </cell>
        </row>
        <row r="377">
          <cell r="A377" t="str">
            <v>262363</v>
          </cell>
          <cell r="B377" t="str">
            <v>COSTO DE CONSTRUCCION POR ADMINISTRACION DIRECTA - PERSONAL</v>
          </cell>
        </row>
        <row r="378">
          <cell r="A378" t="str">
            <v>262364</v>
          </cell>
          <cell r="B378" t="str">
            <v>COSTO DE CONSTRUCCION POR ADMINISTRACION DIRECTA - BIENES</v>
          </cell>
        </row>
        <row r="379">
          <cell r="A379" t="str">
            <v>262365</v>
          </cell>
          <cell r="B379" t="str">
            <v>COSTO DE CONSTRUCCION POR ADMINISTRACION DIRECTA - SERVICIOS</v>
          </cell>
        </row>
        <row r="380">
          <cell r="A380" t="str">
            <v>262366</v>
          </cell>
          <cell r="B380" t="str">
            <v>COSTO DE CONSTRUCCION POR ADMINISTRACION DIRECTA - OTROS</v>
          </cell>
        </row>
        <row r="381">
          <cell r="A381" t="str">
            <v>262372</v>
          </cell>
          <cell r="B381" t="str">
            <v>COSTO DE CONSTRUCCION POR CONTRATA</v>
          </cell>
        </row>
        <row r="382">
          <cell r="A382" t="str">
            <v>262373</v>
          </cell>
          <cell r="B382" t="str">
            <v>COSTO DE CONSTRUCCION POR ADMINISTRACION DIRECTA - PERSONAL</v>
          </cell>
        </row>
        <row r="383">
          <cell r="A383" t="str">
            <v>262374</v>
          </cell>
          <cell r="B383" t="str">
            <v>COSTO DE CONSTRUCCION POR ADMINISTRACION DIRECTA - BIENES</v>
          </cell>
        </row>
        <row r="384">
          <cell r="A384" t="str">
            <v>262375</v>
          </cell>
          <cell r="B384" t="str">
            <v>COSTO DE CONSTRUCCION POR ADMINISTRACION DIRECTA - SERVICIOS</v>
          </cell>
        </row>
        <row r="385">
          <cell r="A385" t="str">
            <v>262376</v>
          </cell>
          <cell r="B385" t="str">
            <v>COSTO DE CONSTRUCCION POR ADMINISTRACION DIRECTA - OTROS</v>
          </cell>
        </row>
        <row r="386">
          <cell r="A386" t="str">
            <v>2623992</v>
          </cell>
          <cell r="B386" t="str">
            <v>COSTO DE CONSTRUCCION POR CONTRATA</v>
          </cell>
        </row>
        <row r="387">
          <cell r="A387" t="str">
            <v>2623993</v>
          </cell>
          <cell r="B387" t="str">
            <v>COSTO DE CONSTRUCCION POR ADMINISTRACION DIRECTA - PERSONAL</v>
          </cell>
        </row>
        <row r="388">
          <cell r="A388" t="str">
            <v>2623994</v>
          </cell>
          <cell r="B388" t="str">
            <v>COSTO DE CONSTRUCCION POR ADMINISTRACION DIRECTA - BIENES</v>
          </cell>
        </row>
        <row r="389">
          <cell r="A389" t="str">
            <v>2623995</v>
          </cell>
          <cell r="B389" t="str">
            <v>COSTO DE CONSTRUCCION POR ADMINISTRACION DIRECTA - SERVICIOS</v>
          </cell>
        </row>
        <row r="390">
          <cell r="A390" t="str">
            <v>2623996</v>
          </cell>
          <cell r="B390" t="str">
            <v>COSTO DE CONSTRUCCION POR ADMINISTRACION DIRECTA - OTROS</v>
          </cell>
        </row>
        <row r="391">
          <cell r="A391" t="str">
            <v>263111</v>
          </cell>
          <cell r="B391" t="str">
            <v>PARA TRANSPORTE TERRESTRE</v>
          </cell>
        </row>
        <row r="392">
          <cell r="A392" t="str">
            <v>263112</v>
          </cell>
          <cell r="B392" t="str">
            <v>PARA TRANSPORTE AEREO</v>
          </cell>
        </row>
        <row r="393">
          <cell r="A393" t="str">
            <v>263113</v>
          </cell>
          <cell r="B393" t="str">
            <v>PARA TRANSPORTE ACUATICO</v>
          </cell>
        </row>
        <row r="394">
          <cell r="A394" t="str">
            <v>263211</v>
          </cell>
          <cell r="B394" t="str">
            <v>MAQUINAS Y EQUIPOS</v>
          </cell>
        </row>
        <row r="395">
          <cell r="A395" t="str">
            <v>263212</v>
          </cell>
          <cell r="B395" t="str">
            <v>MOBILIARIO</v>
          </cell>
        </row>
        <row r="396">
          <cell r="A396" t="str">
            <v>263221</v>
          </cell>
          <cell r="B396" t="str">
            <v>MAQUINAS Y EQUIPOS</v>
          </cell>
        </row>
        <row r="397">
          <cell r="A397" t="str">
            <v>263222</v>
          </cell>
          <cell r="B397" t="str">
            <v>MOBILIARIO</v>
          </cell>
        </row>
        <row r="398">
          <cell r="A398" t="str">
            <v>263231</v>
          </cell>
          <cell r="B398" t="str">
            <v>EQUIPOS COMPUTACIONALES Y PERIFERICOS</v>
          </cell>
        </row>
        <row r="399">
          <cell r="A399" t="str">
            <v>263232</v>
          </cell>
          <cell r="B399" t="str">
            <v>EQUIPOS DE COMUNICACIONES PARA REDES INFORMATICAS</v>
          </cell>
        </row>
        <row r="400">
          <cell r="A400" t="str">
            <v>263233</v>
          </cell>
          <cell r="B400" t="str">
            <v>EQUIPOS DE TELECOMUNICACIONES</v>
          </cell>
        </row>
        <row r="401">
          <cell r="A401" t="str">
            <v>263241</v>
          </cell>
          <cell r="B401" t="str">
            <v>MOBILIARIO</v>
          </cell>
        </row>
        <row r="402">
          <cell r="A402" t="str">
            <v>263242</v>
          </cell>
          <cell r="B402" t="str">
            <v>EQUIPOS</v>
          </cell>
        </row>
        <row r="403">
          <cell r="A403" t="str">
            <v>263251</v>
          </cell>
          <cell r="B403" t="str">
            <v>MOBILIARIO DE USO AGRICOLA Y PESQUERO</v>
          </cell>
        </row>
        <row r="404">
          <cell r="A404" t="str">
            <v>263252</v>
          </cell>
          <cell r="B404" t="str">
            <v>EQUIPO DE USO AGRICOLA Y PESQUERO</v>
          </cell>
        </row>
        <row r="405">
          <cell r="A405" t="str">
            <v>263261</v>
          </cell>
          <cell r="B405" t="str">
            <v>EQUIPO DE CULTURA Y ARTE</v>
          </cell>
        </row>
        <row r="406">
          <cell r="A406" t="str">
            <v>263262</v>
          </cell>
          <cell r="B406" t="str">
            <v>MOBILIARIO DE CULTURA Y ARTE</v>
          </cell>
        </row>
        <row r="407">
          <cell r="A407" t="str">
            <v>263271</v>
          </cell>
          <cell r="B407" t="str">
            <v>EQUIPO DE DEPORTES Y RECREACION</v>
          </cell>
        </row>
        <row r="408">
          <cell r="A408" t="str">
            <v>263272</v>
          </cell>
          <cell r="B408" t="str">
            <v>MOBILIARIO DE DE DEPORTES Y RECREACION</v>
          </cell>
        </row>
        <row r="409">
          <cell r="A409" t="str">
            <v>263281</v>
          </cell>
          <cell r="B409" t="str">
            <v>MOBILIARIO, EQUIPOS Y APARATOS PARA LA DEFENSA Y LA SEGURIDAD</v>
          </cell>
        </row>
        <row r="410">
          <cell r="A410" t="str">
            <v>263282</v>
          </cell>
          <cell r="B410" t="str">
            <v>ARMAMENTO EN GENERAL</v>
          </cell>
        </row>
        <row r="411">
          <cell r="A411" t="str">
            <v>263291</v>
          </cell>
          <cell r="B411" t="str">
            <v>AIRE ACONDICIONADO Y REFRIGERACION</v>
          </cell>
        </row>
        <row r="412">
          <cell r="A412" t="str">
            <v>263292</v>
          </cell>
          <cell r="B412" t="str">
            <v>ASEO,  LIMPIEZA Y COCINA</v>
          </cell>
        </row>
        <row r="413">
          <cell r="A413" t="str">
            <v>263293</v>
          </cell>
          <cell r="B413" t="str">
            <v>SEGURIDAD INDUSTRIAL</v>
          </cell>
        </row>
        <row r="414">
          <cell r="A414" t="str">
            <v>263294</v>
          </cell>
          <cell r="B414" t="str">
            <v>ELECTRICIDAD Y ELECTRONICA</v>
          </cell>
        </row>
        <row r="415">
          <cell r="A415" t="str">
            <v>263295</v>
          </cell>
          <cell r="B415" t="str">
            <v>EQUIPOS E INSTRUMENTOS DE MEDICION</v>
          </cell>
        </row>
        <row r="416">
          <cell r="A416" t="str">
            <v>263296</v>
          </cell>
          <cell r="B416" t="str">
            <v>EQUIPOS PARA VEHICULOS</v>
          </cell>
        </row>
        <row r="417">
          <cell r="A417" t="str">
            <v>2632999</v>
          </cell>
          <cell r="B417" t="str">
            <v>MAQUINARIAS, EQUIPOS Y MOBILIARIOS DE OTRAS INSTALACIONES</v>
          </cell>
        </row>
        <row r="418">
          <cell r="A418" t="str">
            <v>264111</v>
          </cell>
          <cell r="B418" t="str">
            <v>ADQUISICION DE PIEDRAS Y METALES PRECIOSOS</v>
          </cell>
        </row>
        <row r="419">
          <cell r="A419" t="str">
            <v>264112</v>
          </cell>
          <cell r="B419" t="str">
            <v>ADQUISICION DE PINTURAS Y ESCULTURAS</v>
          </cell>
        </row>
        <row r="420">
          <cell r="A420" t="str">
            <v>264113</v>
          </cell>
          <cell r="B420" t="str">
            <v>ADQUISICION DE JOYAS Y ANTIGUEDADES</v>
          </cell>
        </row>
        <row r="421">
          <cell r="A421" t="str">
            <v>265111</v>
          </cell>
          <cell r="B421" t="str">
            <v>TERRENOS URBANOS</v>
          </cell>
        </row>
        <row r="422">
          <cell r="A422" t="str">
            <v>265112</v>
          </cell>
          <cell r="B422" t="str">
            <v>TERRENOS RURALES</v>
          </cell>
        </row>
        <row r="423">
          <cell r="A423" t="str">
            <v>265113</v>
          </cell>
          <cell r="B423" t="str">
            <v>TERRENOS ERIAZOS</v>
          </cell>
        </row>
        <row r="424">
          <cell r="A424" t="str">
            <v>266111</v>
          </cell>
          <cell r="B424" t="str">
            <v>ANIMALES DE CRIA</v>
          </cell>
        </row>
        <row r="425">
          <cell r="A425" t="str">
            <v>266112</v>
          </cell>
          <cell r="B425" t="str">
            <v>ANIMALES REPRODUCTORES</v>
          </cell>
        </row>
        <row r="426">
          <cell r="A426" t="str">
            <v>266113</v>
          </cell>
          <cell r="B426" t="str">
            <v>ANIMALES DE TIRO</v>
          </cell>
        </row>
        <row r="427">
          <cell r="A427" t="str">
            <v>266114</v>
          </cell>
          <cell r="B427" t="str">
            <v>OTROS ANIMALES</v>
          </cell>
        </row>
        <row r="428">
          <cell r="A428" t="str">
            <v>266115</v>
          </cell>
          <cell r="B428" t="str">
            <v>ARBOLES FRUTALES</v>
          </cell>
        </row>
        <row r="429">
          <cell r="A429" t="str">
            <v>266116</v>
          </cell>
          <cell r="B429" t="str">
            <v>VIDES Y ARBUSTOS</v>
          </cell>
        </row>
        <row r="430">
          <cell r="A430" t="str">
            <v>266117</v>
          </cell>
          <cell r="B430" t="str">
            <v>SEMILLAS Y ALMACIGOS</v>
          </cell>
        </row>
        <row r="431">
          <cell r="A431" t="str">
            <v>266118</v>
          </cell>
          <cell r="B431" t="str">
            <v>MINAS Y CANTERAS</v>
          </cell>
        </row>
        <row r="432">
          <cell r="A432" t="str">
            <v>2661199</v>
          </cell>
          <cell r="B432" t="str">
            <v>OTROS BIENES  AGROPECUARIOS, PESQUEROS Y MINEROS</v>
          </cell>
        </row>
        <row r="433">
          <cell r="A433" t="str">
            <v>266121</v>
          </cell>
          <cell r="B433" t="str">
            <v>LIBROS Y TEXTOS PARA BIBLIOTECAS</v>
          </cell>
        </row>
        <row r="434">
          <cell r="A434" t="str">
            <v>2661299</v>
          </cell>
          <cell r="B434" t="str">
            <v>OTROS BIENES CULTURALES</v>
          </cell>
        </row>
        <row r="435">
          <cell r="A435" t="str">
            <v>266131</v>
          </cell>
          <cell r="B435" t="str">
            <v>PATENTES Y MARCAS DE FABRICA</v>
          </cell>
        </row>
        <row r="436">
          <cell r="A436" t="str">
            <v>266132</v>
          </cell>
          <cell r="B436" t="str">
            <v>SOFTWARES</v>
          </cell>
        </row>
        <row r="437">
          <cell r="A437" t="str">
            <v>2661399</v>
          </cell>
          <cell r="B437" t="str">
            <v>OTROS ACTIVOS INTANGIBLES</v>
          </cell>
        </row>
        <row r="438">
          <cell r="A438" t="str">
            <v>26619999</v>
          </cell>
          <cell r="B438" t="str">
            <v>OTROS</v>
          </cell>
        </row>
        <row r="439">
          <cell r="A439" t="str">
            <v>267121</v>
          </cell>
          <cell r="B439" t="str">
            <v>GASTOS POR LA CONTRATACION DE PERSONAL</v>
          </cell>
        </row>
        <row r="440">
          <cell r="A440" t="str">
            <v>267122</v>
          </cell>
          <cell r="B440" t="str">
            <v>GASTOS POR LA COMPRA DE BIENES</v>
          </cell>
        </row>
        <row r="441">
          <cell r="A441" t="str">
            <v>267123</v>
          </cell>
          <cell r="B441" t="str">
            <v>GASTOS POR LA CONTRATACION DE SERVICIOS</v>
          </cell>
        </row>
        <row r="442">
          <cell r="A442" t="str">
            <v>267131</v>
          </cell>
          <cell r="B442" t="str">
            <v>GASTOS POR LA CONTRATACION DE PERSONAL</v>
          </cell>
        </row>
        <row r="443">
          <cell r="A443" t="str">
            <v>267132</v>
          </cell>
          <cell r="B443" t="str">
            <v>GASTOS POR LA COMPRA DE BIENES</v>
          </cell>
        </row>
        <row r="444">
          <cell r="A444" t="str">
            <v>267133</v>
          </cell>
          <cell r="B444" t="str">
            <v>GASTOS POR LA CONTRATACION DE SERVICIOS</v>
          </cell>
        </row>
        <row r="445">
          <cell r="A445" t="str">
            <v>267141</v>
          </cell>
          <cell r="B445" t="str">
            <v>GASTOS POR LA CONTRATACION DE PERSONAL</v>
          </cell>
        </row>
        <row r="446">
          <cell r="A446" t="str">
            <v>267142</v>
          </cell>
          <cell r="B446" t="str">
            <v>GASTOS POR LA COMPRA DE BIENES</v>
          </cell>
        </row>
        <row r="447">
          <cell r="A447" t="str">
            <v>267143</v>
          </cell>
          <cell r="B447" t="str">
            <v>GASTOS POR LA CONTRATACION DE SERVICIOS</v>
          </cell>
        </row>
        <row r="448">
          <cell r="A448" t="str">
            <v>267151</v>
          </cell>
          <cell r="B448" t="str">
            <v>GASTOS POR LA CONTRATACION DE PERSONAL</v>
          </cell>
        </row>
        <row r="449">
          <cell r="A449" t="str">
            <v>267152</v>
          </cell>
          <cell r="B449" t="str">
            <v>GASTOS POR LA COMPRA DE BIENES</v>
          </cell>
        </row>
        <row r="450">
          <cell r="A450" t="str">
            <v>267153</v>
          </cell>
          <cell r="B450" t="str">
            <v>GASTOS POR LA CONTRATACION DE SERVICIOS</v>
          </cell>
        </row>
        <row r="451">
          <cell r="A451" t="str">
            <v>267161</v>
          </cell>
          <cell r="B451" t="str">
            <v>GASTOS POR LA CONTRATACION DE PERSONAL</v>
          </cell>
        </row>
        <row r="452">
          <cell r="A452" t="str">
            <v>267162</v>
          </cell>
          <cell r="B452" t="str">
            <v>GASTOS POR LA COMPRA DE BIENES</v>
          </cell>
        </row>
        <row r="453">
          <cell r="A453" t="str">
            <v>267163</v>
          </cell>
          <cell r="B453" t="str">
            <v>GASTOS POR LA CONTRATACION DE SERVICIOS</v>
          </cell>
        </row>
        <row r="454">
          <cell r="A454" t="str">
            <v>268121</v>
          </cell>
          <cell r="B454" t="str">
            <v>ESTUDIO DE PREINVERSION</v>
          </cell>
        </row>
        <row r="455">
          <cell r="A455" t="str">
            <v>268131</v>
          </cell>
          <cell r="B455" t="str">
            <v>ELABORACION DE EXPEDIENTES TECNICOS</v>
          </cell>
        </row>
        <row r="456">
          <cell r="A456" t="str">
            <v>268141</v>
          </cell>
          <cell r="B456" t="str">
            <v>GASTO POR LA CONTRATACION DE PERSONAL</v>
          </cell>
        </row>
        <row r="457">
          <cell r="A457" t="str">
            <v>268142</v>
          </cell>
          <cell r="B457" t="str">
            <v>GASTO POR LA COMPRA DE BIENES</v>
          </cell>
        </row>
        <row r="458">
          <cell r="A458" t="str">
            <v>268143</v>
          </cell>
          <cell r="B458" t="str">
            <v>GASTO POR LA CONTRATACION DE SERVICIOS</v>
          </cell>
        </row>
        <row r="459">
          <cell r="A459" t="str">
            <v>2681499</v>
          </cell>
          <cell r="B459" t="str">
            <v>OTROS GASTOS</v>
          </cell>
        </row>
        <row r="460">
          <cell r="A460" t="str">
            <v>271111</v>
          </cell>
          <cell r="B460" t="str">
            <v>PARA FINES EDUCATIVOS</v>
          </cell>
        </row>
        <row r="461">
          <cell r="A461" t="str">
            <v>271112</v>
          </cell>
          <cell r="B461" t="str">
            <v>PARA FINES AGROPECUARIOS</v>
          </cell>
        </row>
        <row r="462">
          <cell r="A462" t="str">
            <v>271113</v>
          </cell>
          <cell r="B462" t="str">
            <v>PARA FINES DE VIVIENDA</v>
          </cell>
        </row>
        <row r="463">
          <cell r="A463" t="str">
            <v>2711199</v>
          </cell>
          <cell r="B463" t="str">
            <v>PARA OTROS FINES</v>
          </cell>
        </row>
        <row r="464">
          <cell r="A464" t="str">
            <v>271211</v>
          </cell>
          <cell r="B464" t="str">
            <v>BONOS</v>
          </cell>
        </row>
        <row r="465">
          <cell r="A465" t="str">
            <v>271212</v>
          </cell>
          <cell r="B465" t="str">
            <v>PAGARES</v>
          </cell>
        </row>
        <row r="466">
          <cell r="A466" t="str">
            <v>271213</v>
          </cell>
          <cell r="B466" t="str">
            <v>LETRAS</v>
          </cell>
        </row>
        <row r="467">
          <cell r="A467" t="str">
            <v>2712199</v>
          </cell>
          <cell r="B467" t="str">
            <v>OTROS TITULOS Y VALORES</v>
          </cell>
        </row>
        <row r="468">
          <cell r="A468" t="str">
            <v>271311</v>
          </cell>
          <cell r="B468" t="str">
            <v>DE EMPRESAS</v>
          </cell>
        </row>
        <row r="469">
          <cell r="A469" t="str">
            <v>271312</v>
          </cell>
          <cell r="B469" t="str">
            <v>DE ORGANISMOS INTERNACIONALES</v>
          </cell>
        </row>
        <row r="470">
          <cell r="A470" t="str">
            <v>2713199</v>
          </cell>
          <cell r="B470" t="str">
            <v>DE OTROS</v>
          </cell>
        </row>
        <row r="471">
          <cell r="A471" t="str">
            <v>271411</v>
          </cell>
          <cell r="B471" t="str">
            <v>CONSTITUCION O AUMENTO DE CAPITAL DE EMPRESAS</v>
          </cell>
        </row>
        <row r="472">
          <cell r="A472" t="str">
            <v>2714199</v>
          </cell>
          <cell r="B472" t="str">
            <v>OTROS</v>
          </cell>
        </row>
        <row r="473">
          <cell r="A473" t="str">
            <v>281111</v>
          </cell>
          <cell r="B473" t="str">
            <v>DE PAISES DE AMERICA</v>
          </cell>
        </row>
        <row r="474">
          <cell r="A474" t="str">
            <v>281112</v>
          </cell>
          <cell r="B474" t="str">
            <v>DE PAISES DE EUROPA</v>
          </cell>
        </row>
        <row r="475">
          <cell r="A475" t="str">
            <v>281113</v>
          </cell>
          <cell r="B475" t="str">
            <v>DE AFRICA, ASIA Y OCEANIA</v>
          </cell>
        </row>
        <row r="476">
          <cell r="A476" t="str">
            <v>281121</v>
          </cell>
          <cell r="B476" t="str">
            <v>BANCO INTERAMERICANO DE DESARROLLO - BID</v>
          </cell>
        </row>
        <row r="477">
          <cell r="A477" t="str">
            <v>281122</v>
          </cell>
          <cell r="B477" t="str">
            <v>BANCO MUNDIAL - BIRF</v>
          </cell>
        </row>
        <row r="478">
          <cell r="A478" t="str">
            <v>281123</v>
          </cell>
          <cell r="B478" t="str">
            <v>FONDO MONETARIO INTERNACIONAL - FMI</v>
          </cell>
        </row>
        <row r="479">
          <cell r="A479" t="str">
            <v>281124</v>
          </cell>
          <cell r="B479" t="str">
            <v>KREDINTANSTALF FUR WIEDERAUFBAU - KFW</v>
          </cell>
        </row>
        <row r="480">
          <cell r="A480" t="str">
            <v>281125</v>
          </cell>
          <cell r="B480" t="str">
            <v>CORPORACION ANDINA DE FOMENTO - CAF</v>
          </cell>
        </row>
        <row r="481">
          <cell r="A481" t="str">
            <v>281126</v>
          </cell>
          <cell r="B481" t="str">
            <v>FONDO INTERNACIONAL DE DESARROLLO AGRICOLA - FIDA</v>
          </cell>
        </row>
        <row r="482">
          <cell r="A482" t="str">
            <v>281127</v>
          </cell>
          <cell r="B482" t="str">
            <v>BANCO DE COOPERACION INTERNACIONAL DEL JAPON-JBIC</v>
          </cell>
        </row>
        <row r="483">
          <cell r="A483" t="str">
            <v>281128</v>
          </cell>
          <cell r="B483" t="str">
            <v>AGENCIA ALEMANA DE COOPERACION TECNICA INTERNACIONAL - GTZ</v>
          </cell>
        </row>
        <row r="484">
          <cell r="A484" t="str">
            <v>2811299</v>
          </cell>
          <cell r="B484" t="str">
            <v>OTROS ORGANISMOS INTERNACIONALES O AGENCIAS OFICIALES</v>
          </cell>
        </row>
        <row r="485">
          <cell r="A485" t="str">
            <v>281131</v>
          </cell>
          <cell r="B485" t="str">
            <v>BONOS DEL TESORO PUBLICO</v>
          </cell>
        </row>
        <row r="486">
          <cell r="A486" t="str">
            <v>2811399</v>
          </cell>
          <cell r="B486" t="str">
            <v>OTROS VALORES</v>
          </cell>
        </row>
        <row r="487">
          <cell r="A487" t="str">
            <v>281141</v>
          </cell>
          <cell r="B487" t="str">
            <v>CON BANCA PRIVADA Y FINANCIERAS</v>
          </cell>
        </row>
        <row r="488">
          <cell r="A488" t="str">
            <v>2811499</v>
          </cell>
          <cell r="B488" t="str">
            <v>OTROS CREDITOS EXTERNOS</v>
          </cell>
        </row>
        <row r="489">
          <cell r="A489" t="str">
            <v>281211</v>
          </cell>
          <cell r="B489" t="str">
            <v>DE  GOBIERNO NACIONAL</v>
          </cell>
        </row>
        <row r="490">
          <cell r="A490" t="str">
            <v>281212</v>
          </cell>
          <cell r="B490" t="str">
            <v>DE LOS GOBIERNOS REGIONALES</v>
          </cell>
        </row>
        <row r="491">
          <cell r="A491" t="str">
            <v>281213</v>
          </cell>
          <cell r="B491" t="str">
            <v>DE LOS GOBIERNOS LOCALES</v>
          </cell>
        </row>
        <row r="492">
          <cell r="A492" t="str">
            <v>281221</v>
          </cell>
          <cell r="B492" t="str">
            <v>BONOS DEL TESORO PUBLICO</v>
          </cell>
        </row>
        <row r="493">
          <cell r="A493" t="str">
            <v>281222</v>
          </cell>
          <cell r="B493" t="str">
            <v>BONOS MUNICIPALES</v>
          </cell>
        </row>
        <row r="494">
          <cell r="A494" t="str">
            <v>2812299</v>
          </cell>
          <cell r="B494" t="str">
            <v>OTROS VALORES</v>
          </cell>
        </row>
        <row r="495">
          <cell r="A495" t="str">
            <v>281231</v>
          </cell>
          <cell r="B495" t="str">
            <v>DEL BANCO DE LA NACION</v>
          </cell>
        </row>
        <row r="496">
          <cell r="A496" t="str">
            <v>281232</v>
          </cell>
          <cell r="B496" t="str">
            <v>DEL FONDO MIVIENDA</v>
          </cell>
        </row>
        <row r="497">
          <cell r="A497" t="str">
            <v>281233</v>
          </cell>
          <cell r="B497" t="str">
            <v>DE LA BANCA PRIVADA Y FINANCIERA</v>
          </cell>
        </row>
        <row r="498">
          <cell r="A498" t="str">
            <v>281234</v>
          </cell>
          <cell r="B498" t="str">
            <v>DE CERTIFICADOS DE INVERSION PÚBLICA REGIONAL Y LOCAL</v>
          </cell>
        </row>
        <row r="499">
          <cell r="A499" t="str">
            <v>2812399</v>
          </cell>
          <cell r="B499" t="str">
            <v>OTROS CREDITOS INTERNOS</v>
          </cell>
        </row>
        <row r="500">
          <cell r="A500" t="str">
            <v>282111</v>
          </cell>
          <cell r="B500" t="str">
            <v>DE PAISES DE AMERICA</v>
          </cell>
        </row>
        <row r="501">
          <cell r="A501" t="str">
            <v>282112</v>
          </cell>
          <cell r="B501" t="str">
            <v>DE PAISES DE EUROPA</v>
          </cell>
        </row>
        <row r="502">
          <cell r="A502" t="str">
            <v>282113</v>
          </cell>
          <cell r="B502" t="str">
            <v>DE AFRICA, ASIA Y OCEANIA</v>
          </cell>
        </row>
        <row r="503">
          <cell r="A503" t="str">
            <v>282121</v>
          </cell>
          <cell r="B503" t="str">
            <v>BANCO INTERAMERICANO DE DESARROLLO - BID</v>
          </cell>
        </row>
        <row r="504">
          <cell r="A504" t="str">
            <v>282122</v>
          </cell>
          <cell r="B504" t="str">
            <v>BANCO MUNDIAL - BIRF</v>
          </cell>
        </row>
        <row r="505">
          <cell r="A505" t="str">
            <v>282123</v>
          </cell>
          <cell r="B505" t="str">
            <v>FONDO MONETARIO INTERNACIONAL - FMI</v>
          </cell>
        </row>
        <row r="506">
          <cell r="A506" t="str">
            <v>282124</v>
          </cell>
          <cell r="B506" t="str">
            <v>KREDINTANSTALF FUR WIEDERAUFBAU - KFW</v>
          </cell>
        </row>
        <row r="507">
          <cell r="A507" t="str">
            <v>282125</v>
          </cell>
          <cell r="B507" t="str">
            <v>CORPORACION ANDINA DE FOMENTO - CAF</v>
          </cell>
        </row>
        <row r="508">
          <cell r="A508" t="str">
            <v>282126</v>
          </cell>
          <cell r="B508" t="str">
            <v>FONDO INTERNACIONAL DE DESARROLLO AGRICOLA - FIDA</v>
          </cell>
        </row>
        <row r="509">
          <cell r="A509" t="str">
            <v>282127</v>
          </cell>
          <cell r="B509" t="str">
            <v>BANCO DE COOPERACION INTERNACIONAL DEL JAPON-JBIC</v>
          </cell>
        </row>
        <row r="510">
          <cell r="A510" t="str">
            <v>282128</v>
          </cell>
          <cell r="B510" t="str">
            <v>AGENCIA ALEMANA DE COOPERACION TECNICA INTERNACIONAL - GTZ</v>
          </cell>
        </row>
        <row r="511">
          <cell r="A511" t="str">
            <v>2821299</v>
          </cell>
          <cell r="B511" t="str">
            <v>OTROS ORGANISMOS INTERNACIONALES O AGENCIAS OFICIALES</v>
          </cell>
        </row>
        <row r="512">
          <cell r="A512" t="str">
            <v>282131</v>
          </cell>
          <cell r="B512" t="str">
            <v>BONOS DEL TESORO PUBLICO</v>
          </cell>
        </row>
        <row r="513">
          <cell r="A513" t="str">
            <v>2821399</v>
          </cell>
          <cell r="B513" t="str">
            <v>OTROS VALORES</v>
          </cell>
        </row>
        <row r="514">
          <cell r="A514" t="str">
            <v>282141</v>
          </cell>
          <cell r="B514" t="str">
            <v>CON BANCA PRIVADA Y FINANCIERAS</v>
          </cell>
        </row>
        <row r="515">
          <cell r="A515" t="str">
            <v>2821499</v>
          </cell>
          <cell r="B515" t="str">
            <v>OTROS CREDITOS EXTERNOS</v>
          </cell>
        </row>
        <row r="516">
          <cell r="A516" t="str">
            <v>282211</v>
          </cell>
          <cell r="B516" t="str">
            <v>DE  GOBIERNO NACIONAL</v>
          </cell>
        </row>
        <row r="517">
          <cell r="A517" t="str">
            <v>282212</v>
          </cell>
          <cell r="B517" t="str">
            <v>DE LOS GOBIERNOS REGIONALES</v>
          </cell>
        </row>
        <row r="518">
          <cell r="A518" t="str">
            <v>282213</v>
          </cell>
          <cell r="B518" t="str">
            <v>DE LOS GOBIERNOS LOCALES</v>
          </cell>
        </row>
        <row r="519">
          <cell r="A519" t="str">
            <v>282221</v>
          </cell>
          <cell r="B519" t="str">
            <v>BONOS DEL TESORO PUBLICO</v>
          </cell>
        </row>
        <row r="520">
          <cell r="A520" t="str">
            <v>282222</v>
          </cell>
          <cell r="B520" t="str">
            <v>BONOS MUNICIPALES</v>
          </cell>
        </row>
        <row r="521">
          <cell r="A521" t="str">
            <v>2822299</v>
          </cell>
          <cell r="B521" t="str">
            <v>OTROS VALORES</v>
          </cell>
        </row>
        <row r="522">
          <cell r="A522" t="str">
            <v>282231</v>
          </cell>
          <cell r="B522" t="str">
            <v>DEL BANCO DE LA NACION</v>
          </cell>
        </row>
        <row r="523">
          <cell r="A523" t="str">
            <v>282232</v>
          </cell>
          <cell r="B523" t="str">
            <v>DEL FONDO MIVIENDA</v>
          </cell>
        </row>
        <row r="524">
          <cell r="A524" t="str">
            <v>282233</v>
          </cell>
          <cell r="B524" t="str">
            <v>DE LA BANCA PRIVADA Y FINANCIERA</v>
          </cell>
        </row>
        <row r="525">
          <cell r="A525" t="str">
            <v>282234</v>
          </cell>
          <cell r="B525" t="str">
            <v>DE CERTIFICADOS DE INVERSION PÚBLICA REGIONAL Y LOCAL</v>
          </cell>
        </row>
        <row r="526">
          <cell r="A526" t="str">
            <v>2822399</v>
          </cell>
          <cell r="B526" t="str">
            <v>OTROS CREDITOS INTERNOS</v>
          </cell>
        </row>
        <row r="527">
          <cell r="A527" t="str">
            <v>283111</v>
          </cell>
          <cell r="B527" t="str">
            <v>DE PAISES DE AMERICA</v>
          </cell>
        </row>
        <row r="528">
          <cell r="A528" t="str">
            <v>283112</v>
          </cell>
          <cell r="B528" t="str">
            <v>DE PAISES DE EUROPA</v>
          </cell>
        </row>
        <row r="529">
          <cell r="A529" t="str">
            <v>283113</v>
          </cell>
          <cell r="B529" t="str">
            <v>DE AFRICA, ASIA Y OCEANIA</v>
          </cell>
        </row>
        <row r="530">
          <cell r="A530" t="str">
            <v>283121</v>
          </cell>
          <cell r="B530" t="str">
            <v>BANCO INTERAMERICANO DE DESARROLLO - BID</v>
          </cell>
        </row>
        <row r="531">
          <cell r="A531" t="str">
            <v>283122</v>
          </cell>
          <cell r="B531" t="str">
            <v>BANCO MUNDIAL - BIRF</v>
          </cell>
        </row>
        <row r="532">
          <cell r="A532" t="str">
            <v>283123</v>
          </cell>
          <cell r="B532" t="str">
            <v>FONDO MONETARIO INTERNACIONAL - FMI</v>
          </cell>
        </row>
        <row r="533">
          <cell r="A533" t="str">
            <v>283124</v>
          </cell>
          <cell r="B533" t="str">
            <v>KREDINTANSTALF FUR WIEDERAUFBAU - KFW</v>
          </cell>
        </row>
        <row r="534">
          <cell r="A534" t="str">
            <v>283125</v>
          </cell>
          <cell r="B534" t="str">
            <v>CORPORACION ANDINA DE FOMENTO - CAF</v>
          </cell>
        </row>
        <row r="535">
          <cell r="A535" t="str">
            <v>283126</v>
          </cell>
          <cell r="B535" t="str">
            <v>FONDO INTERNACIONAL DE DESARROLLO AGRICOLA - FIDA</v>
          </cell>
        </row>
        <row r="536">
          <cell r="A536" t="str">
            <v>283127</v>
          </cell>
          <cell r="B536" t="str">
            <v>BANCO DE COOPERACION INTERNACIONAL DEL JAPON-JBIC</v>
          </cell>
        </row>
        <row r="537">
          <cell r="A537" t="str">
            <v>283128</v>
          </cell>
          <cell r="B537" t="str">
            <v>AGENCIA ALEMANA DE COOPERACION TECNICA INTERNACIONAL - GTZ</v>
          </cell>
        </row>
        <row r="538">
          <cell r="A538" t="str">
            <v>2831299</v>
          </cell>
          <cell r="B538" t="str">
            <v>OTROS ORGANISMOS INTERNACIONALES O AGENCIAS OFICIALES</v>
          </cell>
        </row>
        <row r="539">
          <cell r="A539" t="str">
            <v>283131</v>
          </cell>
          <cell r="B539" t="str">
            <v>BONOS DEL TESORO PUBLICO</v>
          </cell>
        </row>
        <row r="540">
          <cell r="A540" t="str">
            <v>2831399</v>
          </cell>
          <cell r="B540" t="str">
            <v>OTROS VALORES</v>
          </cell>
        </row>
        <row r="541">
          <cell r="A541" t="str">
            <v>283141</v>
          </cell>
          <cell r="B541" t="str">
            <v>CON BANCA PRIVADA Y FINANCIERAS</v>
          </cell>
        </row>
        <row r="542">
          <cell r="A542" t="str">
            <v>2831499</v>
          </cell>
          <cell r="B542" t="str">
            <v>OTROS CREDITOS EXTERNOS</v>
          </cell>
        </row>
        <row r="543">
          <cell r="A543" t="str">
            <v>283151</v>
          </cell>
          <cell r="B543" t="str">
            <v>OTROS GASTOS DE LA DEUDA EXTERNA</v>
          </cell>
        </row>
        <row r="544">
          <cell r="A544" t="str">
            <v>283211</v>
          </cell>
          <cell r="B544" t="str">
            <v>DE  GOBIERNO NACIONAL</v>
          </cell>
        </row>
        <row r="545">
          <cell r="A545" t="str">
            <v>283212</v>
          </cell>
          <cell r="B545" t="str">
            <v>DE LOS GOBIERNOS REGIONALES</v>
          </cell>
        </row>
        <row r="546">
          <cell r="A546" t="str">
            <v>283213</v>
          </cell>
          <cell r="B546" t="str">
            <v>DE LOS GOBIERNOS LOCALES</v>
          </cell>
        </row>
        <row r="547">
          <cell r="A547" t="str">
            <v>283221</v>
          </cell>
          <cell r="B547" t="str">
            <v>BONOS DEL TESORO PUBLICO</v>
          </cell>
        </row>
        <row r="548">
          <cell r="A548" t="str">
            <v>283222</v>
          </cell>
          <cell r="B548" t="str">
            <v>BONOS MUNICIPALES</v>
          </cell>
        </row>
        <row r="549">
          <cell r="A549" t="str">
            <v>2832299</v>
          </cell>
          <cell r="B549" t="str">
            <v>OTROS VALORES</v>
          </cell>
        </row>
        <row r="550">
          <cell r="A550" t="str">
            <v>283231</v>
          </cell>
          <cell r="B550" t="str">
            <v>DEL BANCO DE LA NACION</v>
          </cell>
        </row>
        <row r="551">
          <cell r="A551" t="str">
            <v>283232</v>
          </cell>
          <cell r="B551" t="str">
            <v>DEL FONDO MIVIENDA</v>
          </cell>
        </row>
        <row r="552">
          <cell r="A552" t="str">
            <v>283233</v>
          </cell>
          <cell r="B552" t="str">
            <v>DE LA BANCA PRIVADA Y FINANCIERA</v>
          </cell>
        </row>
        <row r="553">
          <cell r="A553" t="str">
            <v>283234</v>
          </cell>
          <cell r="B553" t="str">
            <v>DE CERTIFICADOS DE INVERSION PÚBLICA REGIONAL Y LOCAL</v>
          </cell>
        </row>
        <row r="554">
          <cell r="A554" t="str">
            <v>2832399</v>
          </cell>
          <cell r="B554" t="str">
            <v>OTROS CREDITOS INTERNOS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sheetName val="Pensionista"/>
      <sheetName val="Lista Desplegable"/>
    </sheetNames>
    <sheetDataSet>
      <sheetData sheetId="0" refreshError="1"/>
      <sheetData sheetId="1" refreshError="1"/>
      <sheetData sheetId="2">
        <row r="2">
          <cell r="J2" t="str">
            <v>00. RECURSOS ORDINARIOS</v>
          </cell>
        </row>
        <row r="3">
          <cell r="J3" t="str">
            <v>09. RECURSOS DIRECTAMENTE RECAUDADOS</v>
          </cell>
        </row>
        <row r="4">
          <cell r="J4" t="str">
            <v>18. CANON Y SOBRECANON, REGALIAS, RENTA DE ADUANAS Y PARTICIPACIONES</v>
          </cell>
        </row>
        <row r="5">
          <cell r="J5" t="str">
            <v>13. DONACIONES Y TRANSFERENCIAS</v>
          </cell>
        </row>
        <row r="39">
          <cell r="A39" t="str">
            <v>01. PRESIDENCIA CONSEJO MINISTROS</v>
          </cell>
          <cell r="B39" t="str">
            <v>03. CULTURA</v>
          </cell>
          <cell r="C39" t="str">
            <v>04. PODER JUDICIAL</v>
          </cell>
          <cell r="D39" t="str">
            <v>05. AMBIENTAL</v>
          </cell>
          <cell r="E39" t="str">
            <v>06. JUSTICIA</v>
          </cell>
          <cell r="F39" t="str">
            <v>07. INTERIOR</v>
          </cell>
          <cell r="G39" t="str">
            <v>08. RELACIONES EXTERIORES</v>
          </cell>
          <cell r="H39" t="str">
            <v>09. ECONOMIA Y FINANZAS</v>
          </cell>
          <cell r="I39" t="str">
            <v>10. EDUCACION</v>
          </cell>
          <cell r="J39" t="str">
            <v>11. SALUD</v>
          </cell>
          <cell r="K39" t="str">
            <v>12. TRABAJO Y PROMOCION DEL EMPLEO</v>
          </cell>
          <cell r="L39" t="str">
            <v>13. AGRICULTURA</v>
          </cell>
          <cell r="M39" t="str">
            <v>16. ENERGIA Y MINAS</v>
          </cell>
          <cell r="N39" t="str">
            <v>19. CONTRALORIA GENERAL</v>
          </cell>
          <cell r="O39" t="str">
            <v>20. DEFENSORIA DEL PUEBLO</v>
          </cell>
          <cell r="P39" t="str">
            <v>21. JUNTA NACIONAL DE JUSTICIA</v>
          </cell>
          <cell r="Q39" t="str">
            <v>22. MINISTERIO PUBLICO</v>
          </cell>
          <cell r="R39" t="str">
            <v>24. TRIBUNAL CONSTITUCIONAL</v>
          </cell>
          <cell r="S39" t="str">
            <v>26. DEFENSA</v>
          </cell>
          <cell r="T39" t="str">
            <v>27. FUERO MILITAR POLICIAL</v>
          </cell>
          <cell r="U39" t="str">
            <v>28. CONGRESO DE LA REPUBLICA</v>
          </cell>
          <cell r="V39" t="str">
            <v>31. JURADO NACIONAL DE ELECCIONES</v>
          </cell>
          <cell r="W39" t="str">
            <v>32. OFICINA NACIONAL DE PROCESOS ELECTORALES</v>
          </cell>
          <cell r="X39" t="str">
            <v>33. REGISTRO NACIONAL DE IDENTIFICACION Y ESTADO CIVIL</v>
          </cell>
          <cell r="Y39" t="str">
            <v>35. COMERCIO EXTERIOR Y TURISMO</v>
          </cell>
          <cell r="Z39" t="str">
            <v>36. TRANSPORTES Y COMUNICACIONES</v>
          </cell>
          <cell r="AA39" t="str">
            <v>37. VIVIENDA CONSTRUCCION Y SANEAMIENTO</v>
          </cell>
          <cell r="AB39" t="str">
            <v>38. PRODUCCION</v>
          </cell>
          <cell r="AC39" t="str">
            <v>39. MUJER Y POBLACIONES VULNERABLES</v>
          </cell>
          <cell r="AD39" t="str">
            <v>40. DESARROLLO E INCLUSION SOCIAL</v>
          </cell>
          <cell r="AE39" t="str">
            <v>98. MANCOMUNIDADES REGIONALES</v>
          </cell>
          <cell r="AF39" t="str">
            <v>99. GOBIERNOS REGIONALES</v>
          </cell>
        </row>
        <row r="40">
          <cell r="A40" t="str">
            <v>_01._PRESIDENCIA_CONSEJO_MINISTROS_F5</v>
          </cell>
          <cell r="B40" t="str">
            <v>_03._CULTURA_F5</v>
          </cell>
          <cell r="C40" t="str">
            <v>_04._PODER_JUDICIAL_F5</v>
          </cell>
          <cell r="D40" t="str">
            <v>_05._AMBIENTAL_F5</v>
          </cell>
          <cell r="E40" t="str">
            <v>_06._JUSTICIA_F5</v>
          </cell>
          <cell r="F40" t="str">
            <v>_07._INTERIOR_F5</v>
          </cell>
          <cell r="G40" t="str">
            <v>_08._RELACIONES_EXTERIORES_F5</v>
          </cell>
          <cell r="H40" t="str">
            <v>_09._ECONOMIA_Y_FINANZAS_F5</v>
          </cell>
          <cell r="I40" t="str">
            <v>_10._EDUCACION_F5</v>
          </cell>
          <cell r="J40" t="str">
            <v>_11._SALUD_F5</v>
          </cell>
          <cell r="K40" t="str">
            <v>_12._TRABAJO_Y_PROMOCION_DEL_EMPLEO_F5</v>
          </cell>
          <cell r="L40" t="str">
            <v>_13._AGRICULTURA_F5</v>
          </cell>
          <cell r="M40" t="str">
            <v>_16._ENERGIA_Y_MINAS_F5</v>
          </cell>
          <cell r="N40" t="str">
            <v>_19._CONTRALORIA_GENERAL_F5</v>
          </cell>
          <cell r="O40" t="str">
            <v>_20._DEFENSORIA_DEL_PUEBLO_F5</v>
          </cell>
          <cell r="P40" t="str">
            <v>_21._JUNTA_NACIONAL_DE_JUSTICIA_F5</v>
          </cell>
          <cell r="Q40" t="str">
            <v>_22._MINISTERIO_PUBLICO_F5</v>
          </cell>
          <cell r="R40" t="str">
            <v>_24._TRIBUNAL_CONSTITUCIONAL_F8</v>
          </cell>
          <cell r="S40" t="str">
            <v>_26._DEFENSA_F8</v>
          </cell>
          <cell r="T40" t="str">
            <v>_27._FUERO_MILITAR_POLICIAL_F8</v>
          </cell>
          <cell r="U40" t="str">
            <v>_28._CONGRESO_DE_LA_REPUBLICA_F5</v>
          </cell>
          <cell r="V40" t="str">
            <v>_31._JURADO_NACIONAL_DE_ELECCIONES_F8</v>
          </cell>
          <cell r="W40" t="str">
            <v>_32._OFICINA_NACIONAL_DE_PROCESOS_ELECTORALES_F8</v>
          </cell>
          <cell r="X40" t="str">
            <v>_33._REGISTRO_NACIONAL_DE_IDENTIFICACION_Y_ESTADO_CIVIL_F8</v>
          </cell>
          <cell r="Y40" t="str">
            <v>_35._COMERCIO_EXTERIOR_Y_TURISMO_F8</v>
          </cell>
          <cell r="Z40" t="str">
            <v>_36._TRANSPORTES_Y_COMUNICACIONES_F8</v>
          </cell>
          <cell r="AA40" t="str">
            <v>_37._VIVIENDA_CONSTRUCCION_Y_SANEAMIENTO_F8</v>
          </cell>
          <cell r="AB40" t="str">
            <v>_38._PRODUCCION_F5</v>
          </cell>
          <cell r="AC40" t="str">
            <v>_39._MUJER_Y_POBLACIONES_VULNERABLES_F5</v>
          </cell>
          <cell r="AD40" t="str">
            <v>_40._DESARROLLO_E_INCLUSION_SOCIAL_F5</v>
          </cell>
          <cell r="AE40" t="str">
            <v>_98._MANCOMUNIDADES_REGIONALES_F5</v>
          </cell>
          <cell r="AF40" t="str">
            <v>_99._GOBIERNOS_REGIONALES_F5</v>
          </cell>
        </row>
        <row r="41">
          <cell r="A41" t="str">
            <v>001. PRESIDENCIA DEL CONSEJO DE MINISTROS</v>
          </cell>
          <cell r="B41" t="str">
            <v>003. M. DE CULTURA</v>
          </cell>
          <cell r="C41" t="str">
            <v>004. PODER JUDICIAL</v>
          </cell>
          <cell r="D41" t="str">
            <v>005. M. DEL AMBIENTE</v>
          </cell>
          <cell r="E41" t="str">
            <v>006. M. DE JUSTICIA Y DERECHOS HUMANOS</v>
          </cell>
          <cell r="F41" t="str">
            <v>007. M. DEL INTERIOR</v>
          </cell>
          <cell r="G41" t="str">
            <v>008. M. DE RELACIONES EXTERIORES</v>
          </cell>
          <cell r="H41" t="str">
            <v>009. M. DE ECONOMIA Y FINANZAS</v>
          </cell>
          <cell r="I41" t="str">
            <v>010. M. DE EDUCACION</v>
          </cell>
          <cell r="J41" t="str">
            <v>011. M. DE SALUD</v>
          </cell>
          <cell r="K41" t="str">
            <v>012. M. DE TRABAJO Y PROMOCION DEL EMPLEO</v>
          </cell>
          <cell r="L41" t="str">
            <v>013. M. DE AGRICULTURA Y RIEGO</v>
          </cell>
          <cell r="M41" t="str">
            <v>016. M. DE ENERGIA Y MINAS</v>
          </cell>
          <cell r="N41" t="str">
            <v>019. CONTRALORIA GENERAL</v>
          </cell>
          <cell r="O41" t="str">
            <v>020. DEFENSORIA DEL PUEBLO</v>
          </cell>
          <cell r="P41" t="str">
            <v>021. JUNTA NACIONAL DE JUSTICIA</v>
          </cell>
          <cell r="Q41" t="str">
            <v>022. MINISTERIO PUBLICO</v>
          </cell>
          <cell r="R41" t="str">
            <v>024. TRIBUNAL CONSTITUCIONAL</v>
          </cell>
          <cell r="S41" t="str">
            <v>006. INSTITUTO NACIONAL DE DEFENSA CIVIL</v>
          </cell>
          <cell r="T41" t="str">
            <v>027. FUERO MILITAR POLICIAL</v>
          </cell>
          <cell r="U41" t="str">
            <v>028. CONGRESO DE LA REPUBLICA</v>
          </cell>
          <cell r="V41" t="str">
            <v>031. JURADO NACIONAL DE ELECCIONES</v>
          </cell>
          <cell r="W41" t="str">
            <v>032. OFICINA NACIONAL DE PROCESOS ELECTORALES</v>
          </cell>
          <cell r="X41" t="str">
            <v>033. REGISTRO NACIONAL DE IDENTIFICACION Y ESTADO CIVIL</v>
          </cell>
          <cell r="Y41" t="str">
            <v>008. COMISION DE PROMOCION DEL PERU PARA LA EXPORTACION Y EL TURISMO - PROMPERU</v>
          </cell>
          <cell r="Z41" t="str">
            <v>036. MINISTERIO DE TRANSPORTES Y COMUNICACIONES</v>
          </cell>
          <cell r="AA41" t="str">
            <v>037. MINISTERIO DE VIVIENDA, CONSTRUCCION Y SANEAMIENTO</v>
          </cell>
          <cell r="AB41" t="str">
            <v>038. MINISTERIO DE LA PRODUCCION</v>
          </cell>
          <cell r="AC41" t="str">
            <v>039. MINISTERIO DE LA MUJER Y POBLACIONES VULNERABLES</v>
          </cell>
          <cell r="AD41" t="str">
            <v>040. MINISTERIO DE DESARROLLO E INCLUSION SOCIAL</v>
          </cell>
          <cell r="AE41" t="str">
            <v>001. MANCOMUNIDAD REGIONAL DE LOS ANDES</v>
          </cell>
          <cell r="AF41" t="str">
            <v>440. GOBIERNO REGIONAL DEL DEPARTAMENTO DE AMAZONAS</v>
          </cell>
        </row>
        <row r="42">
          <cell r="A42" t="str">
            <v>002. INSTITUTO NACIONAL DE ESTADISTICA E INFORMATICA</v>
          </cell>
          <cell r="B42" t="str">
            <v>060. ARCHIVO GENERAL DE LA NACION</v>
          </cell>
          <cell r="C42" t="str">
            <v>040. ACADEMIA DE LA MAGISTRATURA</v>
          </cell>
          <cell r="D42" t="str">
            <v>050. SERVICIO NACIONAL DE AREAS NATURALES PROTEGIDAS POR EL ESTADO - SERNANP</v>
          </cell>
          <cell r="E42" t="str">
            <v>061. INSTITUTO NACIONAL PENITENCIARIO</v>
          </cell>
          <cell r="F42" t="str">
            <v>070. INTENDENCIA NACIONAL DE BOMBEROS DEL PERÚ - INBP</v>
          </cell>
          <cell r="G42" t="str">
            <v>080. AGENCIA PERUANA DE COOPERACION INTERNACIONAL - APCI</v>
          </cell>
          <cell r="H42" t="str">
            <v>055. AGENCIA DE PROMOCION DE LA INVERSION PRIVADA</v>
          </cell>
          <cell r="I42" t="str">
            <v>111. CENTRO VACACIONAL HUAMPANI</v>
          </cell>
          <cell r="J42" t="str">
            <v>131. INSTITUTO NACIONAL DE SALUD</v>
          </cell>
          <cell r="K42" t="str">
            <v>121. SUPERINTENDENCIA NACIONAL DE FISCALIZACION LABORAL</v>
          </cell>
          <cell r="L42" t="str">
            <v>018. SIERRA Y SELVA EXPORTADORA</v>
          </cell>
          <cell r="M42" t="str">
            <v>220. INSTITUTO PERUANO DE ENERGIA NUCLEAR</v>
          </cell>
          <cell r="S42" t="str">
            <v>025. CENTRO NACIONAL DE ESTIMACION, PREVENCION Y REDUCCION DEL RIESGO DE DESASTRES - CENEPRED</v>
          </cell>
          <cell r="Y42" t="str">
            <v>035. MINISTERIO DE COMERCIO EXTERIOR Y TURISMO</v>
          </cell>
          <cell r="Z42" t="str">
            <v>202. SUPERINTENDENCIA DE TRANSPORTE TERRESTRE DE PERSONAS, CARGA Y MERCANCIAS - SUTRAN</v>
          </cell>
          <cell r="AA42" t="str">
            <v>056. SUPERINTENDENCIA NACIONAL DE BIENES ESTATALES</v>
          </cell>
          <cell r="AB42" t="str">
            <v>059. FONDO NACIONAL DE DESARROLLO PESQUERO - FONDEPES</v>
          </cell>
          <cell r="AC42" t="str">
            <v>345. CONSEJO NACIONAL PARA LA INTEGRACION DE LA PERSONA CON DISCAPACIDAD - CONADIS</v>
          </cell>
          <cell r="AE42" t="str">
            <v>002. MANCOMUNIDAD REGIONAL HUANCAVELICA - ICA</v>
          </cell>
          <cell r="AF42" t="str">
            <v>441. GOBIERNO REGIONAL DEL DEPARTAMENTO DE ANCASH</v>
          </cell>
        </row>
        <row r="43">
          <cell r="A43" t="str">
            <v>010. DIRECCION NACIONAL DE INTELIGENCIA</v>
          </cell>
          <cell r="B43" t="str">
            <v>113. BIBLIOTECA NACIONAL DEL PERU</v>
          </cell>
          <cell r="D43" t="str">
            <v>051. ORGANISMO DE EVALUACION Y FISCALIZACION AMBIENTAL - OEFA</v>
          </cell>
          <cell r="E43" t="str">
            <v>067. SUPERINTENDENCIA NACIONAL DE LOS REGISTROS PUBLICOS</v>
          </cell>
          <cell r="F43" t="str">
            <v>072. SUPERINTENDENCIA NACIONAL DE CONTROL DE SERVICIOS DE SEGURIDAD, ARMAS, MUNICIONES Y EXPLOSIVOS DE USO CIVIL</v>
          </cell>
          <cell r="H43" t="str">
            <v>057. SUPERINTENDENCIA NACIONAL DE ADUANAS Y DE ADMINISTRACION TRIBUTARIA</v>
          </cell>
          <cell r="I43" t="str">
            <v>117. SISTEMA NACIONAL DE EVALUACION, ACREDITACION Y CERTIFICACION DE LA CALIDAD EDUCATIVA</v>
          </cell>
          <cell r="J43" t="str">
            <v>134. SUPERINTENDENCIA NACIONAL DE SALUD</v>
          </cell>
          <cell r="L43" t="str">
            <v>160. SERVICIO NACIONAL DE SANIDAD AGRARIA - SENASA</v>
          </cell>
          <cell r="M43" t="str">
            <v>221. INSTITUTO GEOLOGICO MINERO Y METALURGICO</v>
          </cell>
          <cell r="S43" t="str">
            <v>026. M. DE DEFENSA</v>
          </cell>
          <cell r="Y43" t="str">
            <v>180. CENTRO DE FORMACION EN TURISMO</v>
          </cell>
          <cell r="Z43" t="str">
            <v>214. AUTORIDAD PORTUARIA NACIONAL</v>
          </cell>
          <cell r="AA43" t="str">
            <v>205. SERVICIO NACIONAL DE CAPACITACION PARA LA INDUSTRIA DE LA CONSTRUCCION</v>
          </cell>
          <cell r="AB43" t="str">
            <v>240. INSTITUTO DEL MAR DEL PERU - IMARPE</v>
          </cell>
          <cell r="AF43" t="str">
            <v>442. GOBIERNO REGIONAL DEL DEPARTAMENTO DE APURIMAC</v>
          </cell>
        </row>
        <row r="44">
          <cell r="A44" t="str">
            <v>011. DESPACHO PRESIDENCIAL</v>
          </cell>
          <cell r="B44" t="str">
            <v>116. INSTITUTO NACIONAL DE RADIO Y TELEVISION DEL PERU - IRTP</v>
          </cell>
          <cell r="D44" t="str">
            <v>052. SERVICIO NACIONAL DE CERTIFICACION AMBIENTAL PARA LAS INVERSIONES SOSTENIBLES -SENACE</v>
          </cell>
          <cell r="F44" t="str">
            <v>073. SUPERINTENDENCIA NACIONAL DE MIGRACIONES</v>
          </cell>
          <cell r="H44" t="str">
            <v>058. SUPERINTENDENCIA DEL MERCADO DE VALORES</v>
          </cell>
          <cell r="I44" t="str">
            <v>118. SUPERINTENDENCIA NACIONAL DE EDUCACION SUPERIOR UNIVERSITARIA</v>
          </cell>
          <cell r="J44" t="str">
            <v>135. SEGURO INTEGRAL DE SALUD</v>
          </cell>
          <cell r="L44" t="str">
            <v>163. INSTITUTO NACIONAL DE INNOVACION AGRARIA</v>
          </cell>
          <cell r="S44" t="str">
            <v>332. INSTITUTO GEOGRAFICO NACIONAL</v>
          </cell>
          <cell r="AA44" t="str">
            <v>207. ORGANISMO TECNICO DE LA ADMINISTRACION DE LOS SERVICIOS DE SANEAMIENTO</v>
          </cell>
          <cell r="AB44" t="str">
            <v>241. INSTITUTO TECNOLOGICO DE LA PRODUCCION - ITP</v>
          </cell>
          <cell r="AF44" t="str">
            <v>443. GOBIERNO REGIONAL DEL DEPARTAMENTO DE AREQUIPA</v>
          </cell>
        </row>
        <row r="45">
          <cell r="A45" t="str">
            <v>012. COMISION NACIONAL PARA EL DESARROLLO Y VIDA SIN DROGAS - DEVIDA</v>
          </cell>
          <cell r="D45" t="str">
            <v>055. INSTITUTO DE INVESTIGACIONES DE LA AMAZONIA PERUANA</v>
          </cell>
          <cell r="H45" t="str">
            <v>059. ORGANISMO SUPERVISOR DE LAS CONTRATACIONES DEL ESTADO</v>
          </cell>
          <cell r="I45" t="str">
            <v>342. INSTITUTO PERUANO DEL DEPORTE</v>
          </cell>
          <cell r="J45" t="str">
            <v>136. INSTITUTO NACIONAL DE ENFERMEDADES NEOPLASICAS - INEN</v>
          </cell>
          <cell r="L45" t="str">
            <v>164. AUTORIDAD NACIONAL DEL AGUA - ANA</v>
          </cell>
          <cell r="S45" t="str">
            <v>335. AGENCIA DE COMPRAS DE LAS FUERZAS ARMADAS</v>
          </cell>
          <cell r="AA45" t="str">
            <v>211. ORGANISMO DE FORMALIZACION DE LA PROPIEDAD INFORMAL</v>
          </cell>
          <cell r="AB45" t="str">
            <v>243. ORGANISMO NACIONAL DE SANIDAD PESQUERA - SANIPES</v>
          </cell>
          <cell r="AF45" t="str">
            <v>444. GOBIERNO REGIONAL DEL DEPARTAMENTO DE AYACUCHO</v>
          </cell>
        </row>
        <row r="46">
          <cell r="A46" t="str">
            <v>016. CENTRO NACIONAL DE PLANEAMIENTO ESTRATEGICO - CEPLAN</v>
          </cell>
          <cell r="D46" t="str">
            <v>056. INSTITUTO NACIONAL DE INVESTIGACION EN GLACIARES Y ECOSISTEMAS DE MONTAÑA</v>
          </cell>
          <cell r="H46" t="str">
            <v>095. OFICINA DE NORMALIZACION PREVISIONAL-ONP</v>
          </cell>
          <cell r="I46" t="str">
            <v>510. U.N. MAYOR DE SAN MARCOS</v>
          </cell>
          <cell r="L46" t="str">
            <v>165. SERVICIO NACIONAL FORESTAL Y DE FAUNA SILVESTRE - SERFOR</v>
          </cell>
          <cell r="AB46" t="str">
            <v>244. INSTITUTO NACIONAL DE CALIDAD - INACAL</v>
          </cell>
          <cell r="AF46" t="str">
            <v>445. GOBIERNO REGIONAL DEL DEPARTAMENTO DE CAJAMARCA</v>
          </cell>
        </row>
        <row r="47">
          <cell r="A47" t="str">
            <v>019. ORGANISMO SUPERVISOR DE LA INVERSION PRIVADA EN TELECOMUNICACIONES</v>
          </cell>
          <cell r="D47" t="str">
            <v>112. INSTITUTO GEOFISICO DEL PERU</v>
          </cell>
          <cell r="H47" t="str">
            <v>096. CENTRAL DE COMPRAS PÚBLICAS - PERÚ COMPRAS</v>
          </cell>
          <cell r="I47" t="str">
            <v>511. U.N. DE SAN ANTONIO ABAD DEL CUSCO</v>
          </cell>
          <cell r="AF47" t="str">
            <v>446. GOBIERNO REGIONAL DEL DEPARTAMENTO DE CUSCO</v>
          </cell>
        </row>
        <row r="48">
          <cell r="A48" t="str">
            <v>020. ORGANISMO SUPERVISOR DE LA INVERSION EN ENERGIA Y MINERIA</v>
          </cell>
          <cell r="D48" t="str">
            <v>331. SERVICIO NACIONAL DE METEOROLOGIA E HIDROLOGIA</v>
          </cell>
          <cell r="I48" t="str">
            <v>512. U.N. DE TRUJILLO</v>
          </cell>
          <cell r="AF48" t="str">
            <v>447. GOBIERNO REGIONAL DEL DEPARTAMENTO DE HUANCAVELICA</v>
          </cell>
        </row>
        <row r="49">
          <cell r="A49" t="str">
            <v>021. SUPERINTENDENCIA NACIONAL DE SERVICIOS DE SANEAMIENTO</v>
          </cell>
          <cell r="I49" t="str">
            <v>513. U.N. DE SAN AGUSTIN</v>
          </cell>
          <cell r="AF49" t="str">
            <v>448. GOBIERNO REGIONAL DEL DEPARTAMENTO DE HUANUCO</v>
          </cell>
        </row>
        <row r="50">
          <cell r="A50" t="str">
            <v>022. ORGANISMO SUPERVISOR DE LA INVERSION EN INFRAESTRUCTURA DE TRANSPORTE DE USO PUBLICO</v>
          </cell>
          <cell r="I50" t="str">
            <v>514. U.N. DE INGENIERIA</v>
          </cell>
          <cell r="AF50" t="str">
            <v>449. GOBIERNO REGIONAL DEL DEPARTAMENTO DE ICA</v>
          </cell>
        </row>
        <row r="51">
          <cell r="A51" t="str">
            <v>023. AUTORIDAD NACIONAL DEL SERVICIO CIVIL</v>
          </cell>
          <cell r="I51" t="str">
            <v>515. U.N. SAN LUIS GONZAGA DE ICA</v>
          </cell>
          <cell r="AF51" t="str">
            <v>450. GOBIERNO REGIONAL DEL DEPARTAMENTO DE JUNIN</v>
          </cell>
        </row>
        <row r="52">
          <cell r="A52" t="str">
            <v>024. ORGANISMO DE SUPERVISION DE LOS RECURSOS FORESTALES Y DE FAUNA SILVESTRE</v>
          </cell>
          <cell r="I52" t="str">
            <v>516. U.N. SAN CRISTOBAL DE HUAMANGA</v>
          </cell>
          <cell r="AF52" t="str">
            <v>451. GOBIERNO REGIONAL DEL DEPARTAMENTO DE LA LIBERTAD</v>
          </cell>
        </row>
        <row r="53">
          <cell r="A53" t="str">
            <v>114. CONSEJO NACIONAL DE CIENCIA, TECNOLOGIA E INNOVACION TECNOLOGICA</v>
          </cell>
          <cell r="I53" t="str">
            <v>517. U.N. DEL CENTRO DEL PERU</v>
          </cell>
          <cell r="AF53" t="str">
            <v>452. GOBIERNO REGIONAL DEL DEPARTAMENTO DE LAMBAYEQUE</v>
          </cell>
        </row>
        <row r="54">
          <cell r="A54" t="str">
            <v>183. INSTITUTO NACIONAL DE DEFENSA DE LA COMPETENCIA Y DE LA PROTECCION DE LA PROPIEDAD INTELECTUAL</v>
          </cell>
          <cell r="I54" t="str">
            <v>518. U.N. AGRARIA LA MOLINA</v>
          </cell>
          <cell r="AF54" t="str">
            <v>453. GOBIERNO REGIONAL DEL DEPARTAMENTO DE LORETO</v>
          </cell>
        </row>
        <row r="55">
          <cell r="I55" t="str">
            <v>519. U.N. DE LA AMAZONIA PERUANA</v>
          </cell>
          <cell r="AF55" t="str">
            <v>454. GOBIERNO REGIONAL DEL DEPARTAMENTO DE MADRE DE DIOS</v>
          </cell>
        </row>
        <row r="56">
          <cell r="I56" t="str">
            <v>520. U.N. DEL ALTIPLANO</v>
          </cell>
          <cell r="AF56" t="str">
            <v>455. GOBIERNO REGIONAL DEL DEPARTAMENTO DE MOQUEGUA</v>
          </cell>
        </row>
        <row r="57">
          <cell r="I57" t="str">
            <v>521. U.N. DE PIURA</v>
          </cell>
          <cell r="AF57" t="str">
            <v>456. GOBIERNO REGIONAL DEL DEPARTAMENTO DE PASCO</v>
          </cell>
        </row>
        <row r="58">
          <cell r="I58" t="str">
            <v>522. U.N. DE CAJAMARCA</v>
          </cell>
          <cell r="AF58" t="str">
            <v>457. GOBIERNO REGIONAL DEL DEPARTAMENTO DE PIURA</v>
          </cell>
        </row>
        <row r="59">
          <cell r="I59" t="str">
            <v>523. U.N. PEDRO RUIZ GALLO</v>
          </cell>
          <cell r="AF59" t="str">
            <v>458. GOBIERNO REGIONAL DEL DEPARTAMENTO DE PUNO</v>
          </cell>
        </row>
        <row r="60">
          <cell r="I60" t="str">
            <v>524. U.N. FEDERICO VILLARREAL</v>
          </cell>
          <cell r="AF60" t="str">
            <v>459. GOBIERNO REGIONAL DEL DEPARTAMENTO DE SAN MARTIN</v>
          </cell>
        </row>
        <row r="61">
          <cell r="I61" t="str">
            <v>525. U.N. HERMILIO VALDIZAN</v>
          </cell>
          <cell r="AF61" t="str">
            <v>460. GOBIERNO REGIONAL DEL DEPARTAMENTO DE TACNA</v>
          </cell>
        </row>
        <row r="62">
          <cell r="I62" t="str">
            <v>526. U.N. AGRARIA DE LA SELVA</v>
          </cell>
          <cell r="AF62" t="str">
            <v>461. GOBIERNO REGIONAL DEL DEPARTAMENTO DE TUMBES</v>
          </cell>
        </row>
        <row r="63">
          <cell r="I63" t="str">
            <v>527. U.N. DANIEL ALCIDES CARRION</v>
          </cell>
          <cell r="AF63" t="str">
            <v>462. GOBIERNO REGIONAL DEL DEPARTAMENTO DE UCAYALI</v>
          </cell>
        </row>
        <row r="64">
          <cell r="I64" t="str">
            <v>528. U.N. DE EDUCACION ENRIQUE GUZMAN Y VALLE</v>
          </cell>
          <cell r="AF64" t="str">
            <v>463. GOBIERNO REGIONAL DEL DEPARTAMENTO DE LIMA</v>
          </cell>
        </row>
        <row r="65">
          <cell r="I65" t="str">
            <v>529. U.N. DEL CALLAO</v>
          </cell>
          <cell r="AF65" t="str">
            <v>464. GOBIERNO REGIONAL DE LA PROVINCIA CONSTITUCIONAL DEL CALLAO</v>
          </cell>
        </row>
        <row r="66">
          <cell r="I66" t="str">
            <v>530. U.N. JOSE FAUSTINO SANCHEZ CARRION</v>
          </cell>
          <cell r="AF66" t="str">
            <v>465. MUNICIPALIDAD METROPOLITANA DE LIMA</v>
          </cell>
        </row>
        <row r="67">
          <cell r="I67" t="str">
            <v>531. U.N. JORGE BASADRE GROHMANN</v>
          </cell>
        </row>
        <row r="68">
          <cell r="I68" t="str">
            <v>532. U.N. SANTIAGO ANTUNEZ DE MAYOLO</v>
          </cell>
        </row>
        <row r="69">
          <cell r="I69" t="str">
            <v>533. U.N. DE SAN MARTIN</v>
          </cell>
        </row>
        <row r="70">
          <cell r="I70" t="str">
            <v>534. U.N. DE UCAYALI</v>
          </cell>
        </row>
        <row r="71">
          <cell r="I71" t="str">
            <v>535. U.N. DE TUMBES</v>
          </cell>
        </row>
        <row r="72">
          <cell r="I72" t="str">
            <v>536. U.N. DEL SANTA</v>
          </cell>
        </row>
        <row r="73">
          <cell r="I73" t="str">
            <v>537. U.N. DE HUANCAVELICA</v>
          </cell>
        </row>
        <row r="74">
          <cell r="I74" t="str">
            <v>538. U.N. AMAZONICA DE MADRE DE DIOS</v>
          </cell>
        </row>
        <row r="75">
          <cell r="I75" t="str">
            <v>539. U.N. MICAELA BASTIDAS DE APURIMAC</v>
          </cell>
        </row>
        <row r="76">
          <cell r="I76" t="str">
            <v>541. U.N. TORIBIO RODRIGUEZ DE MENDOZA DE AMAZONAS</v>
          </cell>
        </row>
        <row r="77">
          <cell r="I77" t="str">
            <v>542. U.N. INTERCULTURAL DE LA AMAZONIA</v>
          </cell>
        </row>
        <row r="78">
          <cell r="I78" t="str">
            <v>543. U.N. TECNOLOGICA DE LIMA SUR</v>
          </cell>
        </row>
        <row r="79">
          <cell r="I79" t="str">
            <v>544. U.N. JOSE MARIA ARGUEDAS</v>
          </cell>
        </row>
        <row r="80">
          <cell r="I80" t="str">
            <v>545. U.N. DE MOQUEGUA</v>
          </cell>
        </row>
        <row r="81">
          <cell r="I81" t="str">
            <v>546. U.N. DE JAEN</v>
          </cell>
        </row>
        <row r="82">
          <cell r="I82" t="str">
            <v>547. U.N. DE CAÑETE</v>
          </cell>
        </row>
        <row r="83">
          <cell r="I83" t="str">
            <v>548. U.N. DE FRONTERA</v>
          </cell>
        </row>
        <row r="84">
          <cell r="I84" t="str">
            <v>549. U.N. DE BARRANCA</v>
          </cell>
        </row>
        <row r="85">
          <cell r="I85" t="str">
            <v>550. U.N. AUTONOMA DE CHOTA</v>
          </cell>
        </row>
        <row r="86">
          <cell r="I86" t="str">
            <v>551. U.N. INTERCULTURAL DE LA SELVA CENTRAL JUAN SANTOS ATAHUALPA</v>
          </cell>
        </row>
        <row r="87">
          <cell r="I87" t="str">
            <v>552. U.N. DE JULIACA</v>
          </cell>
        </row>
        <row r="88">
          <cell r="I88" t="str">
            <v>553. U.N. AUTÓNOMA ALTOANDINA DE TARMA</v>
          </cell>
        </row>
        <row r="89">
          <cell r="I89" t="str">
            <v>554. U.N. AUTÓNOMA DE HUANTA</v>
          </cell>
        </row>
        <row r="90">
          <cell r="I90" t="str">
            <v>555. U.N. INTERCULTURAL FABIOLA SALAZAR LEGUIA DE BAGUA</v>
          </cell>
        </row>
        <row r="91">
          <cell r="I91" t="str">
            <v>556. U.N. INTERCULTURAL DE QUILLABAMBA</v>
          </cell>
        </row>
        <row r="92">
          <cell r="I92" t="str">
            <v>557. U.N. AUTÓNOMA DE ALTO AMAZONAS</v>
          </cell>
        </row>
        <row r="93">
          <cell r="I93" t="str">
            <v>558. U.N. AUTÓNOMA DE TAYACAJA DANIEL HERNÁNDEZ MORILLO</v>
          </cell>
        </row>
        <row r="97">
          <cell r="A97" t="str">
            <v>001. PRESIDENCIA DEL CONSEJO DE MINISTROS</v>
          </cell>
          <cell r="B97" t="str">
            <v>002. INSTITUTO NACIONAL DE ESTADISTICA E INFORMATICA</v>
          </cell>
          <cell r="C97" t="str">
            <v>010. DIRECCION NACIONAL DE INTELIGENCIA</v>
          </cell>
          <cell r="D97" t="str">
            <v>011. DESPACHO PRESIDENCIAL</v>
          </cell>
          <cell r="E97" t="str">
            <v>012. COMISION NACIONAL PARA EL DESARROLLO Y VIDA SIN DROGAS - DEVIDA</v>
          </cell>
          <cell r="F97" t="str">
            <v>016. CENTRO NACIONAL DE PLANEAMIENTO ESTRATEGICO - CEPLAN</v>
          </cell>
          <cell r="G97" t="str">
            <v>019. ORGANISMO SUPERVISOR DE LA INVERSION PRIVADA EN TELECOMUNICACIONES</v>
          </cell>
          <cell r="H97" t="str">
            <v>020. ORGANISMO SUPERVISOR DE LA INVERSION EN ENERGIA Y MINERIA</v>
          </cell>
          <cell r="I97" t="str">
            <v>021. SUPERINTENDENCIA NACIONAL DE SERVICIOS DE SANEAMIENTO</v>
          </cell>
          <cell r="J97" t="str">
            <v>022. ORGANISMO SUPERVISOR DE LA INVERSION EN INFRAESTRUCTURA DE TRANSPORTE DE USO PUBLICO</v>
          </cell>
          <cell r="K97" t="str">
            <v>023. AUTORIDAD NACIONAL DEL SERVICIO CIVIL</v>
          </cell>
          <cell r="L97" t="str">
            <v>024. ORGANISMO DE SUPERVISION DE LOS RECURSOS FORESTALES Y DE FAUNA SILVESTRE</v>
          </cell>
          <cell r="M97" t="str">
            <v>114. CONSEJO NACIONAL DE CIENCIA, TECNOLOGIA E INNOVACION TECNOLOGICA</v>
          </cell>
          <cell r="N97" t="str">
            <v>183. INSTITUTO NACIONAL DE DEFENSA DE LA COMPETENCIA Y DE LA PROTECCION DE LA PROPIEDAD INTELECTUAL</v>
          </cell>
          <cell r="O97" t="str">
            <v>003. M. DE CULTURA</v>
          </cell>
          <cell r="P97" t="str">
            <v>060. ARCHIVO GENERAL DE LA NACION</v>
          </cell>
          <cell r="Q97" t="str">
            <v>113. BIBLIOTECA NACIONAL DEL PERU</v>
          </cell>
          <cell r="R97" t="str">
            <v>116. INSTITUTO NACIONAL DE RADIO Y TELEVISION DEL PERU - IRTP</v>
          </cell>
          <cell r="S97" t="str">
            <v>004. PODER JUDICIAL</v>
          </cell>
          <cell r="T97" t="str">
            <v>040. ACADEMIA DE LA MAGISTRATURA</v>
          </cell>
          <cell r="U97" t="str">
            <v>005. M. DEL AMBIENTE</v>
          </cell>
          <cell r="V97" t="str">
            <v>050. SERVICIO NACIONAL DE AREAS NATURALES PROTEGIDAS POR EL ESTADO - SERNANP</v>
          </cell>
          <cell r="W97" t="str">
            <v>051. ORGANISMO DE EVALUACION Y FISCALIZACION AMBIENTAL - OEFA</v>
          </cell>
          <cell r="X97" t="str">
            <v>052. SERVICIO NACIONAL DE CERTIFICACION AMBIENTAL PARA LAS INVERSIONES SOSTENIBLES -SENACE</v>
          </cell>
          <cell r="Y97" t="str">
            <v>055. INSTITUTO DE INVESTIGACIONES DE LA AMAZONIA PERUANA</v>
          </cell>
          <cell r="Z97" t="str">
            <v>056. INSTITUTO NACIONAL DE INVESTIGACION EN GLACIARES Y ECOSISTEMAS DE MONTAÑA</v>
          </cell>
          <cell r="AA97" t="str">
            <v>112. INSTITUTO GEOFISICO DEL PERU</v>
          </cell>
          <cell r="AB97" t="str">
            <v>331. SERVICIO NACIONAL DE METEOROLOGIA E HIDROLOGIA</v>
          </cell>
          <cell r="AC97" t="str">
            <v>006. M. DE JUSTICIA Y DERECHOS HUMANOS</v>
          </cell>
          <cell r="AD97" t="str">
            <v>061. INSTITUTO NACIONAL PENITENCIARIO</v>
          </cell>
          <cell r="AE97" t="str">
            <v>067. SUPERINTENDENCIA NACIONAL DE LOS REGISTROS PUBLICOS</v>
          </cell>
          <cell r="AF97" t="str">
            <v>007. M. DEL INTERIOR</v>
          </cell>
          <cell r="AG97" t="str">
            <v>070. INTENDENCIA NACIONAL DE BOMBEROS DEL PERÚ - INBP</v>
          </cell>
          <cell r="AH97" t="str">
            <v>072. SUPERINTENDENCIA NACIONAL DE CONTROL DE SERVICIOS DE SEGURIDAD, ARMAS, MUNICIONES Y EXPLOSIVOS DE USO CIVIL</v>
          </cell>
          <cell r="AI97" t="str">
            <v>073. SUPERINTENDENCIA NACIONAL DE MIGRACIONES</v>
          </cell>
          <cell r="AJ97" t="str">
            <v>008. M. DE RELACIONES EXTERIORES</v>
          </cell>
          <cell r="AK97" t="str">
            <v>080. AGENCIA PERUANA DE COOPERACION INTERNACIONAL - APCI</v>
          </cell>
          <cell r="AL97" t="str">
            <v>009. M. DE ECONOMIA Y FINANZAS</v>
          </cell>
          <cell r="AM97" t="str">
            <v>055. AGENCIA DE PROMOCION DE LA INVERSION PRIVADA</v>
          </cell>
          <cell r="AN97" t="str">
            <v>057. SUPERINTENDENCIA NACIONAL DE ADUANAS Y DE ADMINISTRACION TRIBUTARIA</v>
          </cell>
          <cell r="AO97" t="str">
            <v>058. SUPERINTENDENCIA DEL MERCADO DE VALORES</v>
          </cell>
          <cell r="AP97" t="str">
            <v>059. ORGANISMO SUPERVISOR DE LAS CONTRATACIONES DEL ESTADO</v>
          </cell>
          <cell r="AQ97" t="str">
            <v>095. OFICINA DE NORMALIZACION PREVISIONAL-ONP</v>
          </cell>
          <cell r="AR97" t="str">
            <v>010. M. DE EDUCACION</v>
          </cell>
          <cell r="AS97" t="str">
            <v>111. CENTRO VACACIONAL HUAMPANI</v>
          </cell>
          <cell r="AT97" t="str">
            <v>117. SISTEMA NACIONAL DE EVALUACION, ACREDITACION Y CERTIFICACION DE LA CALIDAD EDUCATIVA</v>
          </cell>
          <cell r="AU97" t="str">
            <v>118. SUPERINTENDENCIA NACIONAL DE EDUCACION SUPERIOR UNIVERSITARIA</v>
          </cell>
          <cell r="AV97" t="str">
            <v>342. INSTITUTO PERUANO DEL DEPORTE</v>
          </cell>
          <cell r="AW97" t="str">
            <v>510. U.N. MAYOR DE SAN MARCOS</v>
          </cell>
          <cell r="AX97" t="str">
            <v>511. U.N. DE SAN ANTONIO ABAD DEL CUSCO</v>
          </cell>
          <cell r="AY97" t="str">
            <v>512. U.N. DE TRUJILLO</v>
          </cell>
          <cell r="AZ97" t="str">
            <v>513. U.N. DE SAN AGUSTIN</v>
          </cell>
          <cell r="BA97" t="str">
            <v>514. U.N. DE INGENIERIA</v>
          </cell>
          <cell r="BB97" t="str">
            <v>515. U.N. SAN LUIS GONZAGA DE ICA</v>
          </cell>
          <cell r="BC97" t="str">
            <v>516. U.N. SAN CRISTOBAL DE HUAMANGA</v>
          </cell>
          <cell r="BD97" t="str">
            <v>517. U.N. DEL CENTRO DEL PERU</v>
          </cell>
          <cell r="BE97" t="str">
            <v>518. U.N. AGRARIA LA MOLINA</v>
          </cell>
          <cell r="BF97" t="str">
            <v>519. U.N. DE LA AMAZONIA PERUANA</v>
          </cell>
          <cell r="BG97" t="str">
            <v>520. U.N. DEL ALTIPLANO</v>
          </cell>
          <cell r="BH97" t="str">
            <v>521. U.N. DE PIURA</v>
          </cell>
          <cell r="BI97" t="str">
            <v>522. U.N. DE CAJAMARCA</v>
          </cell>
          <cell r="BJ97" t="str">
            <v>523. U.N. PEDRO RUIZ GALLO</v>
          </cell>
          <cell r="BK97" t="str">
            <v>524. U.N. FEDERICO VILLARREAL</v>
          </cell>
          <cell r="BL97" t="str">
            <v>525. U.N. HERMILIO VALDIZAN</v>
          </cell>
          <cell r="BM97" t="str">
            <v>526. U.N. AGRARIA DE LA SELVA</v>
          </cell>
          <cell r="BN97" t="str">
            <v>527. U.N. DANIEL ALCIDES CARRION</v>
          </cell>
          <cell r="BO97" t="str">
            <v>528. U.N. DE EDUCACION ENRIQUE GUZMAN Y VALLE</v>
          </cell>
          <cell r="BP97" t="str">
            <v>529. U.N. DEL CALLAO</v>
          </cell>
          <cell r="BQ97" t="str">
            <v>530. U.N. JOSE FAUSTINO SANCHEZ CARRION</v>
          </cell>
          <cell r="BR97" t="str">
            <v>531. U.N. JORGE BASADRE GROHMANN</v>
          </cell>
          <cell r="BS97" t="str">
            <v>532. U.N. SANTIAGO ANTUNEZ DE MAYOLO</v>
          </cell>
          <cell r="BT97" t="str">
            <v>533. U.N. DE SAN MARTIN</v>
          </cell>
          <cell r="BU97" t="str">
            <v>534. U.N. DE UCAYALI</v>
          </cell>
          <cell r="BV97" t="str">
            <v>535. U.N. DE TUMBES</v>
          </cell>
          <cell r="BW97" t="str">
            <v>536. U.N. DEL SANTA</v>
          </cell>
          <cell r="BX97" t="str">
            <v>537. U.N. DE HUANCAVELICA</v>
          </cell>
          <cell r="BY97" t="str">
            <v>538. U.N. AMAZONICA DE MADRE DE DIOS</v>
          </cell>
          <cell r="BZ97" t="str">
            <v>539. U.N. MICAELA BASTIDAS DE APURIMAC</v>
          </cell>
          <cell r="CA97" t="str">
            <v>541. U.N. TORIBIO RODRIGUEZ DE MENDOZA DE AMAZONAS</v>
          </cell>
          <cell r="CB97" t="str">
            <v>542. U.N. INTERCULTURAL DE LA AMAZONIA</v>
          </cell>
          <cell r="CC97" t="str">
            <v>543. U.N. TECNOLOGICA DE LIMA SUR</v>
          </cell>
          <cell r="CD97" t="str">
            <v>544. U.N. JOSE MARIA ARGUEDAS</v>
          </cell>
          <cell r="CE97" t="str">
            <v>545. U.N. DE MOQUEGUA</v>
          </cell>
          <cell r="CF97" t="str">
            <v>546. U.N. DE JAEN</v>
          </cell>
          <cell r="CG97" t="str">
            <v>547. U.N. DE CAÑETE</v>
          </cell>
          <cell r="CH97" t="str">
            <v>548. U.N. DE FRONTERA</v>
          </cell>
          <cell r="CI97" t="str">
            <v>549. U.N. DE BARRANCA</v>
          </cell>
          <cell r="CJ97" t="str">
            <v>550. U.N. AUTONOMA DE CHOTA</v>
          </cell>
          <cell r="CK97" t="str">
            <v>551. U.N. INTERCULTURAL DE LA SELVA CENTRAL JUAN SANTOS ATAHUALPA</v>
          </cell>
          <cell r="CL97" t="str">
            <v>552. U.N. DE JULIACA</v>
          </cell>
          <cell r="CM97" t="str">
            <v>553. U.N. AUTÓNOMA ALTOANDINA DE TARMA</v>
          </cell>
          <cell r="CN97" t="str">
            <v>554. U.N. AUTÓNOMA DE HUANTA</v>
          </cell>
          <cell r="CO97" t="str">
            <v>555. U.N. INTERCULTURAL FABIOLA SALAZAR LEGUIA DE BAGUA</v>
          </cell>
          <cell r="CP97" t="str">
            <v>556. U.N. INTERCULTURAL DE QUILLABAMBA</v>
          </cell>
          <cell r="CQ97" t="str">
            <v>557. U.N. AUTÓNOMA DE ALTO AMAZONAS</v>
          </cell>
          <cell r="CR97" t="str">
            <v>558. U.N. AUTÓNOMA DE TAYACAJA DANIEL HERNÁNDEZ MORILLO</v>
          </cell>
          <cell r="CS97" t="str">
            <v>011. M. DE SALUD</v>
          </cell>
          <cell r="CT97" t="str">
            <v>131. INSTITUTO NACIONAL DE SALUD</v>
          </cell>
          <cell r="CU97" t="str">
            <v>134. SUPERINTENDENCIA NACIONAL DE SALUD</v>
          </cell>
          <cell r="CV97" t="str">
            <v>135. SEGURO INTEGRAL DE SALUD</v>
          </cell>
          <cell r="CW97" t="str">
            <v>136. INSTITUTO NACIONAL DE ENFERMEDADES NEOPLASICAS - INEN</v>
          </cell>
          <cell r="CX97" t="str">
            <v>012. M. DE TRABAJO Y PROMOCION DEL EMPLEO</v>
          </cell>
          <cell r="CY97" t="str">
            <v>121. SUPERINTENDENCIA NACIONAL DE FISCALIZACION LABORAL</v>
          </cell>
          <cell r="CZ97" t="str">
            <v>013. M. DE AGRICULTURA Y RIEGO</v>
          </cell>
          <cell r="DA97" t="str">
            <v>018. SIERRA Y SELVA EXPORTADORA</v>
          </cell>
          <cell r="DB97" t="str">
            <v>160. SERVICIO NACIONAL DE SANIDAD AGRARIA - SENASA</v>
          </cell>
          <cell r="DC97" t="str">
            <v>163. INSTITUTO NACIONAL DE INNOVACION AGRARIA</v>
          </cell>
          <cell r="DD97" t="str">
            <v>164. AUTORIDAD NACIONAL DEL AGUA - ANA</v>
          </cell>
          <cell r="DE97" t="str">
            <v>165. SERVICIO NACIONAL FORESTAL Y DE FAUNA SILVESTRE - SERFOR</v>
          </cell>
          <cell r="DF97" t="str">
            <v>016. M. DE ENERGIA Y MINAS</v>
          </cell>
          <cell r="DG97" t="str">
            <v>220. INSTITUTO PERUANO DE ENERGIA NUCLEAR</v>
          </cell>
          <cell r="DH97" t="str">
            <v>221. INSTITUTO GEOLOGICO MINERO Y METALURGICO</v>
          </cell>
          <cell r="DI97" t="str">
            <v>019. CONTRALORIA GENERAL</v>
          </cell>
          <cell r="DJ97" t="str">
            <v>020. DEFENSORIA DEL PUEBLO</v>
          </cell>
          <cell r="DK97" t="str">
            <v>021. JUNTA NACIONAL DE JUSTICIA</v>
          </cell>
          <cell r="DL97" t="str">
            <v>022. MINISTERIO PUBLICO</v>
          </cell>
          <cell r="DM97" t="str">
            <v>024. TRIBUNAL CONSTITUCIONAL</v>
          </cell>
          <cell r="DN97" t="str">
            <v>006. INSTITUTO NACIONAL DE DEFENSA CIVIL</v>
          </cell>
          <cell r="DO97" t="str">
            <v>025. CENTRO NACIONAL DE ESTIMACION, PREVENCION Y REDUCCION DEL RIESGO DE DESASTRES - CENEPRED</v>
          </cell>
          <cell r="DP97" t="str">
            <v>026. M. DE DEFENSA</v>
          </cell>
          <cell r="DQ97" t="str">
            <v>332. INSTITUTO GEOGRAFICO NACIONAL</v>
          </cell>
          <cell r="DR97" t="str">
            <v>335. AGENCIA DE COMPRAS DE LAS FUERZAS ARMADAS</v>
          </cell>
          <cell r="DS97" t="str">
            <v>027. FUERO MILITAR POLICIAL</v>
          </cell>
          <cell r="DT97" t="str">
            <v>028. CONGRESO DE LA REPUBLICA</v>
          </cell>
          <cell r="DU97" t="str">
            <v>031. JURADO NACIONAL DE ELECCIONES</v>
          </cell>
          <cell r="DV97" t="str">
            <v>032. OFICINA NACIONAL DE PROCESOS ELECTORALES</v>
          </cell>
          <cell r="DW97" t="str">
            <v>033. REGISTRO NACIONAL DE IDENTIFICACION Y ESTADO CIVIL</v>
          </cell>
          <cell r="DX97" t="str">
            <v>008. COMISION DE PROMOCION DEL PERU PARA LA EXPORTACION Y EL TURISMO - PROMPERU</v>
          </cell>
          <cell r="DY97" t="str">
            <v>035. MINISTERIO DE COMERCIO EXTERIOR Y TURISMO</v>
          </cell>
          <cell r="DZ97" t="str">
            <v>180. CENTRO DE FORMACION EN TURISMO</v>
          </cell>
          <cell r="EA97" t="str">
            <v>036. MINISTERIO DE TRANSPORTES Y COMUNICACIONES</v>
          </cell>
          <cell r="EB97" t="str">
            <v>202. SUPERINTENDENCIA DE TRANSPORTE TERRESTRE DE PERSONAS, CARGA Y MERCANCIAS - SUTRAN</v>
          </cell>
          <cell r="EC97" t="str">
            <v>214. AUTORIDAD PORTUARIA NACIONAL</v>
          </cell>
          <cell r="ED97" t="str">
            <v>037. MINISTERIO DE VIVIENDA, CONSTRUCCION Y SANEAMIENTO</v>
          </cell>
          <cell r="EE97" t="str">
            <v>056. SUPERINTENDENCIA NACIONAL DE BIENES ESTATALES</v>
          </cell>
          <cell r="EF97" t="str">
            <v>205. SERVICIO NACIONAL DE CAPACITACION PARA LA INDUSTRIA DE LA CONSTRUCCION</v>
          </cell>
          <cell r="EG97" t="str">
            <v>207. ORGANISMO TECNICO DE LA ADMINISTRACION DE LOS SERVICIOS DE SANEAMIENTO</v>
          </cell>
          <cell r="EH97" t="str">
            <v>211. ORGANISMO DE FORMALIZACION DE LA PROPIEDAD INFORMAL</v>
          </cell>
          <cell r="EI97" t="str">
            <v>038. MINISTERIO DE LA PRODUCCION</v>
          </cell>
          <cell r="EJ97" t="str">
            <v>059. FONDO NACIONAL DE DESARROLLO PESQUERO - FONDEPES</v>
          </cell>
          <cell r="EK97" t="str">
            <v>240. INSTITUTO DEL MAR DEL PERU - IMARPE</v>
          </cell>
          <cell r="EL97" t="str">
            <v>241. INSTITUTO TECNOLOGICO DE LA PRODUCCION - ITP</v>
          </cell>
          <cell r="EM97" t="str">
            <v>243. ORGANISMO NACIONAL DE SANIDAD PESQUERA - SANIPES</v>
          </cell>
          <cell r="EN97" t="str">
            <v>244. INSTITUTO NACIONAL DE CALIDAD - INACAL</v>
          </cell>
          <cell r="EO97" t="str">
            <v>039. MINISTERIO DE LA MUJER Y POBLACIONES VULNERABLES</v>
          </cell>
          <cell r="EP97" t="str">
            <v>345. CONSEJO NACIONAL PARA LA INTEGRACION DE LA PERSONA CON DISCAPACIDAD - CONADIS</v>
          </cell>
          <cell r="EQ97" t="str">
            <v>040. MINISTERIO DE DESARROLLO E INCLUSION SOCIAL</v>
          </cell>
          <cell r="ER97" t="str">
            <v>440. GOBIERNO REGIONAL DEL DEPARTAMENTO DE AMAZONAS</v>
          </cell>
          <cell r="ES97" t="str">
            <v>441. GOBIERNO REGIONAL DEL DEPARTAMENTO DE ANCASH</v>
          </cell>
          <cell r="ET97" t="str">
            <v>442. GOBIERNO REGIONAL DEL DEPARTAMENTO DE APURIMAC</v>
          </cell>
          <cell r="EU97" t="str">
            <v>443. GOBIERNO REGIONAL DEL DEPARTAMENTO DE AREQUIPA</v>
          </cell>
          <cell r="EV97" t="str">
            <v>444. GOBIERNO REGIONAL DEL DEPARTAMENTO DE AYACUCHO</v>
          </cell>
          <cell r="EW97" t="str">
            <v>445. GOBIERNO REGIONAL DEL DEPARTAMENTO DE CAJAMARCA</v>
          </cell>
          <cell r="EX97" t="str">
            <v>446. GOBIERNO REGIONAL DEL DEPARTAMENTO DE CUSCO</v>
          </cell>
          <cell r="EY97" t="str">
            <v>447. GOBIERNO REGIONAL DEL DEPARTAMENTO DE HUANCAVELICA</v>
          </cell>
          <cell r="EZ97" t="str">
            <v>448. GOBIERNO REGIONAL DEL DEPARTAMENTO DE HUANUCO</v>
          </cell>
          <cell r="FA97" t="str">
            <v>449. GOBIERNO REGIONAL DEL DEPARTAMENTO DE ICA</v>
          </cell>
          <cell r="FB97" t="str">
            <v>450. GOBIERNO REGIONAL DEL DEPARTAMENTO DE JUNIN</v>
          </cell>
          <cell r="FC97" t="str">
            <v>451. GOBIERNO REGIONAL DEL DEPARTAMENTO DE LA LIBERTAD</v>
          </cell>
          <cell r="FD97" t="str">
            <v>452. GOBIERNO REGIONAL DEL DEPARTAMENTO DE LAMBAYEQUE</v>
          </cell>
          <cell r="FE97" t="str">
            <v>453. GOBIERNO REGIONAL DEL DEPARTAMENTO DE LORETO</v>
          </cell>
          <cell r="FF97" t="str">
            <v>454. GOBIERNO REGIONAL DEL DEPARTAMENTO DE MADRE DE DIOS</v>
          </cell>
          <cell r="FG97" t="str">
            <v>455. GOBIERNO REGIONAL DEL DEPARTAMENTO DE MOQUEGUA</v>
          </cell>
          <cell r="FH97" t="str">
            <v>456. GOBIERNO REGIONAL DEL DEPARTAMENTO DE PASCO</v>
          </cell>
          <cell r="FI97" t="str">
            <v>457. GOBIERNO REGIONAL DEL DEPARTAMENTO DE PIURA</v>
          </cell>
          <cell r="FJ97" t="str">
            <v>458. GOBIERNO REGIONAL DEL DEPARTAMENTO DE PUNO</v>
          </cell>
          <cell r="FK97" t="str">
            <v>459. GOBIERNO REGIONAL DEL DEPARTAMENTO DE SAN MARTIN</v>
          </cell>
          <cell r="FL97" t="str">
            <v>460. GOBIERNO REGIONAL DEL DEPARTAMENTO DE TACNA</v>
          </cell>
          <cell r="FM97" t="str">
            <v>461. GOBIERNO REGIONAL DEL DEPARTAMENTO DE TUMBES</v>
          </cell>
          <cell r="FN97" t="str">
            <v>462. GOBIERNO REGIONAL DEL DEPARTAMENTO DE UCAYALI</v>
          </cell>
          <cell r="FO97" t="str">
            <v>463. GOBIERNO REGIONAL DEL DEPARTAMENTO DE LIMA</v>
          </cell>
          <cell r="FP97" t="str">
            <v>464. GOBIERNO REGIONAL DE LA PROVINCIA CONSTITUCIONAL DEL CALLAO</v>
          </cell>
          <cell r="FQ97" t="str">
            <v>465. MUNICIPALIDAD METROPOLITANA DE LIMA</v>
          </cell>
          <cell r="FR97" t="str">
            <v>001. MANCOMUNIDAD REGIONAL DE LOS ANDES</v>
          </cell>
          <cell r="FS97" t="str">
            <v>002. MANCOMUNIDAD REGIONAL HUANCAVELICA - ICA</v>
          </cell>
        </row>
        <row r="98">
          <cell r="A98" t="str">
            <v>PLIE_001._PRESIDENCIA_DEL_CONSEJO_DE_MINISTROS_F8</v>
          </cell>
          <cell r="B98" t="str">
            <v>PLIE_002._INSTITUTO_NACIONAL_DE_ESTADISTICA_E_INFORMATICA_F8</v>
          </cell>
          <cell r="C98" t="str">
            <v>PLIE_010._DIRECCION_NACIONAL_DE_INTELIGENCIA_F8</v>
          </cell>
          <cell r="D98" t="str">
            <v>PLIE_011._DESPACHO_PRESIDENCIAL_F8</v>
          </cell>
          <cell r="E98" t="str">
            <v>PLIE_012._COMISION_NACIONAL_PARA_EL_DESARROLLO_Y_VIDA_SIN_DROGAS_DEVIDA_F8</v>
          </cell>
          <cell r="F98" t="str">
            <v>PLIE_016._CENTRO_NACIONAL_DE_PLANEAMIENTO_ESTRATEGICO_CEPLAN</v>
          </cell>
          <cell r="G98" t="str">
            <v>PLIE_019._ORGANISMO_SUPERVISOR_DE_LA_INVERSION_PRIVADA_EN_TELECOMUNICACIONES_F8</v>
          </cell>
          <cell r="H98" t="str">
            <v>PLIE_020._ORGANISMO_SUPERVISOR_DE_LA_INVERSION_EN_ENERGIA_Y_MINERIA_F8</v>
          </cell>
          <cell r="I98" t="str">
            <v>PLIE_021._SUPERINTENDENCIA_NACIONAL_DE_SERVICIOS_DE_SANEAMIENTO_F8</v>
          </cell>
          <cell r="J98" t="str">
            <v>PLIE_022._ORGANISMO_SUPERVISOR_DE_LA_INVERSION_EN_INFRAESTRUCTURA_DE_TRANSPORTE_DE_USO_PUBLICO_F8</v>
          </cell>
          <cell r="K98" t="str">
            <v>PLIE_023._AUTORIDAD_NACIONAL_DEL_SERVICIO_CIVIL_F8</v>
          </cell>
          <cell r="L98" t="str">
            <v>PLIE_024._ORGANISMO_DE_SUPERVISION_DE_LOS_RECURSOS_FORESTALES_Y_DE_FAUNA_SILVESTRE_F8</v>
          </cell>
          <cell r="M98" t="str">
            <v>PLIE_114._CONSEJO_NACIONAL_DE_CIENCIA_TECNOLOGIA_E_INNOVACION_TECNOLOGICA_F8</v>
          </cell>
          <cell r="N98" t="str">
            <v>PLIE_183._INSTITUTO_NACIONAL_DE_DEFENSA_DE_LA_COMPETENCIA_Y_DE_LA_PROTECCION_DE_LA_PROPIEDAD_INTELECTUAL_F8</v>
          </cell>
          <cell r="O98" t="str">
            <v>PLIE_003._M._DE_CULTURA_F8</v>
          </cell>
          <cell r="P98" t="str">
            <v>PLIE_060._ARCHIVO_GENERAL_DE_LA_NACION_F8</v>
          </cell>
          <cell r="Q98" t="str">
            <v>PLIE_113._BIBLIOTECA_NACIONAL_DEL_PERU_F8</v>
          </cell>
          <cell r="R98" t="str">
            <v>PLIE_116._INSTITUTO_NACIONAL_DE_RADIO_Y_TELEVISION_DEL_PERU_IRTP_F8</v>
          </cell>
          <cell r="S98" t="str">
            <v>PLIE_004._PODER_JUDICIAL_F8</v>
          </cell>
          <cell r="T98" t="str">
            <v>PLIE_040._ACADEMIA_DE_LA_MAGISTRATURA_F8</v>
          </cell>
          <cell r="U98" t="str">
            <v>PLIE_005._M._DEL_AMBIENTE_F8</v>
          </cell>
          <cell r="V98" t="str">
            <v>PLIE_050._SERVICIO_NACIONAL_DE_AREAS_NATURALES_PROTEGIDAS_POR_EL_ESTADO_SERNANP_F8</v>
          </cell>
          <cell r="W98" t="str">
            <v>PLIE_051._ORGANISMO_DE_EVALUACION_Y_FISCALIZACION_AMBIENTAL_OEFA_F8</v>
          </cell>
          <cell r="X98" t="str">
            <v>PLIE_052._SERVICIO_NACIONAL_DE_CERTIFICACION_AMBIENTAL_PARA_LAS_INVERSIONES_SOSTENIBLES_SENACE_F8</v>
          </cell>
          <cell r="Y98" t="str">
            <v>PLIE_055._INSTITUTO_DE_INVESTIGACIONES_DE_LA_AMAZONIA_PERUANA_F8</v>
          </cell>
          <cell r="Z98" t="str">
            <v>PLIE_056._INSTITUTO_NACIONAL_DE_INVESTIGACION_EN_GLACIARES_Y_ECOSISTEMAS_DE_MONTAÑA_F8</v>
          </cell>
          <cell r="AA98" t="str">
            <v>PLIE_112._INSTITUTO_GEOFISICO_DEL_PERU_F8</v>
          </cell>
          <cell r="AB98" t="str">
            <v>PLIE_331._SERVICIO_NACIONAL_DE_METEOROLOGIA_E_HIDROLOGIA_F8</v>
          </cell>
          <cell r="AC98" t="str">
            <v>PLIE_006._M._DE_JUSTICIA_Y_DERECHOS_HUMANOS_F8</v>
          </cell>
          <cell r="AD98" t="str">
            <v>PLIE_061._INSTITUTO_NACIONAL_PENITENCIARIO_F8</v>
          </cell>
          <cell r="AE98" t="str">
            <v>PLIE_067._SUPERINTENDENCIA_NACIONAL_DE_LOS_REGISTROS_PUBLICOS_F8</v>
          </cell>
          <cell r="AF98" t="str">
            <v>PLIE_007._M._DEL_INTERIOR_F8</v>
          </cell>
          <cell r="AG98" t="str">
            <v>PLIE_070._INTENDENCIA_NACIONAL_DE_BOMBEROS_DEL_PERÚ_INBP_F8</v>
          </cell>
          <cell r="AH98" t="str">
            <v>PLIE_072._SUPERINTENDENCIA_NACIONAL_DE_CONTROL_DE_SERVICIOS_DE_SEGURIDAD_ARMAS_MUNICIONES_Y_EXPLOSIVOS_DE_USO_CIVIL_F8</v>
          </cell>
          <cell r="AI98" t="str">
            <v>PLIE_073._SUPERINTENDENCIA_NACIONAL_DE_MIGRACIONES_F8</v>
          </cell>
          <cell r="AJ98" t="str">
            <v>PLIE_008._M._DE_RELACIONES_EXTERIORES_F8</v>
          </cell>
          <cell r="AK98" t="str">
            <v>PLIE_080._AGENCIA_PERUANA_DE_COOPERACION_INTERNACIONAL_APCI_F8</v>
          </cell>
          <cell r="AL98" t="str">
            <v>PLIE_009._M._DE_ECONOMIA_Y_FINANZAS_F8</v>
          </cell>
          <cell r="AM98" t="str">
            <v>PLIE_055._AGENCIA_DE_PROMOCION_DE_LA_INVERSION_PRIVADA_F8</v>
          </cell>
          <cell r="AN98" t="str">
            <v>PLIE_057._SUPERINTENDENCIA_NACIONAL_DE_ADUANAS_Y_DE_ADMINISTRACION_TRIBUTARIA_F8</v>
          </cell>
          <cell r="AO98" t="str">
            <v>PLIE_058._SUPERINTENDENCIA_DEL_MERCADO_DE_VALORES_F8</v>
          </cell>
          <cell r="AP98" t="str">
            <v>PLIE_059._ORGANISMO_SUPERVISOR_DE_LAS_CONTRATACIONES_DEL_ESTADO_F8</v>
          </cell>
          <cell r="AQ98" t="str">
            <v>PLIE_095._OFICINA_DE_NORMALIZACION_PREVISIONAL_ONP_F8</v>
          </cell>
          <cell r="AR98" t="str">
            <v>PLIE_010._M._DE_EDUCACION_F8</v>
          </cell>
          <cell r="AS98" t="str">
            <v>PLIE_111._CENTRO_VACACIONAL_HUAMPANI_F8</v>
          </cell>
          <cell r="AT98" t="str">
            <v>PLIE_117._SISTEMA_NACIONAL_DE_EVALUACION_ACREDITACION_Y_CERTIFICACION_DE_LA_CALIDAD_EDUCATIVA_F8</v>
          </cell>
          <cell r="AU98" t="str">
            <v>PLIE_118._SUPERINTENDENCIA_NACIONAL_DE_EDUCACION_SUPERIOR_UNIVERSITARIA_F8</v>
          </cell>
          <cell r="AV98" t="str">
            <v>PLIE_342._INSTITUTO_PERUANO_DEL_DEPORTE_F8</v>
          </cell>
          <cell r="AW98" t="str">
            <v>PLIE_510._U.N._MAYOR_DE_SAN_MARCOS_F8</v>
          </cell>
          <cell r="AX98" t="str">
            <v>PLIE_511._U.N._DE_SAN_ANTONIO_ABAD_DEL_CUSCO_F8</v>
          </cell>
          <cell r="AY98" t="str">
            <v>PLIE_512._U.N._DE_TRUJILLO_F8</v>
          </cell>
          <cell r="AZ98" t="str">
            <v>PLIE_513._U.N._DE_SAN_AGUSTIN_F8</v>
          </cell>
          <cell r="BA98" t="str">
            <v>PLIE_514._U.N._DE_INGENIERIA_F8</v>
          </cell>
          <cell r="BB98" t="str">
            <v>PLIE_515._U.N._SAN_LUIS_GONZAGA_DE_ICA_F8</v>
          </cell>
          <cell r="BC98" t="str">
            <v>PLIE_516._U.N._SAN_CRISTOBAL_DE_HUAMANGA_F8</v>
          </cell>
          <cell r="BD98" t="str">
            <v>PLIE_517._U.N._DEL_CENTRO_DEL_PERU_F8</v>
          </cell>
          <cell r="BE98" t="str">
            <v>PLIE_518._U.N._AGRARIA_LA_MOLINA_F8</v>
          </cell>
          <cell r="BF98" t="str">
            <v>PLIE_519._U.N._DE_LA_AMAZONIA_PERUANA_F8</v>
          </cell>
          <cell r="BG98" t="str">
            <v>PLIE_520._U.N._DEL_ALTIPLANO_F8</v>
          </cell>
          <cell r="BH98" t="str">
            <v>PLIE_521._U.N._DE_PIURA_F8</v>
          </cell>
          <cell r="BI98" t="str">
            <v>PLIE_522._U.N._DE_CAJAMARCA_F8</v>
          </cell>
          <cell r="BJ98" t="str">
            <v>PLIE_523._U.N._PEDRO_RUIZ_GALLO_F8</v>
          </cell>
          <cell r="BK98" t="str">
            <v>PLIE_524._U.N._FEDERICO_VILLARREAL_F8</v>
          </cell>
          <cell r="BL98" t="str">
            <v>PLIE_525._U.N._HERMILIO_VALDIZAN_F8</v>
          </cell>
          <cell r="BM98" t="str">
            <v>PLIE_526._U.N._AGRARIA_DE_LA_SELVA_F8</v>
          </cell>
          <cell r="BN98" t="str">
            <v>PLIE_527._U.N._DANIEL_ALCIDES_CARRION_F8</v>
          </cell>
          <cell r="BO98" t="str">
            <v>PLIE_528._U.N._DE_EDUCACION_ENRIQUE_GUZMAN_Y_VALLE_F8</v>
          </cell>
          <cell r="BP98" t="str">
            <v>PLIE_529._U.N._DEL_CALLAO_F8</v>
          </cell>
          <cell r="BQ98" t="str">
            <v>PLIE_530._U.N._JOSE_FAUSTINO_SANCHEZ_CARRION_F8</v>
          </cell>
          <cell r="BR98" t="str">
            <v>PLIE_531._U.N._JORGE_BASADRE_GROHMANN_F8</v>
          </cell>
          <cell r="BS98" t="str">
            <v>PLIE_532._U.N._SANTIAGO_ANTUNEZ_DE_MAYOLO_F8</v>
          </cell>
          <cell r="BT98" t="str">
            <v>PLIE_533._U.N._DE_SAN_MARTIN_F8</v>
          </cell>
          <cell r="BU98" t="str">
            <v>PLIE_534._U.N._DE_UCAYALI_F8</v>
          </cell>
          <cell r="BV98" t="str">
            <v>PLIE_535._U.N._DE_TUMBES_F8</v>
          </cell>
          <cell r="BW98" t="str">
            <v>PLIE_536._U.N._DEL_SANTA_F8</v>
          </cell>
          <cell r="BX98" t="str">
            <v>PLIE_537._U.N._DE_HUANCAVELICA_F8</v>
          </cell>
          <cell r="BY98" t="str">
            <v>PLIE_538._U.N._AMAZONICA_DE_MADRE_DE_DIOS_F8</v>
          </cell>
          <cell r="BZ98" t="str">
            <v>PLIE_539._U.N._MICAELA_BASTIDAS_DE_APURIMAC_F8</v>
          </cell>
          <cell r="CA98" t="str">
            <v>PLIE_541._U.N._TORIBIO_RODRIGUEZ_DE_MENDOZA_DE_AMAZONAS_F8</v>
          </cell>
          <cell r="CB98" t="str">
            <v>PLIE_542._U.N._INTERCULTURAL_DE_LA_AMAZONIA_F8</v>
          </cell>
          <cell r="CC98" t="str">
            <v>PLIE_543._U.N._TECNOLOGICA_DE_LIMA_SUR_F8</v>
          </cell>
          <cell r="CD98" t="str">
            <v>PLIE_544._U.N._JOSE_MARIA_ARGUEDAS_F8</v>
          </cell>
          <cell r="CE98" t="str">
            <v>PLIE_545._U.N._DE_MOQUEGUA_F8</v>
          </cell>
          <cell r="CF98" t="str">
            <v>PLIE_546._U.N._DE_JAEN_F8</v>
          </cell>
          <cell r="CG98" t="str">
            <v>PLIE_547._U.N._DE_CAÑETE_F8</v>
          </cell>
          <cell r="CH98" t="str">
            <v>PLIE_548._U.N._DE_FRONTERA_F8</v>
          </cell>
          <cell r="CI98" t="str">
            <v>PLIE_549._U.N._DE_BARRANCA_F8</v>
          </cell>
          <cell r="CJ98" t="str">
            <v>PLIE_550._U.N._AUTONOMA_DE_CHOTA_F8</v>
          </cell>
          <cell r="CK98" t="str">
            <v>PLIE_551._U.N._INTERCULTURAL_DE_LA_SELVA_CENTRAL_JUAN_SANTOS_ATAHUALPA_F8</v>
          </cell>
          <cell r="CL98" t="str">
            <v>PLIE_552._U.N._DE_JULIACA_F8</v>
          </cell>
          <cell r="CM98" t="str">
            <v>PLIE_553._U.N._AUTÓNOMA_ALTOANDINA_DE_TARMA_F8</v>
          </cell>
          <cell r="CN98" t="str">
            <v>PLIE_554._U.N._AUTÓNOMA_DE_HUANTA_F8</v>
          </cell>
          <cell r="CO98" t="str">
            <v>PLIE_555._U.N._INTERCULTURAL_FABIOLA_SALAZAR_LEGUIA_DE_BAGUA_F8</v>
          </cell>
          <cell r="CP98" t="str">
            <v>PLIE_556._U.N._INTERCULTURAL_DE_QUILLABAMBA_F8</v>
          </cell>
          <cell r="CQ98" t="str">
            <v>PLIE_557._U.N._AUTÓNOMA_DE_ALTO_AMAZONAS_F8</v>
          </cell>
          <cell r="CR98" t="str">
            <v>PLIE_558._U.N._AUTÓNOMA_DE_TAYACAJA_DANIEL_HERNÁNDEZ_MORILLO_F8</v>
          </cell>
          <cell r="CS98" t="str">
            <v>PLIE_011._M._DE_SALUD_F8</v>
          </cell>
          <cell r="CT98" t="str">
            <v>PLIE_131._INSTITUTO_NACIONAL_DE_SALUD_F8</v>
          </cell>
          <cell r="CU98" t="str">
            <v>PLIE_134._SUPERINTENDENCIA_NACIONAL_DE_SALUD_F8</v>
          </cell>
          <cell r="CV98" t="str">
            <v>PLIE_135._SEGURO_INTEGRAL_DE_SALUD_F8</v>
          </cell>
          <cell r="CW98" t="str">
            <v>PLIE_136._INSTITUTO_NACIONAL_DE_ENFERMEDADES_NEOPLASICAS_INEN_F8</v>
          </cell>
          <cell r="CX98" t="str">
            <v>PLIE_012._M._DE_TRABAJO_Y_PROMOCION_DEL_EMPLEO_F8</v>
          </cell>
          <cell r="CY98" t="str">
            <v>PLIE_121._SUPERINTENDENCIA_NACIONAL_DE_FISCALIZACION_LABORAL_F8</v>
          </cell>
          <cell r="CZ98" t="str">
            <v>PLIE_013._M._DE_AGRICULTURA_Y_RIEGO_F8</v>
          </cell>
          <cell r="DA98" t="str">
            <v>PLIE_018._SIERRA_Y_SELVA_EXPORTADORA_F8</v>
          </cell>
          <cell r="DB98" t="str">
            <v>PLIE_160._SERVICIO_NACIONAL_DE_SANIDAD_AGRARIA_SENASA_F8</v>
          </cell>
          <cell r="DC98" t="str">
            <v>PLIE_163._INSTITUTO_NACIONAL_DE_INNOVACION_AGRARIA_F8</v>
          </cell>
          <cell r="DD98" t="str">
            <v>PLIE_164._AUTORIDAD_NACIONAL_DEL_AGUA_ANA_F8</v>
          </cell>
          <cell r="DE98" t="str">
            <v>PLIE_165._SERVICIO_NACIONAL_FORESTAL_Y_DE_FAUNA_SILVESTRE_SERFOR_F8</v>
          </cell>
          <cell r="DF98" t="str">
            <v>PLIE_016._M._DE_ENERGIA_Y_MINAS_F8</v>
          </cell>
          <cell r="DG98" t="str">
            <v>PLIE_220._INSTITUTO_PERUANO_DE_ENERGIA_NUCLEAR_F8</v>
          </cell>
          <cell r="DH98" t="str">
            <v>PLIE_221._INSTITUTO_GEOLOGICO_MINERO_Y_METALURGICO_F8</v>
          </cell>
          <cell r="DI98" t="str">
            <v>PLIE_019._CONTRALORIA_GENERAL_F8</v>
          </cell>
          <cell r="DJ98" t="str">
            <v>PLIE_020._DEFENSORIA_DEL_PUEBLO_F8</v>
          </cell>
          <cell r="DK98" t="str">
            <v>PLIE_021._JUNTA_NACIONAL_DE_JUSTICIA_F8</v>
          </cell>
          <cell r="DL98" t="str">
            <v>PLIE_022._MINISTERIO_PUBLICO_F8</v>
          </cell>
          <cell r="DM98" t="str">
            <v>PLIE_024._TRIBUNAL_CONSTITUCIONAL_F8</v>
          </cell>
          <cell r="DN98" t="str">
            <v>PLIE_006._INSTITUTO_NACIONAL_DE_DEFENSA_CIVIL_F8</v>
          </cell>
          <cell r="DO98" t="str">
            <v>PLIE_025._CENTRO_NACIONAL_DE_ESTIMACION_PREVENCION_Y_REDUCCION_DEL_RIESGO_DE_DESASTRES_CENEPRED_F8</v>
          </cell>
          <cell r="DP98" t="str">
            <v>PLIE_026._M._DE_DEFENSA_F8</v>
          </cell>
          <cell r="DQ98" t="str">
            <v>PLIE_332._INSTITUTO_GEOGRAFICO_NACIONAL_F8</v>
          </cell>
          <cell r="DR98" t="str">
            <v>PLIE_335._AGENCIA_DE_COMPRAS_DE_LAS_FUERZAS_ARMADAS_F8</v>
          </cell>
          <cell r="DS98" t="str">
            <v>PLIE_027._FUERO_MILITAR_POLICIAL_F8</v>
          </cell>
          <cell r="DT98" t="str">
            <v>PLIE_028._CONGRESO_DE_LA_REPUBLICA_F8</v>
          </cell>
          <cell r="DU98" t="str">
            <v>PLIE_031._JURADO_NACIONAL_DE_ELECCIONES_F8</v>
          </cell>
          <cell r="DV98" t="str">
            <v>PLIE_032._OFICINA_NACIONAL_DE_PROCESOS_ELECTORALES_F8</v>
          </cell>
          <cell r="DW98" t="str">
            <v>PLIE_033._REGISTRO_NACIONAL_DE_IDENTIFICACION_Y_ESTADO_CIVIL_F8</v>
          </cell>
          <cell r="DX98" t="str">
            <v>PLIE_008._COMISION_DE_PROMOCION_DEL_PERU_PARA_LA_EXPORTACION_Y_EL_TURISMO_PROMPERU_F8</v>
          </cell>
          <cell r="DY98" t="str">
            <v>PLIE_035._MINISTERIO_DE_COMERCIO_EXTERIOR_Y_TURISMO_F8</v>
          </cell>
          <cell r="DZ98" t="str">
            <v>PLIE_180._CENTRO_DE_FORMACION_EN_TURISMO_F8</v>
          </cell>
          <cell r="EA98" t="str">
            <v>PLIE_036._MINISTERIO_DE_TRANSPORTES_Y_COMUNICACIONES_F8</v>
          </cell>
          <cell r="EB98" t="str">
            <v>PLIE_202._SUPERINTENDENCIA_DE_TRANSPORTE_TERRESTRE_DE_PERSONAS_CARGA_Y_MERCANCIAS_SUTRAN_F8</v>
          </cell>
          <cell r="EC98" t="str">
            <v>PLIE_214._AUTORIDAD_PORTUARIA_NACIONAL_F8</v>
          </cell>
          <cell r="ED98" t="str">
            <v>PLIE_037._MINISTERIO_DE_VIVIENDA_CONSTRUCCION_Y_SANEAMIENTO_F8</v>
          </cell>
          <cell r="EE98" t="str">
            <v>PLIE_056._SUPERINTENDENCIA_NACIONAL_DE_BIENES_ESTATALES</v>
          </cell>
          <cell r="EF98" t="str">
            <v>PLIE_205._SERVICIO_NACIONAL_DE_CAPACITACION_PARA_LA_INDUSTRIA_DE_LA_CONSTRUCCION_F8</v>
          </cell>
          <cell r="EG98" t="str">
            <v>PLIE_207._ORGANISMO_TECNICO_DE_LA_ADMINISTRACION_DE_LOS_SERVICIOS_DE_SANEAMIENTO_F8</v>
          </cell>
          <cell r="EH98" t="str">
            <v>PLIE_211._ORGANISMO_DE_FORMALIZACION_DE_LA_PROPIEDAD_INFORMAL_F8</v>
          </cell>
          <cell r="EI98" t="str">
            <v>PLIE_038._MINISTERIO_DE_LA_PRODUCCION_F8</v>
          </cell>
          <cell r="EJ98" t="str">
            <v>PLIE_059._FONDO_NACIONAL_DE_DESARROLLO_PESQUERO_FONDEPES_F8</v>
          </cell>
          <cell r="EK98" t="str">
            <v>PLIE_240._INSTITUTO_DEL_MAR_DEL_PERU_IMARPE_F8</v>
          </cell>
          <cell r="EL98" t="str">
            <v>PLIE_241._INSTITUTO_TECNOLOGICO_DE_LA_PRODUCCION_ITP_F8</v>
          </cell>
          <cell r="EM98" t="str">
            <v>PLIE_243._ORGANISMO_NACIONAL_DE_SANIDAD_PESQUERA_SANIPES_F8</v>
          </cell>
          <cell r="EN98" t="str">
            <v>PLIE_244._INSTITUTO_NACIONAL_DE_CALIDAD_INACAL_F8</v>
          </cell>
          <cell r="EO98" t="str">
            <v>PLIE_039._MINISTERIO_DE_LA_MUJER_Y_POBLACIONES_VULNERABLES_F8</v>
          </cell>
          <cell r="EP98" t="str">
            <v>PLIE_345._CONSEJO_NACIONAL_PARA_LA_INTEGRACION_DE_LA_PERSONA_CON_DISCAPACIDAD_CONADIS_F8</v>
          </cell>
          <cell r="EQ98" t="str">
            <v>PLIE_040._MINISTERIO_DE_DESARROLLO_E_INCLUSION_SOCIAL_F8</v>
          </cell>
          <cell r="ER98" t="str">
            <v>PLIE_440._GOBIERNO_REGIONAL_DEL_DEPARTAMENTO_DE_AMAZONAS_F8</v>
          </cell>
          <cell r="ES98" t="str">
            <v>PLIE_441._GOBIERNO_REGIONAL_DEL_DEPARTAMENTO_DE_ANCASH_F8</v>
          </cell>
          <cell r="ET98" t="str">
            <v>PLIE_442._GOBIERNO_REGIONAL_DEL_DEPARTAMENTO_DE_APURIMAC_F8</v>
          </cell>
          <cell r="EU98" t="str">
            <v>PLIE_443._GOBIERNO_REGIONAL_DEL_DEPARTAMENTO_DE_AREQUIPA_F8</v>
          </cell>
          <cell r="EV98" t="str">
            <v>PLIE_444._GOBIERNO_REGIONAL_DEL_DEPARTAMENTO_DE_AYACUCHO_F8</v>
          </cell>
          <cell r="EW98" t="str">
            <v>PLIE_445._GOBIERNO_REGIONAL_DEL_DEPARTAMENTO_DE_CAJAMARCA_F8</v>
          </cell>
          <cell r="EX98" t="str">
            <v>PLIE_446._GOBIERNO_REGIONAL_DEL_DEPARTAMENTO_DE_CUSCO_F8</v>
          </cell>
          <cell r="EY98" t="str">
            <v>PLIE_447._GOBIERNO_REGIONAL_DEL_DEPARTAMENTO_DE_HUANCAVELICA_F8</v>
          </cell>
          <cell r="EZ98" t="str">
            <v>PLIE_448._GOBIERNO_REGIONAL_DEL_DEPARTAMENTO_DE_HUANUCO_F8</v>
          </cell>
          <cell r="FA98" t="str">
            <v>PLIE_449._GOBIERNO_REGIONAL_DEL_DEPARTAMENTO_DE_ICA_F8</v>
          </cell>
          <cell r="FB98" t="str">
            <v>PLIE_450._GOBIERNO_REGIONAL_DEL_DEPARTAMENTO_DE_JUNIN_F8</v>
          </cell>
          <cell r="FC98" t="str">
            <v>PLIE_451._GOBIERNO_REGIONAL_DEL_DEPARTAMENTO_DE_LA_LIBERTAD_F8</v>
          </cell>
          <cell r="FD98" t="str">
            <v>PLIE_452._GOBIERNO_REGIONAL_DEL_DEPARTAMENTO_DE_LAMBAYEQUE_F8</v>
          </cell>
          <cell r="FE98" t="str">
            <v>PLIE_453._GOBIERNO_REGIONAL_DEL_DEPARTAMENTO_DE_LORETO_F8</v>
          </cell>
          <cell r="FF98" t="str">
            <v>PLIE_454._GOBIERNO_REGIONAL_DEL_DEPARTAMENTO_DE_MADRE_DE_DIOS_F8</v>
          </cell>
          <cell r="FG98" t="str">
            <v>PLIE_455._GOBIERNO_REGIONAL_DEL_DEPARTAMENTO_DE_MOQUEGUA_F8</v>
          </cell>
          <cell r="FH98" t="str">
            <v>PLIE_456._GOBIERNO_REGIONAL_DEL_DEPARTAMENTO_DE_PASCO_F8</v>
          </cell>
          <cell r="FI98" t="str">
            <v>PLIE_457._GOBIERNO_REGIONAL_DEL_DEPARTAMENTO_DE_PIURA_F8</v>
          </cell>
          <cell r="FJ98" t="str">
            <v>PLIE_458._GOBIERNO_REGIONAL_DEL_DEPARTAMENTO_DE_PUNO_F8</v>
          </cell>
          <cell r="FK98" t="str">
            <v>PLIE_459._GOBIERNO_REGIONAL_DEL_DEPARTAMENTO_DE_SAN_MARTIN_F8</v>
          </cell>
          <cell r="FL98" t="str">
            <v>PLIE_460._GOBIERNO_REGIONAL_DEL_DEPARTAMENTO_DE_TACNA_F8</v>
          </cell>
          <cell r="FM98" t="str">
            <v>PLIE_461._GOBIERNO_REGIONAL_DEL_DEPARTAMENTO_DE_TUMBES_F8</v>
          </cell>
          <cell r="FN98" t="str">
            <v>PLIE_462._GOBIERNO_REGIONAL_DEL_DEPARTAMENTO_DE_UCAYALI_F8</v>
          </cell>
          <cell r="FO98" t="str">
            <v>PLIE_463._GOBIERNO_REGIONAL_DEL_DEPARTAMENTO_DE_LIMA_F8</v>
          </cell>
          <cell r="FP98" t="str">
            <v>PLIE_464._GOBIERNO_REGIONAL_DE_LA_PROVINCIA_CONSTITUCIONAL_DEL_CALLAO_F8</v>
          </cell>
          <cell r="FQ98" t="str">
            <v>PLIE_465._MUNICIPALIDAD_METROPOLITANA_DE_LIMA_F8</v>
          </cell>
          <cell r="FR98" t="str">
            <v>_001._MANCOMUNIDAD_REGIONAL_DE_LOS_ANDES_F8</v>
          </cell>
          <cell r="FS98" t="str">
            <v>_002._MANCOMUNIDAD_REGIONAL_HUANCAVELICA_ICA_F8</v>
          </cell>
        </row>
        <row r="99">
          <cell r="A99" t="str">
            <v>003. SECRETARIA GENERAL - PCM</v>
          </cell>
          <cell r="B99" t="str">
            <v>001. INSTITUTO NACIONAL DE ESTADISTICA E INFORMATICA</v>
          </cell>
          <cell r="C99" t="str">
            <v>001. DIRECCION NACIONAL DE INTELIGENCIA - DINI</v>
          </cell>
          <cell r="D99" t="str">
            <v>001. DESPACHO PRESIDENCIAL</v>
          </cell>
          <cell r="E99" t="str">
            <v>001. DEVIDA</v>
          </cell>
          <cell r="F99" t="str">
            <v>001. CENTRO NACIONAL DE PLANEAMIENTO ESTRATEGICO - CEPLAN</v>
          </cell>
          <cell r="G99" t="str">
            <v>001. ORGANISMO SUPERVISOR DE LA INVERSION PRIVADA EN TELECOMUNICACIONES</v>
          </cell>
          <cell r="H99" t="str">
            <v>001. ORGANISMO SUPERVISOR DE LA INVERSION EN ENERGIA Y MINERIA</v>
          </cell>
          <cell r="I99" t="str">
            <v>001. SUPERINTENDENCIA NACIONAL DE SERVICIOS DE SANEAMIENTO</v>
          </cell>
          <cell r="J99" t="str">
            <v>001. ORGANISMO SUPERVISOR DE LA INVERSION EN INFRAESTRUCTURA DE TRANSPORTE DE USO PUBLICO</v>
          </cell>
          <cell r="K99" t="str">
            <v>001. AUTORIDAD NACIONAL DEL SERVICIO CIVIL</v>
          </cell>
          <cell r="L99" t="str">
            <v>001. ORGANISMO DE SUPERVISION DE LOS RECURSOS FORESTALES Y DE FAUNA SILVESTRE - OSINFOR</v>
          </cell>
          <cell r="M99" t="str">
            <v>001. CONSEJO NACIONAL DE CIENCIA, TECNOLOGIA E INNOVACION TECNOLOGICA - CONCYTEC</v>
          </cell>
          <cell r="N99" t="str">
            <v>001. INSTITUTO NACIONAL DE DEFENSA DE LA COMPETENCIA Y DE LA PROTECCION DE LA PROPIEDAD INTELECTUAL</v>
          </cell>
          <cell r="O99" t="str">
            <v>001. ADMINISTRACION GENERAL</v>
          </cell>
          <cell r="P99" t="str">
            <v>001. OFICINA TECNICA ADMINISTRATIVA-AGN</v>
          </cell>
          <cell r="Q99" t="str">
            <v>001. BIBLIOTECA NACIONAL DEL PERU</v>
          </cell>
          <cell r="R99" t="str">
            <v>001. INSTITUTO NACIONAL DE RADIO Y TELEVISION DEL PERU - IRTP</v>
          </cell>
          <cell r="S99" t="str">
            <v>001. GERENCIA GENERAL DEL PODER JUDICIAL</v>
          </cell>
          <cell r="T99" t="str">
            <v>001. ACADEMIA DE LA MAGISTRATURA</v>
          </cell>
          <cell r="U99" t="str">
            <v>001. ADMINISTRACION GENERAL</v>
          </cell>
          <cell r="V99" t="str">
            <v>001. ADMINISTRACION - SERNANP</v>
          </cell>
          <cell r="W99" t="str">
            <v>001. ADMINISTRACION - OEFA</v>
          </cell>
          <cell r="X99" t="str">
            <v>001. ADMINISTRACION - SENACE</v>
          </cell>
          <cell r="Y99" t="str">
            <v>001. INSTITUTO DE INVESTIGACIONES DE LA AMAZONIA PERUANA</v>
          </cell>
          <cell r="Z99" t="str">
            <v>001. ADMINISTRACION - INAIGEM</v>
          </cell>
          <cell r="AA99" t="str">
            <v>001. INSTITUTO GEOFISICO DEL PERU</v>
          </cell>
          <cell r="AB99" t="str">
            <v>001. SERVICIO NACIONAL DE METEOROLOGIA E HIDROLOGIA-SENAMHI</v>
          </cell>
          <cell r="AC99" t="str">
            <v>001. OFICINA GENERAL DE ADMINISTRACION</v>
          </cell>
          <cell r="AD99" t="str">
            <v>001. SEDE CENTRAL ADMINISTRACION LIMA</v>
          </cell>
          <cell r="AE99" t="str">
            <v>001. SUNARP, SEDE CENTRAL</v>
          </cell>
          <cell r="AF99" t="str">
            <v>001. OFICINA GENERAL DE ADMINISTRACION</v>
          </cell>
          <cell r="AG99" t="str">
            <v>001. INTENDENCIA NACIONAL DE BOMBEROS DEL PERÚ - INBP</v>
          </cell>
          <cell r="AH99" t="str">
            <v>001. SUPERINTENDENCIA NACIONAL DE CONTROL DE SERVICIOS DE SEGURIDAD, ARMAS, MUNICIONES Y EXPLOSIVOS DE USO CIVIL - SUCAMEC</v>
          </cell>
          <cell r="AI99" t="str">
            <v>001. SUPERINTENDENCIA NACIONAL DE MIGRACIONES - MIGRACIONES</v>
          </cell>
          <cell r="AJ99" t="str">
            <v>001. SECRETARIA GENERAL</v>
          </cell>
          <cell r="AK99" t="str">
            <v>001. AGENCIA PERUANA DE COOPERACION INTERNACIONAL - APCI</v>
          </cell>
          <cell r="AL99" t="str">
            <v>001. ADMINISTRACION GENERAL</v>
          </cell>
          <cell r="AM99" t="str">
            <v>001. AGENCIA DE PROMOCION DE LA INVERSION PRIVADA - PROINVERSION</v>
          </cell>
          <cell r="AN99" t="str">
            <v>001. SUPERINTENDENCIA NACIONAL DE ADUANAS Y DE ADMINISTRACION TRIBUTARIA</v>
          </cell>
          <cell r="AO99" t="str">
            <v>001. SUPERINTENDENCIA DEL MERCADO DE VALORES - SMV</v>
          </cell>
          <cell r="AP99" t="str">
            <v>001. ORGANISMO SUPERVISOR DE LAS CONTRATACIONES DEL ESTADO</v>
          </cell>
          <cell r="AQ99" t="str">
            <v>001. OFICINA DE NORMALIZACION PREVISIONAL</v>
          </cell>
          <cell r="AR99" t="str">
            <v>001. USE 01 SAN JUAN DE MIRAFLORES</v>
          </cell>
          <cell r="AS99" t="str">
            <v>001. CENTRO VACACIONAL HUAMPANI</v>
          </cell>
          <cell r="AT99" t="str">
            <v>001. ADMINISTRACION GENERAL - SINEACE</v>
          </cell>
          <cell r="AU99" t="str">
            <v>001. SUNEDU - SEDE CENTRAL</v>
          </cell>
          <cell r="AV99" t="str">
            <v>001. INSTITUTO PERUANO DEL DEPORTE - IPD</v>
          </cell>
          <cell r="AW99" t="str">
            <v>001. UNIVERSIDAD NACIONAL MAYOR DE SAN MARCOS</v>
          </cell>
          <cell r="AX99" t="str">
            <v>001. UNIVERSIDAD NACIONAL DE SAN ANTONIO ABAD DEL CUSCO</v>
          </cell>
          <cell r="AY99" t="str">
            <v>001. UNIVERSIDAD NACIONAL DE TRUJILLO</v>
          </cell>
          <cell r="AZ99" t="str">
            <v>001. UNIVERSIDAD NACIONAL DE SAN AGUSTIN</v>
          </cell>
          <cell r="BA99" t="str">
            <v>001. UNIVERSIDAD NACIONAL DE INGENIERIA</v>
          </cell>
          <cell r="BB99" t="str">
            <v>001. UNIVERSIDAD NACIONAL SAN LUIS GONZAGA DE ICA</v>
          </cell>
          <cell r="BC99" t="str">
            <v>001. UNIVERSIDAD NACIONAL SAN CRISTOBAL DE HUAMANGA</v>
          </cell>
          <cell r="BD99" t="str">
            <v>001. UNIVERSIDAD NACIONAL DEL CENTRO DEL PERU</v>
          </cell>
          <cell r="BE99" t="str">
            <v>001. UNIVERSIDAD NACIONAL AGRARIA LA MOLINA</v>
          </cell>
          <cell r="BF99" t="str">
            <v>001. UNIVERSIDAD NACIONAL DE LA AMAZONIA PERUANA</v>
          </cell>
          <cell r="BG99" t="str">
            <v>001. UNIVERSIDAD NACIONAL DEL ALTIPLANO</v>
          </cell>
          <cell r="BH99" t="str">
            <v>001. UNIVERSIDAD NACIONAL DE PIURA</v>
          </cell>
          <cell r="BI99" t="str">
            <v>001. UNIVERSIDAD NACIONAL DE CAJAMARCA</v>
          </cell>
          <cell r="BJ99" t="str">
            <v>001. UNIVERSIDAD NACIONAL PEDRO RUIZ GALLO</v>
          </cell>
          <cell r="BK99" t="str">
            <v>001. UNIVERSIDAD NACIONAL FEDERICO VILLARREAL</v>
          </cell>
          <cell r="BL99" t="str">
            <v>001. UNIVERSIDAD NACIONAL HERMILIO VALDIZAN</v>
          </cell>
          <cell r="BM99" t="str">
            <v>001. UNIVERSIDAD NACIONAL AGRARIA DE LA SELVA</v>
          </cell>
          <cell r="BN99" t="str">
            <v>001. UNIVERSIDAD NACIONAL DANIEL ALCIDES CARRION</v>
          </cell>
          <cell r="BO99" t="str">
            <v>001. UNIVERSIDAD NACIONAL DE EDUCACION ENRIQUE GUZMAN Y VALLE</v>
          </cell>
          <cell r="BP99" t="str">
            <v>001. UNIVERSIDAD NACIONAL DEL CALLAO</v>
          </cell>
          <cell r="BQ99" t="str">
            <v>001. UNIVERSIDAD NACIONAL JOSE FAUSTINO SANCHEZ CARRION</v>
          </cell>
          <cell r="BR99" t="str">
            <v>001. UNIVERSIDAD NACIONAL JORGE BASADRE GROHMANN</v>
          </cell>
          <cell r="BS99" t="str">
            <v>001. UNIVERSIDAD NACIONAL SANTIAGO ANTUNEZ DE MAYOLO</v>
          </cell>
          <cell r="BT99" t="str">
            <v>001. UNIVERSIDAD NACIONAL DE SAN MARTIN</v>
          </cell>
          <cell r="BU99" t="str">
            <v>001. UNIVERSIDAD NACIONAL DE UCAYALI</v>
          </cell>
          <cell r="BV99" t="str">
            <v>001. UNIVERSIDAD NACIONAL DE TUMBES</v>
          </cell>
          <cell r="BW99" t="str">
            <v>001. UNIVERSIDAD NACIONAL DEL SANTA</v>
          </cell>
          <cell r="BX99" t="str">
            <v>001. UNIVERSIDAD NACIONAL DE HUANCAVELICA</v>
          </cell>
          <cell r="BY99" t="str">
            <v>001. UNIVERSIDAD NACIONAL AMAZONICA DE MADRE DE DIOS</v>
          </cell>
          <cell r="BZ99" t="str">
            <v>001. UNIVERSIDAD NACIONAL MICAELA BASTIDAS DE APURIMAC</v>
          </cell>
          <cell r="CA99" t="str">
            <v>001. UNIVERSIDAD NACIONAL TORIBIO RODRIGUEZ DE MENDOZA DE AMAZONAS</v>
          </cell>
          <cell r="CB99" t="str">
            <v>001. UNIVERSIDAD NACIONAL INTERCULTURAL DE LA AMAZONIA</v>
          </cell>
          <cell r="CC99" t="str">
            <v>001. UNIVERSIDAD NACIONAL TECNOLOGICA DE LIMA SUR</v>
          </cell>
          <cell r="CD99" t="str">
            <v>001. UNIVERSIDAD NACIONAL JOSE MARIA ARGUEDAS</v>
          </cell>
          <cell r="CE99" t="str">
            <v>001. UNIVERSIDAD NACIONAL DE MOQUEGUA</v>
          </cell>
          <cell r="CF99" t="str">
            <v>001. UNIVERSIDAD NACIONAL DE JAEN</v>
          </cell>
          <cell r="CG99" t="str">
            <v>001. UNIVERSIDAD NACIONAL DE CAÑETE</v>
          </cell>
          <cell r="CH99" t="str">
            <v>001. UNIVERSIDAD NACIONAL DE FRONTERA</v>
          </cell>
          <cell r="CI99" t="str">
            <v>001. UNIVERSIDAD NACIONAL DE BARRANCA</v>
          </cell>
          <cell r="CJ99" t="str">
            <v>001. UNIVERSIDAD NACIONAL AUTONOMA DE CHOTA</v>
          </cell>
          <cell r="CK99" t="str">
            <v>001. UNIVERSIDAD NACIONAL INTERCULTURAL DE LA SELVA CENTRAL JUAN SANTOS ATAHUALPA</v>
          </cell>
          <cell r="CL99" t="str">
            <v>001. UNIVERSIDAD NACIONAL DE JULIACA</v>
          </cell>
          <cell r="CM99" t="str">
            <v>001. U.N. AUTÓNOMA ALTOANDINA DE TARMA - UNAAT</v>
          </cell>
          <cell r="CN99" t="str">
            <v>001. U.N. AUTÓNOMA DE HUANTA</v>
          </cell>
          <cell r="CO99" t="str">
            <v>001. U.N. INTERCULTURAL FABIOLA SALAZAR LEGUIA DE BAGUA - UNIFSL</v>
          </cell>
          <cell r="CP99" t="str">
            <v>001. U.N. INTERCULTURAL DE QUILLABAMBA</v>
          </cell>
          <cell r="CQ99" t="str">
            <v>001. UNIVERSIDAD NACIONAL AUTÓNOMA DE ALTO AMAZONAS</v>
          </cell>
          <cell r="CR99" t="str">
            <v>001. U.N. AUTÓNOMA DE TAYACAJA DANIEL HERNÁNDEZ MORILLO</v>
          </cell>
          <cell r="CS99" t="str">
            <v>001. ADMINISTRACION CENTRAL - MINSA</v>
          </cell>
          <cell r="CT99" t="str">
            <v>PLIE_131._INSTITUTO_NACIONAL_DE_SALUD_F8</v>
          </cell>
          <cell r="CU99" t="str">
            <v>001. SUPERINTENDENCIA NACIONAL DE SALUD</v>
          </cell>
          <cell r="CV99" t="str">
            <v>001. SEGURO INTEGRAL DE SALUD</v>
          </cell>
          <cell r="CW99" t="str">
            <v>001. INSTITUTO NACIONAL DE ENFERMEDADES NEOPLASICAS</v>
          </cell>
          <cell r="CX99" t="str">
            <v>001. MINISTERIO DE TRABAJO-OFICINA GENERAL DE ADMINISTRACION</v>
          </cell>
          <cell r="CY99" t="str">
            <v>001. SUPERINTENDENCIA NACIONAL DE FISCALIZACION LABORAL - SUNAFIL</v>
          </cell>
          <cell r="CZ99" t="str">
            <v>001. MINISTERIO DE AGRICULTURA-ADMINISTRACION CENTRAL</v>
          </cell>
          <cell r="DA99" t="str">
            <v>001. SIERRA Y SELVA EXPORTADORA</v>
          </cell>
          <cell r="DB99" t="str">
            <v>001. SERVICIO NACIONAL DE SANIDAD AGRARIA - SENASA</v>
          </cell>
          <cell r="DC99" t="str">
            <v>001. SEDE CENTRAL</v>
          </cell>
          <cell r="DD99" t="str">
            <v>001. SEDE CENTRAL - AUTORIDAD NACIONAL DEL AGUA</v>
          </cell>
          <cell r="DE99" t="str">
            <v>001. ADMINISTRACION CENTRAL - SERFOR</v>
          </cell>
          <cell r="DF99" t="str">
            <v>001. MINISTERIO DE ENERGIA Y MINAS-CENTRAL</v>
          </cell>
          <cell r="DG99" t="str">
            <v>001. INSTITUTO PERUANO DE ENERGIA NUCLEAR</v>
          </cell>
          <cell r="DH99" t="str">
            <v>001. INSTITUTO GEOLOGICO MINERO Y METALURGICO</v>
          </cell>
          <cell r="DI99" t="str">
            <v>001. CONTRALORIA GENERAL</v>
          </cell>
          <cell r="DJ99" t="str">
            <v>001. DEFENSORIA DEL PUEBLO</v>
          </cell>
          <cell r="DK99" t="str">
            <v>001. DIRECCION DE ADMINISTRACION</v>
          </cell>
          <cell r="DL99" t="str">
            <v>002. GERENCIA GENERAL</v>
          </cell>
          <cell r="DM99" t="str">
            <v>001. TRIBUNAL CONSTITUCIONAL</v>
          </cell>
          <cell r="DN99" t="str">
            <v>001. INDECI - INSTITUTO NACIONAL DE DEFENSA CIVIL</v>
          </cell>
          <cell r="DO99" t="str">
            <v>001. CENTRO NACIONAL DE ESTIMACION, PREVENCION Y REDUCCION DEL RIESGO DE DESASTRES</v>
          </cell>
          <cell r="DP99" t="str">
            <v>001. ADMINISTRACION GENERAL</v>
          </cell>
          <cell r="DQ99" t="str">
            <v>001. INSTITUTO GEOGRAFICO NACIONAL</v>
          </cell>
          <cell r="DR99" t="str">
            <v>001. AGENCIA DE COMPRAS DE LAS FUERZAS ARMADAS</v>
          </cell>
          <cell r="DS99" t="str">
            <v>001. FUERO MILITAR POLICIAL</v>
          </cell>
          <cell r="DT99" t="str">
            <v>001. CONGRESO DE LA REPUBLICA</v>
          </cell>
          <cell r="DU99" t="str">
            <v>001. JURADO NACIONAL DE ELECCIONES</v>
          </cell>
          <cell r="DV99" t="str">
            <v>001. OFICINA NACIONAL DE PROCESOS ELECTORALES</v>
          </cell>
          <cell r="DW99" t="str">
            <v>001. REGISTRO NACIONAL DE IDENTIFICACION Y ESTADO CIVIL</v>
          </cell>
          <cell r="DX99" t="str">
            <v>001. COMISION DE PROMOCION DEL PERU PARA LA EXPORTACION Y EL TURISMO - PROMPERU</v>
          </cell>
          <cell r="DY99" t="str">
            <v>001. DIRECCION GENERAL DE ADMINISTRACION - MINCETUR</v>
          </cell>
          <cell r="DZ99" t="str">
            <v>001. CENTRO DE FORMACION EN TURISMO</v>
          </cell>
          <cell r="EA99" t="str">
            <v>001. ADMINISTRACION GENERAL</v>
          </cell>
          <cell r="EB99" t="str">
            <v>001. GESTION Y ADMINISTRACION GENERAL</v>
          </cell>
          <cell r="EC99" t="str">
            <v>001. AUTORIDAD PORTUARIA NACIONAL</v>
          </cell>
          <cell r="ED99" t="str">
            <v>001. MINISTERIO DE VIVIENDA CONSTRUCCION Y SANEAMIENTO - ADMINISTRACION GENERAL</v>
          </cell>
          <cell r="EE99" t="str">
            <v>001. SUPERINTENDENCIA NACIONAL DE BIENES ESTATALES</v>
          </cell>
          <cell r="EF99" t="str">
            <v>001. SERVICIO NACIONAL DE CAPACITACION PARA LA INDUSTRIA DE LA CONSTRUCCION</v>
          </cell>
          <cell r="EG99" t="str">
            <v>001. ORGANISMO TECNICO DE LA ADMINISTRACION DE LOS SERVICIOS DE SANEAMIENTO-OTASS</v>
          </cell>
          <cell r="EH99" t="str">
            <v>001. ORGANISMO DE FORMALIZACION DE LA PROPIEDAD INFORMAL - COFOPRI</v>
          </cell>
          <cell r="EI99" t="str">
            <v>001. MINISTERIO DE LA PRODUCCION</v>
          </cell>
          <cell r="EJ99" t="str">
            <v>001. FONDEPES</v>
          </cell>
          <cell r="EK99" t="str">
            <v>001. OFICINA DE ADMINISTRACION - IMARPE</v>
          </cell>
          <cell r="EL99" t="str">
            <v>001. INSTITUTO TECNOLOGICO DE LA PRODUCCION - ITP</v>
          </cell>
          <cell r="EM99" t="str">
            <v>001. ADMINISTRACION - SANIPES</v>
          </cell>
          <cell r="EN99" t="str">
            <v>001. ADMINISTRACION - INACAL</v>
          </cell>
          <cell r="EO99" t="str">
            <v>001. ADMINISTRACION NIVEL CENTRAL</v>
          </cell>
          <cell r="EP99" t="str">
            <v>001. CONSEJO NACIONAL PARA LA INTEGRACION DE LA PERSONA CON DISCAPACIDAD - CONADIS</v>
          </cell>
          <cell r="EQ99" t="str">
            <v>001. SEDE CENTRAL - MIDIS</v>
          </cell>
          <cell r="ER99" t="str">
            <v>001. SEDE  AMAZONAS</v>
          </cell>
          <cell r="ES99" t="str">
            <v>001. SEDE ANCASH</v>
          </cell>
          <cell r="ET99" t="str">
            <v>001. SEDE APURIMAC</v>
          </cell>
          <cell r="EU99" t="str">
            <v>001. SEDE AREQUIPA</v>
          </cell>
          <cell r="EV99" t="str">
            <v>001. SEDE AYACUCHO</v>
          </cell>
          <cell r="EW99" t="str">
            <v>001. SEDE CAJAMARCA</v>
          </cell>
          <cell r="EX99" t="str">
            <v>001. SEDE CUSCO</v>
          </cell>
          <cell r="EY99" t="str">
            <v>001. SEDE HUANCAVELICA</v>
          </cell>
          <cell r="EZ99" t="str">
            <v>001. SEDE HUANUCO</v>
          </cell>
          <cell r="FA99" t="str">
            <v>001. SEDE ICA</v>
          </cell>
          <cell r="FB99" t="str">
            <v>001. SEDE JUNIN</v>
          </cell>
          <cell r="FC99" t="str">
            <v>001. SEDE LA LIBERTAD</v>
          </cell>
          <cell r="FD99" t="str">
            <v>001. SEDE LAMBAYEQUE</v>
          </cell>
          <cell r="FE99" t="str">
            <v>001. SEDE LORETO</v>
          </cell>
          <cell r="FF99" t="str">
            <v>001. SEDE MADRE DE DIOS</v>
          </cell>
          <cell r="FG99" t="str">
            <v>001. SEDE MOQUEGUA</v>
          </cell>
          <cell r="FH99" t="str">
            <v>001. SEDE PASCO</v>
          </cell>
          <cell r="FI99" t="str">
            <v>001. SEDE PIURA</v>
          </cell>
          <cell r="FJ99" t="str">
            <v>001. SEDE PUNO</v>
          </cell>
          <cell r="FK99" t="str">
            <v>001. SEDE SAN MARTIN</v>
          </cell>
          <cell r="FL99" t="str">
            <v>001. SEDE TACNA</v>
          </cell>
          <cell r="FM99" t="str">
            <v>001. SEDE TUMBES</v>
          </cell>
          <cell r="FN99" t="str">
            <v>001. SEDE UCAYALI</v>
          </cell>
          <cell r="FO99" t="str">
            <v>001. SEDE LIMA</v>
          </cell>
          <cell r="FP99" t="str">
            <v>001. GOBIERNO REGIONAL CALLAO</v>
          </cell>
          <cell r="FQ99" t="str">
            <v>001. GOBIERNO REGIONAL DE LIMA METROPOLITANA</v>
          </cell>
          <cell r="FR99" t="str">
            <v>001. MANCOMUNIDAD REGIONAL DE LOS ANDES</v>
          </cell>
          <cell r="FS99" t="str">
            <v>002. MANCOMUNIDAD REGIONAL HUANCAVELICA - ICA</v>
          </cell>
        </row>
        <row r="100">
          <cell r="A100" t="str">
            <v>017. AUTORIDAD PARA LA RECONSTRUCCIÓN CON CAMBIOS - RCC</v>
          </cell>
          <cell r="E100" t="str">
            <v>004. UNIDAD DE GESTION DEL PROGRAMA DE DESARROLLO ALTERNATIVO SATIPO</v>
          </cell>
          <cell r="M100" t="str">
            <v>002. FONDO NACIONAL DE DESARROLLO CIENTÍFICO, TECNOLÓGICO Y DE INNOVACIÓN TECNOLÓGICA - FONDECYT</v>
          </cell>
          <cell r="O100" t="str">
            <v>002. MC - CUSCO</v>
          </cell>
          <cell r="S100" t="str">
            <v>002. UNIDAD DE COORDINACION DE PROYECTOS DEL PODER JUDICIAL</v>
          </cell>
          <cell r="U100" t="str">
            <v>002. CONSERVACION DE BOSQUES</v>
          </cell>
          <cell r="AC100" t="str">
            <v>003. PROGRAMA MODERNIZACION DEL SISTEMA DE ADMINISTRACION DE JUSTICIA</v>
          </cell>
          <cell r="AD100" t="str">
            <v>002. OFICINA REGIONAL LIMA</v>
          </cell>
          <cell r="AE100" t="str">
            <v>002. SUNARP, SEDE LIMA</v>
          </cell>
          <cell r="AF100" t="str">
            <v>002. DIRECCION DE ECONOMIA Y FINANZAS DE LA PNP</v>
          </cell>
          <cell r="AL100" t="str">
            <v>002. ADMINISTRACION DE LA DEUDA</v>
          </cell>
          <cell r="AN100" t="str">
            <v>002. INVERSION PUBLICA - SUNAT</v>
          </cell>
          <cell r="AR100" t="str">
            <v>002. USE 02 SAN MARTIN DE PORRES</v>
          </cell>
          <cell r="AT100" t="str">
            <v>002. MEJORAMIENTO DE LA CALIDAD DE LA EDUCACION SUPERIOR</v>
          </cell>
          <cell r="BA100" t="str">
            <v>002. INICTEL - UNI</v>
          </cell>
          <cell r="CS100" t="str">
            <v>005. INSTITUTO NACIONAL DE SALUD MENTAL</v>
          </cell>
          <cell r="CV100" t="str">
            <v>002. FONDO INTANGIBLE SOLIDARIO DE SALUD - FISSAL</v>
          </cell>
          <cell r="CX100" t="str">
            <v>002. PROGRAMA NACIONAL DE EMPLEO JUVENIL "JÓVENES PRODUCTIVOS"</v>
          </cell>
          <cell r="CZ100" t="str">
            <v>006. PROGRAMA SUBSECTORIAL DE IRRIGACION - PSI</v>
          </cell>
          <cell r="DB100" t="str">
            <v>002. PROGRAMA DE DESARROLLO DE SANIDAD AGROPECUARIA - PRODESA</v>
          </cell>
          <cell r="DC100" t="str">
            <v>013. ESTACION EXPERIMENTAL AGRARIA EL PORVENIR - SAN MARTIN</v>
          </cell>
          <cell r="DD100" t="str">
            <v>002. MODERNIZACION DE LA GESTION DE LOS RECURSOS HIDRICOS</v>
          </cell>
          <cell r="DE100" t="str">
            <v>002. PROGRAMA DE DESARROLLO FORESTAL SOSTENIBLE, INCLUSIVO Y COMPETITIVO EN LA AMAZONIA PERUANA</v>
          </cell>
          <cell r="DF100" t="str">
            <v>005. DIRECCION GENERAL DE ELECTRIFICACION RURAL</v>
          </cell>
          <cell r="DL100" t="str">
            <v>003. GERENCIA ADMINISTRATIVA DE AREQUIPA</v>
          </cell>
          <cell r="DP100" t="str">
            <v>002. COMANDO CONJUNTO DE LAS FUERZAS ARMADAS</v>
          </cell>
          <cell r="DY100" t="str">
            <v>004. PLAN COPESCO NACIONAL</v>
          </cell>
          <cell r="EA100" t="str">
            <v>007. PROVIAS NACIONAL</v>
          </cell>
          <cell r="ED100" t="str">
            <v>004. PROGRAMA NACIONAL DE SANEAMIENTO URBANO</v>
          </cell>
          <cell r="EI100" t="str">
            <v>003. FOMENTO AL CONSUMO HUMANO DIRECTO - A COMER PESCADO</v>
          </cell>
          <cell r="EO100" t="str">
            <v>006. PROGRAMA INTEGRAL NACIONAL PARA EL BIENESTAR FAMILIAR - INABIF</v>
          </cell>
          <cell r="EQ100" t="str">
            <v>003. PROGRAMA NACIONAL CUNA MAS -PNCM</v>
          </cell>
          <cell r="ER100" t="str">
            <v>002. GERENCIA SUB REGIONAL BAGUA</v>
          </cell>
          <cell r="ES100" t="str">
            <v>003. SUB REGION PACIFICO</v>
          </cell>
          <cell r="ET100" t="str">
            <v>002. SEDE CHANKA</v>
          </cell>
          <cell r="EU100" t="str">
            <v>002. TRABAJO AREQUIPA</v>
          </cell>
          <cell r="EV100" t="str">
            <v>008. PROGRAMA REGIONAL DE IRRIGACION Y DESARROLLO RURAL INTEGRADO - PRIDER</v>
          </cell>
          <cell r="EW100" t="str">
            <v>002. CHOTA</v>
          </cell>
          <cell r="EX100" t="str">
            <v>002. PLAN COPESCO</v>
          </cell>
          <cell r="EY100" t="str">
            <v>002. GERENCIA SUB-REGIONAL TAYACAJA</v>
          </cell>
          <cell r="EZ100" t="str">
            <v>100. AGRICULTURA HUANUCO</v>
          </cell>
          <cell r="FA100" t="str">
            <v>002. PROYECTO ESPECIAL TAMBO-CCARACOCHA</v>
          </cell>
          <cell r="FB100" t="str">
            <v>002. PRODUCCION JUNIN</v>
          </cell>
          <cell r="FC100" t="str">
            <v>005. PROYECTO ESPECIAL CHAVIMOCHIC</v>
          </cell>
          <cell r="FD100" t="str">
            <v>002. PROYECTO ESPECIAL OLMOS - TINAJONES</v>
          </cell>
          <cell r="FE100" t="str">
            <v>002. ALTO AMAZONAS - YURIMAGUAS</v>
          </cell>
          <cell r="FF100" t="str">
            <v>002. SUB REGION MANU</v>
          </cell>
          <cell r="FG100" t="str">
            <v>002. PROYECTO ESPECIAL PASTO GRANDE</v>
          </cell>
          <cell r="FH100" t="str">
            <v>002. PASCO - SELVA CENTRAL</v>
          </cell>
          <cell r="FI100" t="str">
            <v>002. GERENCIA LUCIANO CASTILLO COLONNA</v>
          </cell>
          <cell r="FJ100" t="str">
            <v>002. PRODUCCION PUNO</v>
          </cell>
          <cell r="FK100" t="str">
            <v>002. ALTO HUALLAGA - TOCACHE</v>
          </cell>
          <cell r="FL100" t="str">
            <v>002. PROYECTO ESPECIAL RECURSOS HIDRICOS TACNA</v>
          </cell>
          <cell r="FM100" t="str">
            <v>100. AGRICULTURA TUMBES</v>
          </cell>
          <cell r="FN100" t="str">
            <v>002. PURUS</v>
          </cell>
          <cell r="FO100" t="str">
            <v>002. LIMA SUR</v>
          </cell>
          <cell r="FP100" t="str">
            <v>300. EDUCACION CALLAO</v>
          </cell>
        </row>
        <row r="101">
          <cell r="A101" t="str">
            <v>018. MEJORAMIENTO DE SERVICIOS A CIUDADANOS Y EMPRESAS</v>
          </cell>
          <cell r="O101" t="str">
            <v>003. ZONA ARQUEOLÓGICA CARAL</v>
          </cell>
          <cell r="S101" t="str">
            <v>003. CORTE SUPERIOR DE JUSTICIA DE LIMA</v>
          </cell>
          <cell r="U101" t="str">
            <v>003. GESTIÓN INTEGRAL DE LA CALIDAD AMBIENTAL</v>
          </cell>
          <cell r="AD101" t="str">
            <v>003. OFICINA REGIONAL NORTE CHICLAYO</v>
          </cell>
          <cell r="AE101" t="str">
            <v>003. SUNARP, SEDE CHICLAYO</v>
          </cell>
          <cell r="AF101" t="str">
            <v>003. REGION POLICIAL PIURA</v>
          </cell>
          <cell r="AL101" t="str">
            <v>004. UNIDAD DE COORDINACION DE COOPERACIÓN TÉCNICA Y FINANCIERA</v>
          </cell>
          <cell r="AN101" t="str">
            <v>003. MEJORAMIENTO DEL SISTEMA DE INFORMACIÓN DE LA SUNAT - MSI</v>
          </cell>
          <cell r="AR101" t="str">
            <v>003. USE 03 CERCADO</v>
          </cell>
          <cell r="CS101" t="str">
            <v>007. INSTITUTO NACIONAL DE CIENCIAS NEUROLÓGICAS</v>
          </cell>
          <cell r="CX101" t="str">
            <v>005. PROGRAMA PARA LA GENERACION DE EMPLEO SOCIAL INCLUSIVO "TRABAJA PERÚ"</v>
          </cell>
          <cell r="CZ101" t="str">
            <v>011. PROGRAMA DE DESARROLLO PRODUCTIVO AGRARIO RURAL - AGRORURAL</v>
          </cell>
          <cell r="DC101" t="str">
            <v>014. ESTACION EXPERIMENTAL AGRARIA ILLPA - PUNO</v>
          </cell>
          <cell r="DL101" t="str">
            <v>004. GERENCIA ADMINISTRATIVA DE LAMBAYEQUE</v>
          </cell>
          <cell r="DP101" t="str">
            <v>003. EJERCITO PERUANO</v>
          </cell>
          <cell r="DY101" t="str">
            <v>005. VENTANILLA UNICA DE COMERCIO EXTERIOR - SEGUNDA ETAPA</v>
          </cell>
          <cell r="EA101" t="str">
            <v>010. PROVIAS DESCENTRALIZADO</v>
          </cell>
          <cell r="ED101" t="str">
            <v>005. PROGRAMA NACIONAL DE SANEAMIENTO RURAL</v>
          </cell>
          <cell r="EI101" t="str">
            <v>004. PROGRAMA NACIONAL DE INNOVACION PARA LA COMPETITIVIDAD Y PRODUCTIVIDAD</v>
          </cell>
          <cell r="EO101" t="str">
            <v>009. PROGRAMA NACIONAL CONTRA LA VIOLENCIA FAMILIAR Y SEXUAL - PNCVFS</v>
          </cell>
          <cell r="EQ101" t="str">
            <v>004. FONDO DE COOPERACION PARA EL DESARROLLO SOCIAL -FONCODES</v>
          </cell>
          <cell r="ER101" t="str">
            <v>003. GERENCIA SUB REGIONAL CONDORCANQUI</v>
          </cell>
          <cell r="ES101" t="str">
            <v>007. PROYECTO ESPECIAL CHINECAS</v>
          </cell>
          <cell r="ET101" t="str">
            <v>003. SUB REGION CHINCHEROS</v>
          </cell>
          <cell r="EU101" t="str">
            <v>004. PROYECTO ESPECIAL COPASA</v>
          </cell>
          <cell r="EV101" t="str">
            <v>100. AGRICULTURA AYACUCHO</v>
          </cell>
          <cell r="EW101" t="str">
            <v>003. CUTERVO</v>
          </cell>
          <cell r="EX101" t="str">
            <v>003. PLAN MERISS</v>
          </cell>
          <cell r="EY101" t="str">
            <v>005. GERENCIA SUB-REGIONAL CHURCAMPA</v>
          </cell>
          <cell r="EZ101" t="str">
            <v>200. TRANSPORTES HUANUCO</v>
          </cell>
          <cell r="FA101" t="str">
            <v>100. AGRICULTURA ICA</v>
          </cell>
          <cell r="FB101" t="str">
            <v>100. AGRICULTURA JUNIN</v>
          </cell>
          <cell r="FC101" t="str">
            <v>100. AGRICULTURA LA LIBERTAD</v>
          </cell>
          <cell r="FD101" t="str">
            <v>004. AUTORIDAD PORTUARIA REGIONAL LAMBAYEQUE</v>
          </cell>
          <cell r="FE101" t="str">
            <v>003. UCAYALI - CONTAMANA</v>
          </cell>
          <cell r="FF101" t="str">
            <v>021. PROYECTO ESPECIAL MADRE DE DIOS</v>
          </cell>
          <cell r="FG101" t="str">
            <v>003. SUB REGION DE DESARROLLO ILO</v>
          </cell>
          <cell r="FH101" t="str">
            <v>003. SUB REGION DANIEL ALCIDES CARRION</v>
          </cell>
          <cell r="FI101" t="str">
            <v>003. GERENCIA SUB REGIONAL MORROPON HUANCABAMBA</v>
          </cell>
          <cell r="FJ101" t="str">
            <v>003. PROGRAMA REGIONAL DE RIEGO Y DRENAJE</v>
          </cell>
          <cell r="FK101" t="str">
            <v>003. PESQUERIA SAN MARTIN</v>
          </cell>
          <cell r="FL101" t="str">
            <v>100. AGRICULTURA TACNA</v>
          </cell>
          <cell r="FM101" t="str">
            <v>200. TRANSPORTES TUMBES</v>
          </cell>
          <cell r="FN101" t="str">
            <v>003. RAYMONDI</v>
          </cell>
          <cell r="FO101" t="str">
            <v>100. AGRICULTURA LIMA</v>
          </cell>
          <cell r="FP101" t="str">
            <v>301. COLEGIO MILITAR LEONCIO PRADO</v>
          </cell>
        </row>
        <row r="102">
          <cell r="O102" t="str">
            <v>005. NAYLAMP - LAMBAYEQUE</v>
          </cell>
          <cell r="S102" t="str">
            <v>004. CORTE SUPERIOR DE JUSTICIA DE LA LIBERTAD</v>
          </cell>
          <cell r="U102" t="str">
            <v>004. GESTIÓN DE LOS RECURSOS NATURALES</v>
          </cell>
          <cell r="AD102" t="str">
            <v>004. OFICINA REGIONAL ORIENTE PUCALLPA</v>
          </cell>
          <cell r="AE102" t="str">
            <v>004. SUNARP, SEDE TRUJILLO</v>
          </cell>
          <cell r="AF102" t="str">
            <v>005. III DIRTEPOL - TRUJILLO</v>
          </cell>
          <cell r="AL102" t="str">
            <v>009. SECRETARIA TECNICA DE APOYO A LA COMISION AD HOC CREADA POR LA LEY 29625</v>
          </cell>
          <cell r="AR102" t="str">
            <v>004. USE 04 COMAS</v>
          </cell>
          <cell r="CS102" t="str">
            <v>008. INSTITUTO NACIONAL DE OFTALMOLOGÍA</v>
          </cell>
          <cell r="CX102" t="str">
            <v>006. PROGRAMA NACIONAL PARA LA PROMOCION DE OPORTUNIDADES LABORALES "IMPULSA PERÚ"</v>
          </cell>
          <cell r="CZ102" t="str">
            <v>012. PROGRAMA DE COMPENSACIONES PARA LA COMPETITIVIDAD</v>
          </cell>
          <cell r="DC102" t="str">
            <v>015. ESTACION EXPERIMENTAL AGRARIA PUCALLPA - UCAYALI</v>
          </cell>
          <cell r="DL102" t="str">
            <v>005. GERENCIA ADMINISTRATIVA DE LA LIBERTAD</v>
          </cell>
          <cell r="DP102" t="str">
            <v>004. MARINA DE GUERRA DEL PERU</v>
          </cell>
          <cell r="EA102" t="str">
            <v>011. FONDO DE INVERSION EN TELECOMUNICACIONES - FITEL</v>
          </cell>
          <cell r="ED102" t="str">
            <v>006. AGUA SEGURA PARA LIMA Y CALLAO</v>
          </cell>
          <cell r="EI102" t="str">
            <v>005. PROGRAMA NACIONAL DE INNOVACIÓN EN PESCA Y ACUICULTURA</v>
          </cell>
          <cell r="EQ102" t="str">
            <v>005. PROGRAMA NACIONAL DE APOYO DIRECTO A LOS MÁS POBRES -JUNTOS</v>
          </cell>
          <cell r="ER102" t="str">
            <v>004. GERENCIA SUB REGIONAL DE UTCUBAMBA</v>
          </cell>
          <cell r="ES102" t="str">
            <v>008. TERMINAL PORTUARIO DE CHIMBOTE</v>
          </cell>
          <cell r="ET102" t="str">
            <v>004. PRO DESARROLLO APURIMAC</v>
          </cell>
          <cell r="EU102" t="str">
            <v>005. PROYECTO ESPECIAL MAJES - SIGUAS</v>
          </cell>
          <cell r="EV102" t="str">
            <v>200. TRANSPORTES AYACUCHO</v>
          </cell>
          <cell r="EW102" t="str">
            <v>004. JAEN</v>
          </cell>
          <cell r="EX102" t="str">
            <v>004. INSTITUTO DE MANEJO DE AGUA Y MEDIO AMBIENTE (IMA)</v>
          </cell>
          <cell r="EY102" t="str">
            <v>006. GERENCIA SUB-REGIONAL CASTROVIRREYNA</v>
          </cell>
          <cell r="EZ102" t="str">
            <v>300. EDUCACION HUANUCO</v>
          </cell>
          <cell r="FA102" t="str">
            <v>200. TRANSPORTES ICA</v>
          </cell>
          <cell r="FB102" t="str">
            <v>200. TRANSPORTES JUNIN</v>
          </cell>
          <cell r="FC102" t="str">
            <v>200. TRANSPORTES LA LIBERTAD</v>
          </cell>
          <cell r="FD102" t="str">
            <v>100. AGRICULTURA LAMBAYEQUE</v>
          </cell>
          <cell r="FE102" t="str">
            <v>004. ORGANISMO PUBLICO INFRAESTRUCTURA PARA LA PRODUCTIVIDAD</v>
          </cell>
          <cell r="FF102" t="str">
            <v>100. AGRICULTURA MADRE DE DIOS</v>
          </cell>
          <cell r="FG102" t="str">
            <v>004. SUB REGION DE DESARROLLO GENERAL SÁNCHEZ CERRO</v>
          </cell>
          <cell r="FH102" t="str">
            <v>100. AGRICULTURA PASCO</v>
          </cell>
          <cell r="FI102" t="str">
            <v>004. PROYECTO ESPECIAL CHIRA - PIURA</v>
          </cell>
          <cell r="FJ102" t="str">
            <v>005. PROGRAMA DE APOYO AL DESARROLLO RURAL ANDINO</v>
          </cell>
          <cell r="FK102" t="str">
            <v>004. SUB REGION BAJO MAYO - TARAPOTO</v>
          </cell>
          <cell r="FL102" t="str">
            <v>200. TRANSPORTES TACNA</v>
          </cell>
          <cell r="FM102" t="str">
            <v>300. EDUCACION TUMBES</v>
          </cell>
          <cell r="FN102" t="str">
            <v>004. AGUAYTIA</v>
          </cell>
          <cell r="FO102" t="str">
            <v>300. EDUCACION LIMA</v>
          </cell>
          <cell r="FP102" t="str">
            <v>302. EDUCACION VENTANILLA</v>
          </cell>
        </row>
        <row r="103">
          <cell r="O103" t="str">
            <v>007. MARCAHUAMACHUCO</v>
          </cell>
          <cell r="S103" t="str">
            <v>005. CORTE SUPERIOR DE JUSTICIA DE AREQUIPA</v>
          </cell>
          <cell r="AD103" t="str">
            <v>005. OFICINA REGIONAL CENTRO HUANCAYO</v>
          </cell>
          <cell r="AE103" t="str">
            <v>005. SUNARP, SEDE AREQUIPA</v>
          </cell>
          <cell r="AF103" t="str">
            <v>009. VII DIRECCION TERRITORIAL DE POLICIA - LIMA</v>
          </cell>
          <cell r="AL103" t="str">
            <v>011. SECRETARIA TÉCNICA DEL CONSEJO FISCAL</v>
          </cell>
          <cell r="AR103" t="str">
            <v>005. USE 05 SAN JUAN DE LURIGANCHO</v>
          </cell>
          <cell r="CS103" t="str">
            <v>009. INSTITUTO NACIONAL DE REHABILITACIÓN</v>
          </cell>
          <cell r="CX103" t="str">
            <v>007. PROGRAMA PARA EL MEJORAMIENTO Y AMPLIACION DE LOS SERVICIOS DEL CENTRO DE EMPLEO "FORTALECE PERÚ"</v>
          </cell>
          <cell r="CZ103" t="str">
            <v>014. BINACIONAL PUYANGO - TUMBES</v>
          </cell>
          <cell r="DC103" t="str">
            <v>016. ESTACION EXPERIMENTAL AGRARIA SANTA ANA - JUNIN</v>
          </cell>
          <cell r="DL103" t="str">
            <v>006. GERENCIA ADMINISTRATIVA DE CUSCO</v>
          </cell>
          <cell r="DP103" t="str">
            <v>005. FUERZA AEREA DEL PERU</v>
          </cell>
          <cell r="EA103" t="str">
            <v>012. AUTORIDAD AUTONOMA DEL SISTEMA ELECTRICO DE TRANSPORTE MASIVO DE LIMA Y CALLAO - ATE</v>
          </cell>
          <cell r="EQ103" t="str">
            <v>006. PROGRAMA NACIONAL DE ASISTENCIA SOLIDARIA PENSION 65</v>
          </cell>
          <cell r="ER103" t="str">
            <v>005. PROAMAZONAS</v>
          </cell>
          <cell r="ES103" t="str">
            <v>100. AGRICULTURA ANCASH</v>
          </cell>
          <cell r="ET103" t="str">
            <v>005. GERENCIA SUB REGIONAL COTABAMBAS</v>
          </cell>
          <cell r="EU103" t="str">
            <v>100. AGRICULTURA AREQUIPA</v>
          </cell>
          <cell r="EV103" t="str">
            <v>300. EDUCACION AYACUCHO</v>
          </cell>
          <cell r="EW103" t="str">
            <v>005. PROGRAMAS REGIONALES - PROREGION</v>
          </cell>
          <cell r="EX103" t="str">
            <v>100. AGRICULTURA CUSCO</v>
          </cell>
          <cell r="EY103" t="str">
            <v>007. GERENCIA SUB-REGIONAL HUAYTARÁ</v>
          </cell>
          <cell r="EZ103" t="str">
            <v>301. EDUCACION MARAÑON</v>
          </cell>
          <cell r="FA103" t="str">
            <v>300. EDUCACION ICA</v>
          </cell>
          <cell r="FB103" t="str">
            <v>300. EDUCACION JUNIN</v>
          </cell>
          <cell r="FC103" t="str">
            <v>300. EDUCACION LA LIBERTAD</v>
          </cell>
          <cell r="FD103" t="str">
            <v>200. TRANSPORTES LAMBAYEQUE</v>
          </cell>
          <cell r="FE103" t="str">
            <v>100. AGRICULTURA LORETO</v>
          </cell>
          <cell r="FF103" t="str">
            <v>200. TRANSPORTES MADRE DE DIOS</v>
          </cell>
          <cell r="FG103" t="str">
            <v>100. AGRICULTURA MOQUEGUA</v>
          </cell>
          <cell r="FH103" t="str">
            <v>200. TRANSPORTES PASCO</v>
          </cell>
          <cell r="FI103" t="str">
            <v>005. PROYECTO HIDROENERGETICO DEL ALTO PIURA</v>
          </cell>
          <cell r="FJ103" t="str">
            <v>100. AGRICULTURA PUNO</v>
          </cell>
          <cell r="FK103" t="str">
            <v>005. SUB REGION HUALLAGA CENTRAL - JUANJUI</v>
          </cell>
          <cell r="FL103" t="str">
            <v>300. EDUCACION TACNA</v>
          </cell>
          <cell r="FM103" t="str">
            <v>301. EDUCACION UGEL TUMBES</v>
          </cell>
          <cell r="FN103" t="str">
            <v>005. CARRETERA FEDERICO BASADRE</v>
          </cell>
          <cell r="FO103" t="str">
            <v>301. EDUCACION CAÑETE</v>
          </cell>
          <cell r="FP103" t="str">
            <v>303. COMITÉ DE ADMINISTRACIÓN DEL FONDO EDUCATIVO DEL CALLAO - CAFED</v>
          </cell>
        </row>
        <row r="104">
          <cell r="O104" t="str">
            <v>008. PROYECTOS ESPECIALES</v>
          </cell>
          <cell r="S104" t="str">
            <v>006. CORTE SUPERIOR DE JUSTICIA DE LAMBAYEQUE</v>
          </cell>
          <cell r="AD104" t="str">
            <v>006. OFICINA REGIONAL SUR ORIENTE CUSCO</v>
          </cell>
          <cell r="AE104" t="str">
            <v>006. SUNARP, SEDE CUSCO</v>
          </cell>
          <cell r="AF104" t="str">
            <v>010. VIII DIRECCION TERRITORIAL DE POLICIA - HUANCAYO</v>
          </cell>
          <cell r="AR104" t="str">
            <v>006. USE 06 VITARTE</v>
          </cell>
          <cell r="CS104" t="str">
            <v>010. INSTITUTO NACIONAL DE SALUD DEL NIÑO</v>
          </cell>
          <cell r="CZ104" t="str">
            <v>015. JEQUETEPEQUE - ZAÑA</v>
          </cell>
          <cell r="DC104" t="str">
            <v>017. ESTACION EXPERIMENTAL AGRARIA VISTA FLORIDA - LAMBAYEQUE</v>
          </cell>
          <cell r="DL104" t="str">
            <v>007. GERENCIA ADMINISTRATIVA DE PIURA</v>
          </cell>
          <cell r="DP104" t="str">
            <v>006. COMISION NACIONAL DE INVESTIGACION Y DESARROLLO AEROESPACIAL</v>
          </cell>
          <cell r="EA104" t="str">
            <v>013. PROYECTO ESPECIAL PARA LA PREPARACIÓN Y DESARROLLO DE LOS XVIII JUEGOS PANAMERICANOS 2019</v>
          </cell>
          <cell r="EQ104" t="str">
            <v>007. PROGRAMA NACIONAL DE ALIMENTACION ESCOLAR QALI WARMA</v>
          </cell>
          <cell r="ER104" t="str">
            <v>100. AGRICULTURA AMAZONAS</v>
          </cell>
          <cell r="ES104" t="str">
            <v>200. TRANSPORTES ANCASH</v>
          </cell>
          <cell r="ET104" t="str">
            <v>100. AGRICULTURA APURIMAC</v>
          </cell>
          <cell r="EU104" t="str">
            <v>200. TRANSPORTES AREQUIPA</v>
          </cell>
          <cell r="EV104" t="str">
            <v>301. EDUCACION CENTRO AYACUCHO</v>
          </cell>
          <cell r="EW104" t="str">
            <v>100. AGRICULTURA CAJAMARCA</v>
          </cell>
          <cell r="EX104" t="str">
            <v>200. TRANSPORTES CUSCO</v>
          </cell>
          <cell r="EY104" t="str">
            <v>008. GERENCIA SUB-REGIONAL ACOBAMBA</v>
          </cell>
          <cell r="EZ104" t="str">
            <v>302. EDUCACION LEONCIO PRADO</v>
          </cell>
          <cell r="FA104" t="str">
            <v>301. EDUCACION CHINCHA</v>
          </cell>
          <cell r="FB104" t="str">
            <v>301. EDUCACION TARMA</v>
          </cell>
          <cell r="FC104" t="str">
            <v>301. EDUCACION CHEPEN</v>
          </cell>
          <cell r="FD104" t="str">
            <v>300. EDUCACION CHICLAYO</v>
          </cell>
          <cell r="FE104" t="str">
            <v>200. TRANSPORTES LORETO</v>
          </cell>
          <cell r="FF104" t="str">
            <v>300. EDUCACION MADRE DE DIOS</v>
          </cell>
          <cell r="FG104" t="str">
            <v>200. TRANSPORTES MOQUEGUA</v>
          </cell>
          <cell r="FH104" t="str">
            <v>300. EDUCACION PASCO</v>
          </cell>
          <cell r="FI104" t="str">
            <v>100. AGRICULTURA PIURA</v>
          </cell>
          <cell r="FJ104" t="str">
            <v>200. TRANSPORTES PUNO</v>
          </cell>
          <cell r="FK104" t="str">
            <v>006. PROYECTO ESPECIAL ALTO MAYO</v>
          </cell>
          <cell r="FL104" t="str">
            <v>301. UGEL TACNA</v>
          </cell>
          <cell r="FM104" t="str">
            <v>302. EDUCACION UGEL CONTRALMIRANTE VILLAR - ZORRITOS</v>
          </cell>
          <cell r="FN104" t="str">
            <v>006. DIRECCION REGIONAL SECTORIAL DE COMERCIO EXTERIOR Y TURISMO UCAYALI</v>
          </cell>
          <cell r="FO104" t="str">
            <v>302. EDUCACION HUAURA</v>
          </cell>
          <cell r="FP104" t="str">
            <v>400. DIRECCION DE SALUD I CALLAO</v>
          </cell>
        </row>
        <row r="105">
          <cell r="O105" t="str">
            <v>009. LA LIBERTAD</v>
          </cell>
          <cell r="S105" t="str">
            <v>007. CORTE SUPERIOR DE JUSTICIA DE CUSCO</v>
          </cell>
          <cell r="AD105" t="str">
            <v>007. OFICINA REGIONAL SUR AREQUIPA</v>
          </cell>
          <cell r="AE105" t="str">
            <v>007. SUNARP, SEDE PIURA</v>
          </cell>
          <cell r="AF105" t="str">
            <v>012. X DIRECCION TERRITORIAL DE POLICIA - CUZCO</v>
          </cell>
          <cell r="AR105" t="str">
            <v>007. USE 07 SAN BORJA</v>
          </cell>
          <cell r="CS105" t="str">
            <v>011. INSTITUTO NACIONAL MATERNO PERINATAL</v>
          </cell>
          <cell r="CZ105" t="str">
            <v>016. SIERRA CENTRO SUR</v>
          </cell>
          <cell r="DC105" t="str">
            <v>018. ESTACION EXPERIMENTAL AGRARIA ANDENES - CUZCO</v>
          </cell>
          <cell r="DL105" t="str">
            <v>008. GERENCIA ADMINISTRATIVA DE SAN MARTIN</v>
          </cell>
          <cell r="DP105" t="str">
            <v>008. ESCUELA NACIONAL DE MARINA MERCANTE</v>
          </cell>
          <cell r="EQ105" t="str">
            <v>008. PROGRAMA NACIONAL TAMBOS</v>
          </cell>
          <cell r="ER105" t="str">
            <v>200. TRANSPORTES AMAZONAS</v>
          </cell>
          <cell r="ES105" t="str">
            <v>300. EDUCACION ANCASH</v>
          </cell>
          <cell r="ET105" t="str">
            <v>101. AGRICULTURA CHANKA</v>
          </cell>
          <cell r="EU105" t="str">
            <v>300. EDUCACION AREQUIPA</v>
          </cell>
          <cell r="EV105" t="str">
            <v>302. EDUCACION LUCANAS</v>
          </cell>
          <cell r="EW105" t="str">
            <v>200. TRANSPORTES CAJAMARCA</v>
          </cell>
          <cell r="EX105" t="str">
            <v>300. EDUCACION CUSCO</v>
          </cell>
          <cell r="EY105" t="str">
            <v>009. GERENCIA SUB-REGIONAL ANGARAES</v>
          </cell>
          <cell r="EZ105" t="str">
            <v>303. EDUCACION DOS DE MAYO</v>
          </cell>
          <cell r="FA105" t="str">
            <v>302. EDUCACION NASCA</v>
          </cell>
          <cell r="FB105" t="str">
            <v>302. EDUCACION SATIPO</v>
          </cell>
          <cell r="FC105" t="str">
            <v>302. EDUCACION PACASMAYO</v>
          </cell>
          <cell r="FD105" t="str">
            <v>301. COLEGIO  MILITAR ELIAS AGUIRRE</v>
          </cell>
          <cell r="FE105" t="str">
            <v>300. EDUCACION LORETO</v>
          </cell>
          <cell r="FF105" t="str">
            <v>400. SALUD MADRE DE DIOS</v>
          </cell>
          <cell r="FG105" t="str">
            <v>300. EDUCACION MOQUEGUA</v>
          </cell>
          <cell r="FH105" t="str">
            <v>301. EDUCACION OXAPAMPA</v>
          </cell>
          <cell r="FI105" t="str">
            <v>200. TRANSPORTES PIURA</v>
          </cell>
          <cell r="FJ105" t="str">
            <v>300. EDUCACION PUNO</v>
          </cell>
          <cell r="FK105" t="str">
            <v>007. PROCEJA</v>
          </cell>
          <cell r="FL105" t="str">
            <v>400. SALUD TACNA</v>
          </cell>
          <cell r="FM105" t="str">
            <v>303. EDUCACION UGEL ZARUMILLA</v>
          </cell>
          <cell r="FN105" t="str">
            <v>007. DIRECCION REGIONAL SECTORIAL DE LA PRODUCCION</v>
          </cell>
          <cell r="FO105" t="str">
            <v>303. EDUCACION HUARAL</v>
          </cell>
          <cell r="FP105" t="str">
            <v>401. HOSPITAL DANIEL A. CARRION</v>
          </cell>
        </row>
        <row r="106">
          <cell r="S106" t="str">
            <v>008. CORTE SUPERIOR DE JUSTICIA DE JUNIN</v>
          </cell>
          <cell r="AD106" t="str">
            <v>008. OFICINA DE INFRAESTRUCTURA PENITENCIARIA</v>
          </cell>
          <cell r="AE106" t="str">
            <v>008. SUNARP, SEDE MOYOBAMBA</v>
          </cell>
          <cell r="AF106" t="str">
            <v>018. DIRECCION DE AVIACION POLICIAL - DIRAVPOL</v>
          </cell>
          <cell r="AR106" t="str">
            <v>017. DIRECCION DE EDUCACION DE LIMA</v>
          </cell>
          <cell r="CS106" t="str">
            <v>016. HOSPITAL NACIONAL HIPÓLITO UNANUE</v>
          </cell>
          <cell r="CZ106" t="str">
            <v>017. BINACIONAL LAGO TITICACA</v>
          </cell>
          <cell r="DC106" t="str">
            <v>019. PROGRAMA NACIONAL DE INNOVACION AGRARIA - PNIA</v>
          </cell>
          <cell r="DL106" t="str">
            <v>009. GERENCIA ADMINISTRATIVA DE AMAZONAS</v>
          </cell>
          <cell r="DP106" t="str">
            <v>009. OFICINA PREVISIONAL DE LAS FUERZAS ARMADAS</v>
          </cell>
          <cell r="ER106" t="str">
            <v>300. EDUCACION AMAZONAS</v>
          </cell>
          <cell r="ES106" t="str">
            <v>301. EDUCACION SANTA</v>
          </cell>
          <cell r="ET106" t="str">
            <v>200. TRANSPORTES APURIMAC</v>
          </cell>
          <cell r="EU106" t="str">
            <v>301. COLEGIO MILITAR FRANCISCO BOLOGNESI</v>
          </cell>
          <cell r="EV106" t="str">
            <v>303. EDUCACION SARA SARA</v>
          </cell>
          <cell r="EW106" t="str">
            <v>300. EDUCACION CAJAMARCA</v>
          </cell>
          <cell r="EX106" t="str">
            <v>301. ESCUELA DE BELLAS ARTES DIEGO QUISPE TITO</v>
          </cell>
          <cell r="EY106" t="str">
            <v>010.  LUCHA CONTRA LA POBREZA</v>
          </cell>
          <cell r="EZ106" t="str">
            <v>304. EDUCACION UGEL PACHITEA</v>
          </cell>
          <cell r="FA106" t="str">
            <v>303. EDUCACION PISCO</v>
          </cell>
          <cell r="FB106" t="str">
            <v>303. EDUCACION CHANCHAMAYO</v>
          </cell>
          <cell r="FC106" t="str">
            <v>303. EDUCACION ASCOPE</v>
          </cell>
          <cell r="FD106" t="str">
            <v>302. EDUCACION LAMBAYEQUE</v>
          </cell>
          <cell r="FE106" t="str">
            <v>301. EDUCACION ALTO AMAZONAS</v>
          </cell>
          <cell r="FF106" t="str">
            <v>401. HOSPITAL SANTA ROSA DE PUERTO MALDONADO</v>
          </cell>
          <cell r="FG106" t="str">
            <v>301. EDUCACION ILO</v>
          </cell>
          <cell r="FH106" t="str">
            <v>302. EDUCACION DANIEL A. CARRION</v>
          </cell>
          <cell r="FI106" t="str">
            <v>300. EDUCACION PIURA</v>
          </cell>
          <cell r="FJ106" t="str">
            <v>301. EDUCACION SAN ROMAN</v>
          </cell>
          <cell r="FK106" t="str">
            <v>018. HUALLAGA CENTRAL Y BAJO MAYO</v>
          </cell>
          <cell r="FL106" t="str">
            <v>401. HOSPITAL DE APOYO HIPOLITO UNANUE</v>
          </cell>
          <cell r="FM106" t="str">
            <v>400. SALUD TUMBES</v>
          </cell>
          <cell r="FN106" t="str">
            <v>100. AGRICULTURA UCAYALI</v>
          </cell>
          <cell r="FO106" t="str">
            <v>304. EDUCACION CAJATAMBO</v>
          </cell>
          <cell r="FP106" t="str">
            <v>402. HOSPITAL DE APOYO SAN JOSE</v>
          </cell>
        </row>
        <row r="107">
          <cell r="S107" t="str">
            <v>009. CORTE SUPERIOR DE JUSTICIA DE LIMA NORTE</v>
          </cell>
          <cell r="AD107" t="str">
            <v>010. OFICINA REGIONAL ALTIPLANO PUNO</v>
          </cell>
          <cell r="AE107" t="str">
            <v>009. SUNARP, SEDE IQUITOS</v>
          </cell>
          <cell r="AF107" t="str">
            <v>019. DIRECCIÓN EJECUTIVA DE EDUCACIÓN Y DOCTRINA PNP - DIREDUD PNP</v>
          </cell>
          <cell r="AR107" t="str">
            <v>020. CONSERVATORIO NACIONAL DE MUSICA</v>
          </cell>
          <cell r="CS107" t="str">
            <v>017. HOSPITAL HERMILIO VALDIZÁN</v>
          </cell>
          <cell r="CZ107" t="str">
            <v>018. BINACIONAL RÍO PUTUMAYO</v>
          </cell>
          <cell r="ER107" t="str">
            <v>301. EDUCACION BAGUA</v>
          </cell>
          <cell r="ES107" t="str">
            <v>302. EDUCACION HUAYLAS</v>
          </cell>
          <cell r="ET107" t="str">
            <v>201. TRANSPORTES CHANKA</v>
          </cell>
          <cell r="EU107" t="str">
            <v>302. EDUCACION AREQUIPA NORTE</v>
          </cell>
          <cell r="EV107" t="str">
            <v>304. EDUCACION SUR PAUZA</v>
          </cell>
          <cell r="EW107" t="str">
            <v>301. EDUCACION CHOTA</v>
          </cell>
          <cell r="EX107" t="str">
            <v>302. EDUCACION CANCHIS</v>
          </cell>
          <cell r="EY107" t="str">
            <v>100. AGRICULTURA HUANCAVELICA</v>
          </cell>
          <cell r="EZ107" t="str">
            <v>305. EDUCACION UGEL HUAMALIES</v>
          </cell>
          <cell r="FA107" t="str">
            <v>304. EDUCACION PALPA</v>
          </cell>
          <cell r="FB107" t="str">
            <v>304. EDUCACION HUANCAYO</v>
          </cell>
          <cell r="FC107" t="str">
            <v>304. EDUCACION GRAN CHIMU</v>
          </cell>
          <cell r="FD107" t="str">
            <v>303. EDUCACION FERREÑAFE</v>
          </cell>
          <cell r="FE107" t="str">
            <v>302. EDUCACION CONTAMANA</v>
          </cell>
          <cell r="FG107" t="str">
            <v>302. EDUCACION MARISCAL NIETO</v>
          </cell>
          <cell r="FH107" t="str">
            <v>303. UGEL PASCO</v>
          </cell>
          <cell r="FI107" t="str">
            <v>301. COLEGIO MILITAR PEDRO RUIZ GALLO</v>
          </cell>
          <cell r="FJ107" t="str">
            <v>302. EDUCACION MELGAR</v>
          </cell>
          <cell r="FK107" t="str">
            <v>100. AGRICULTURA SAN MARTIN</v>
          </cell>
          <cell r="FL107" t="str">
            <v>402. RED DE SALUD TACNA</v>
          </cell>
          <cell r="FM107" t="str">
            <v>402. HOSPITAL REGIONAL JOSE ALFREDO MENDOZA OLAVARRIA - JAMO II-2 TUMBES</v>
          </cell>
          <cell r="FN107" t="str">
            <v>200. TRANSPORTES UCAYALI</v>
          </cell>
          <cell r="FO107" t="str">
            <v>305. EDUCACION CANTA</v>
          </cell>
          <cell r="FP107" t="str">
            <v>403. HOSPITAL DE VENTANILLA</v>
          </cell>
        </row>
        <row r="108">
          <cell r="S108" t="str">
            <v>010. CORTE SUPERIOR DE JUSTICIA DE ICA</v>
          </cell>
          <cell r="AD108" t="str">
            <v>011. OFICINA REGIONAL NOR ORIENTE SAN MARTIN</v>
          </cell>
          <cell r="AE108" t="str">
            <v>010. SUNARP, SEDE PUCALLPA</v>
          </cell>
          <cell r="AF108" t="str">
            <v>020. SANIDAD DE LA PNP</v>
          </cell>
          <cell r="AR108" t="str">
            <v>021. ESCUELA NACIONAL DE BELLAS ARTES</v>
          </cell>
          <cell r="CS108" t="str">
            <v>020. HOSPITAL SERGIO BERNALES</v>
          </cell>
          <cell r="CZ108" t="str">
            <v>019. JAÉN - SAN IGNACIO - BAGUA</v>
          </cell>
          <cell r="ER108" t="str">
            <v>302. EDUCACION CONDORCANQUI</v>
          </cell>
          <cell r="ES108" t="str">
            <v>303. EDUCACION HUARMEY</v>
          </cell>
          <cell r="ET108" t="str">
            <v>300. EDUCACION APURIMAC</v>
          </cell>
          <cell r="EU108" t="str">
            <v>303. EDUCACION AREQUIPA SUR</v>
          </cell>
          <cell r="EV108" t="str">
            <v>305. EDUCACION HUANTA</v>
          </cell>
          <cell r="EW108" t="str">
            <v>302. EDUCACION CUTERVO</v>
          </cell>
          <cell r="EX108" t="str">
            <v>303. EDUCACION QUISPICANCHIS</v>
          </cell>
          <cell r="EY108" t="str">
            <v>200. TRANSPORTE HUANCAVELICA</v>
          </cell>
          <cell r="EZ108" t="str">
            <v>306. EDUCACION UGEL PUERTO INCA</v>
          </cell>
          <cell r="FA108" t="str">
            <v>400. SALUD ICA</v>
          </cell>
          <cell r="FB108" t="str">
            <v>305. EDUCACION CONCEPCION</v>
          </cell>
          <cell r="FC108" t="str">
            <v>305. EDUCACION OTUZCO</v>
          </cell>
          <cell r="FD108" t="str">
            <v>304. GERENCIA REGIONAL DE EDUCACIÓN LAMBAYEQUE</v>
          </cell>
          <cell r="FE108" t="str">
            <v>303. EDUCACION MARISCAL RAMON CASTILLA</v>
          </cell>
          <cell r="FG108" t="str">
            <v>303. EDUCACION SANCHEZ CERRO</v>
          </cell>
          <cell r="FH108" t="str">
            <v>400. SALUD PASCO</v>
          </cell>
          <cell r="FI108" t="str">
            <v>302. EDUCACION LUCIANO CASTILLO COLONNA</v>
          </cell>
          <cell r="FJ108" t="str">
            <v>303. EDUCACION AZANGARO</v>
          </cell>
          <cell r="FK108" t="str">
            <v>200. TRANSPORTES SAN MARTIN</v>
          </cell>
          <cell r="FN108" t="str">
            <v>300. EDUCACION UCAYALI</v>
          </cell>
          <cell r="FO108" t="str">
            <v>306. EDUCACION YAUYOS</v>
          </cell>
          <cell r="FP108" t="str">
            <v>404. HOSPITAL DE REHABILITACIÓN DEL CALLAO</v>
          </cell>
        </row>
        <row r="109">
          <cell r="S109" t="str">
            <v>011. CORTE SUPERIOR DE JUSTICIA DEL CALLAO</v>
          </cell>
          <cell r="AE109" t="str">
            <v>011. SUNARP, SEDE HUARAZ</v>
          </cell>
          <cell r="AF109" t="str">
            <v>022. XI DIRECCION TERRITORIAL DE POLICIA - AREQUIPA</v>
          </cell>
          <cell r="AR109" t="str">
            <v>022. INSTITUTO PEDAGOGICO NACIONAL DE MONTERRICO</v>
          </cell>
          <cell r="CS109" t="str">
            <v>021. HOSPITAL CAYETANO HEREDIA</v>
          </cell>
          <cell r="CZ109" t="str">
            <v>020. ALTO HUALLAGA</v>
          </cell>
          <cell r="ER109" t="str">
            <v>303. EDUCACION BAGUA CAPITAL</v>
          </cell>
          <cell r="ES109" t="str">
            <v>304. EDUCACION AIJA</v>
          </cell>
          <cell r="ET109" t="str">
            <v>301. EDUCACION CHANKA</v>
          </cell>
          <cell r="EU109" t="str">
            <v>304. UGEL CAMANÁ</v>
          </cell>
          <cell r="EV109" t="str">
            <v>307. EDUCACION VRAE LA MAR</v>
          </cell>
          <cell r="EW109" t="str">
            <v>303. EDUCACION JAEN</v>
          </cell>
          <cell r="EX109" t="str">
            <v>304. EDUCACION LA CONVENCION</v>
          </cell>
          <cell r="EY109" t="str">
            <v>300. EDUCACION HUANCAVELICA</v>
          </cell>
          <cell r="EZ109" t="str">
            <v>307. EDUCACION UGEL HUACAYBAMBA</v>
          </cell>
          <cell r="FA109" t="str">
            <v>401. HOSPITAL SAN JOSE DE CHINCHA</v>
          </cell>
          <cell r="FB109" t="str">
            <v>306. EDUCACION CHUPACA</v>
          </cell>
          <cell r="FC109" t="str">
            <v>306. EDUCACION SANTIAGO DE CHUCO</v>
          </cell>
          <cell r="FD109" t="str">
            <v>400. SALUD LAMBAYEQUE</v>
          </cell>
          <cell r="FE109" t="str">
            <v>304. EDUCACION REQUENA</v>
          </cell>
          <cell r="FG109" t="str">
            <v>400. SALUD MOQUEGUA</v>
          </cell>
          <cell r="FH109" t="str">
            <v>401. SALUD HOSPITAL DANIEL A. CARRION</v>
          </cell>
          <cell r="FI109" t="str">
            <v>303. EDUCACION ALTO PIURA</v>
          </cell>
          <cell r="FJ109" t="str">
            <v>304. EDUCACION HUANCANE</v>
          </cell>
          <cell r="FK109" t="str">
            <v>300. EDUCACION SAN MARTIN</v>
          </cell>
          <cell r="FN109" t="str">
            <v>301. EDUCACION PURUS</v>
          </cell>
          <cell r="FO109" t="str">
            <v>307. EDUCACION OYON</v>
          </cell>
        </row>
        <row r="110">
          <cell r="S110" t="str">
            <v>012. CORTE SUPERIOR DE JUSTICIA DE PIURA</v>
          </cell>
          <cell r="AE110" t="str">
            <v>012. SUNARP, SEDE HUANCAYO</v>
          </cell>
          <cell r="AF110" t="str">
            <v>026. DIRECCIÓN EJECUTIVA DE INVESTIGACIÓN CRIMINAL Y APOYO A LA JUSTICIA PNP - DIREICAJ PNP</v>
          </cell>
          <cell r="AR110" t="str">
            <v>023. ESCUELA NACIONAL SUPERIOR DE FOLKLORE "J.M.A"</v>
          </cell>
          <cell r="CS110" t="str">
            <v>025. HOSPITAL DE APOYO DEPARTAMENTAL MARIA AUXILIADORA</v>
          </cell>
          <cell r="CZ110" t="str">
            <v>021. PICHIS PALCAZU</v>
          </cell>
          <cell r="ER110" t="str">
            <v>400. SALUD AMAZONAS</v>
          </cell>
          <cell r="ES110" t="str">
            <v>305. EDUCACION POMABAMBA</v>
          </cell>
          <cell r="ET110" t="str">
            <v>302. EDUCACION COTABAMBAS</v>
          </cell>
          <cell r="EU110" t="str">
            <v>305. UGEL CARAVELÍ</v>
          </cell>
          <cell r="EV110" t="str">
            <v>308. EDUCACION HUAMANGA</v>
          </cell>
          <cell r="EW110" t="str">
            <v>304. EDUCACION SAN IGNACIO</v>
          </cell>
          <cell r="EX110" t="str">
            <v>305. EDUCACION CHUMBIVILCAS</v>
          </cell>
          <cell r="EY110" t="str">
            <v>307. EDUCACION UGEL ANGARAES</v>
          </cell>
          <cell r="EZ110" t="str">
            <v>308. EDUCACION UGEL AMBO</v>
          </cell>
          <cell r="FA110" t="str">
            <v>402. SALUD PALPA - NASCA</v>
          </cell>
          <cell r="FB110" t="str">
            <v>307. EDUCACION JAUJA</v>
          </cell>
          <cell r="FC110" t="str">
            <v>307. EDUCACION SANCHEZ CARRION</v>
          </cell>
          <cell r="FD110" t="str">
            <v>401. HOSPITAL REGIONAL DOCENTE LAS MERCEDES - CHICLAYO</v>
          </cell>
          <cell r="FE110" t="str">
            <v>305. EDUCACION NAUTA</v>
          </cell>
          <cell r="FG110" t="str">
            <v>401. SALUD ILO</v>
          </cell>
          <cell r="FH110" t="str">
            <v>402. SALUD UTES OXAPAMPA</v>
          </cell>
          <cell r="FI110" t="str">
            <v>304. INSTITUTOS SUPERIORES DE EDUCACION PUBLICA REGIONAL DE PIURA</v>
          </cell>
          <cell r="FJ110" t="str">
            <v>305. EDUCACION PUTINA</v>
          </cell>
          <cell r="FK110" t="str">
            <v>301. EDUCACION BAJO MAYO</v>
          </cell>
          <cell r="FN110" t="str">
            <v>302. EDUCACION ATALAYA</v>
          </cell>
          <cell r="FO110" t="str">
            <v>308. EDUCACION HUAROCHIRI</v>
          </cell>
        </row>
        <row r="111">
          <cell r="S111" t="str">
            <v>013. CORTE SUPERIOR DE JUSTICIA DE HUANUCO</v>
          </cell>
          <cell r="AE111" t="str">
            <v>013. SUNARP, SEDE ICA</v>
          </cell>
          <cell r="AF111" t="str">
            <v>028. II DIRECCION TERRITORIAL DE POLICIA CHICLAYO</v>
          </cell>
          <cell r="AR111" t="str">
            <v>024. SEDE CENTRAL</v>
          </cell>
          <cell r="CS111" t="str">
            <v>027. HOSPITAL NACIONAL ARZOBISPO LOAYZA</v>
          </cell>
          <cell r="CZ111" t="str">
            <v>022. PROYECTO ESPECIAL DE DESARROLLO DEL VALLE DE LOS RIOS APURIMAC, ENE Y MANTARO - PROVRAEM</v>
          </cell>
          <cell r="ER111" t="str">
            <v>401. SALUD BAGUA</v>
          </cell>
          <cell r="ES111" t="str">
            <v>306. EDUCACION SIHUAS</v>
          </cell>
          <cell r="ET111" t="str">
            <v>303. EDUCACION CHINCHEROS</v>
          </cell>
          <cell r="EU111" t="str">
            <v>306. UGEL CASTILLA</v>
          </cell>
          <cell r="EV111" t="str">
            <v>309. EDUCACION UGEL SUCRE</v>
          </cell>
          <cell r="EW111" t="str">
            <v>305. EDUCACION UGEL SANTA CRUZ</v>
          </cell>
          <cell r="EX111" t="str">
            <v>306. EDUCACION PARURO</v>
          </cell>
          <cell r="EY111" t="str">
            <v>308. UGEL SURCUBAMBA</v>
          </cell>
          <cell r="EZ111" t="str">
            <v>309. EDUCACION UGEL LAURICOCHA</v>
          </cell>
          <cell r="FA111" t="str">
            <v>403. HOSPITAL REGIONAL DE ICA</v>
          </cell>
          <cell r="FB111" t="str">
            <v>308. EDUCACION YAULI - LA OROYA</v>
          </cell>
          <cell r="FC111" t="str">
            <v>308. EDUCACION PATAZ</v>
          </cell>
          <cell r="FD111" t="str">
            <v>402. HOSPITAL BELEN - LAMBAYEQUE</v>
          </cell>
          <cell r="FE111" t="str">
            <v>306. EDUCACION DATEM DEL MARAÑON</v>
          </cell>
          <cell r="FG111" t="str">
            <v>402. HOSPITAL REGIONAL DE MOQUEGUA</v>
          </cell>
          <cell r="FI111" t="str">
            <v>305. EDUCACION UGEL DE PAITA</v>
          </cell>
          <cell r="FJ111" t="str">
            <v>306. EDUCACION COLLAO</v>
          </cell>
          <cell r="FK111" t="str">
            <v>302. EDUCACION HUALLAGA CENTRAL</v>
          </cell>
          <cell r="FN111" t="str">
            <v>303. EDUCACION CORONEL PORTILLO</v>
          </cell>
          <cell r="FO111" t="str">
            <v>309. EDUCACION BARRANCA</v>
          </cell>
        </row>
        <row r="112">
          <cell r="S112" t="str">
            <v>014. CORTE SUPERIOR DE JUSTICIA DE SANTA</v>
          </cell>
          <cell r="AE112" t="str">
            <v>014. SUNARP, SEDE TACNA</v>
          </cell>
          <cell r="AF112" t="str">
            <v>029. DIRECCIÓN EJECUTIVA ANTIDROGAS - DIREJANDRO PNP</v>
          </cell>
          <cell r="AR112" t="str">
            <v>026. PROGRAMA EDUCACION BASICA PARA TODOS</v>
          </cell>
          <cell r="CS112" t="str">
            <v>028. HOSPITAL NACIONAL DOS DE MAYO</v>
          </cell>
          <cell r="CZ112" t="str">
            <v>034. PROYECTO ESPECIAL DATEM DEL MARAÑON - ALTO AMAZONAS - LORETO - CONDORCANQUI - PEDAMAALC</v>
          </cell>
          <cell r="ER112" t="str">
            <v>402. HOSPITAL DE APOYO CHACHAPOYAS</v>
          </cell>
          <cell r="ES112" t="str">
            <v>307. EDUCACION CARLOS F. FITZCARRALD</v>
          </cell>
          <cell r="ET112" t="str">
            <v>304. EDUCACION GRAU</v>
          </cell>
          <cell r="EU112" t="str">
            <v>307. UGEL CONDESUYOS</v>
          </cell>
          <cell r="EV112" t="str">
            <v>310. EDUCACION UGEL VICTOR FAJARDO</v>
          </cell>
          <cell r="EW112" t="str">
            <v>306. EDUCACION UGEL CAJABAMBA</v>
          </cell>
          <cell r="EX112" t="str">
            <v>308. EDUCACION URUBAMBA</v>
          </cell>
          <cell r="EY112" t="str">
            <v>309. UGEL ACOBAMBA</v>
          </cell>
          <cell r="EZ112" t="str">
            <v>310. EDUCACION UGEL YAROWILCA</v>
          </cell>
          <cell r="FA112" t="str">
            <v>404. HOSPITAL SAN JUAN DE DIOS - PISCO</v>
          </cell>
          <cell r="FB112" t="str">
            <v>309. EDUCACION PROVINCIA DE JUNIN</v>
          </cell>
          <cell r="FC112" t="str">
            <v>309. EDUCACION BOLIVAR</v>
          </cell>
          <cell r="FD112" t="str">
            <v>403. HOSPITAL REGIONAL LAMBAYEQUE</v>
          </cell>
          <cell r="FE112" t="str">
            <v>308. EDUCACION PUTUMAYO</v>
          </cell>
          <cell r="FI112" t="str">
            <v>306. EDUCACION UGEL DE TALARA</v>
          </cell>
          <cell r="FJ112" t="str">
            <v>307. EDUCACION CHUCUITO - JULI</v>
          </cell>
          <cell r="FK112" t="str">
            <v>303. EDUCACION ALTO HUALLAGA</v>
          </cell>
          <cell r="FN112" t="str">
            <v>304. EDUCACION PADRE ABAD</v>
          </cell>
          <cell r="FO112" t="str">
            <v>400. DIRECCION DE SALUD III LIMA NORTE</v>
          </cell>
        </row>
        <row r="113">
          <cell r="S113" t="str">
            <v>015. CORTE SUPERIOR DE JUSTICIA DE ANCASH</v>
          </cell>
          <cell r="AE113" t="str">
            <v>015. SUNARP, SEDE AYACUCHO</v>
          </cell>
          <cell r="AF113" t="str">
            <v>032. DIRECCION GENERAL DE INFRAESTRUCTURA</v>
          </cell>
          <cell r="AR113" t="str">
            <v>108. PROGRAMA NACIONAL DE INFRAESTRUCTURA EDUCATIVA</v>
          </cell>
          <cell r="CS113" t="str">
            <v>029. HOSPITAL DE APOYO SANTA ROSA</v>
          </cell>
          <cell r="CZ113" t="str">
            <v>035. GESTION DE PROYECTOS SECTORIALES</v>
          </cell>
          <cell r="ER113" t="str">
            <v>403. HOSPITAL DE APOYO BAGUA</v>
          </cell>
          <cell r="ES113" t="str">
            <v>308. EDUCACION HUARI</v>
          </cell>
          <cell r="ET113" t="str">
            <v>305. EDUCACION HUANCARAMA</v>
          </cell>
          <cell r="EU113" t="str">
            <v>308. UGEL ISLAY</v>
          </cell>
          <cell r="EV113" t="str">
            <v>311. EDUCACION VILCASHUAMAN</v>
          </cell>
          <cell r="EW113" t="str">
            <v>307. EDUCACION UGEL BAMBAMARCA</v>
          </cell>
          <cell r="EX113" t="str">
            <v>309. EDUCACION PAUCARTAMBO</v>
          </cell>
          <cell r="EY113" t="str">
            <v>310. UGEL HUANCAVELICA</v>
          </cell>
          <cell r="EZ113" t="str">
            <v>311. EDUCACION UGEL HUANUCO</v>
          </cell>
          <cell r="FA113" t="str">
            <v>405. HOSPITAL DE APOYO SANTA MARIA DEL SOCORRO</v>
          </cell>
          <cell r="FB113" t="str">
            <v>310. EDUCACIÓN PICHANAKI</v>
          </cell>
          <cell r="FC113" t="str">
            <v>310. COLEGIO MILITAR RAMON CASTILLA</v>
          </cell>
          <cell r="FE113" t="str">
            <v>400. SALUD LORETO</v>
          </cell>
          <cell r="FI113" t="str">
            <v>307. EDUCACION UGEL MORROPON</v>
          </cell>
          <cell r="FJ113" t="str">
            <v>308. EDUCACION YUNGUYO</v>
          </cell>
          <cell r="FK113" t="str">
            <v>305. EDUCACION LAMAS</v>
          </cell>
          <cell r="FN113" t="str">
            <v>400. SALUD UCAYALI</v>
          </cell>
          <cell r="FO113" t="str">
            <v>401. HOSPITAL HUACHO - HUAURA - OYON Y SERVICIOS BASICOS DE SALUD</v>
          </cell>
        </row>
        <row r="114">
          <cell r="S114" t="str">
            <v>016. CORTE SUPERIOR DE JUSTICIA DE CAJAMARCA</v>
          </cell>
          <cell r="AF114" t="str">
            <v>033. FRENTE POLICIAL PUNO</v>
          </cell>
          <cell r="AR114" t="str">
            <v>113. APROLAB II</v>
          </cell>
          <cell r="CS114" t="str">
            <v>030. HOSPITAL DE EMERGENCIAS CASIMIRO ULLOA</v>
          </cell>
          <cell r="CZ114" t="str">
            <v>036. FONDO SIERRA AZUL</v>
          </cell>
          <cell r="ER114" t="str">
            <v>404. SALUD UTCUBAMBA</v>
          </cell>
          <cell r="ES114" t="str">
            <v>309. EDUCACION PALLASCA</v>
          </cell>
          <cell r="ET114" t="str">
            <v>306. EDUCACION AYMARAES</v>
          </cell>
          <cell r="EU114" t="str">
            <v>309. UGEL LA UNIÓN</v>
          </cell>
          <cell r="EV114" t="str">
            <v>312. EDUCACION HUANCASANCOS</v>
          </cell>
          <cell r="EW114" t="str">
            <v>308. EDUCACION UGEL CELENDIN</v>
          </cell>
          <cell r="EX114" t="str">
            <v>310. EDUCACION ESPINAR</v>
          </cell>
          <cell r="EY114" t="str">
            <v>311. UGEL HUAYTARA</v>
          </cell>
          <cell r="EZ114" t="str">
            <v>312. INSTITUTO SUPERIOR DE MUSICA PUBLICO DANIEL ALOMIA ROBLES</v>
          </cell>
          <cell r="FA114" t="str">
            <v>406. RED DE SALUD ICA</v>
          </cell>
          <cell r="FB114" t="str">
            <v>311. EDUCACIÓN PANGOA</v>
          </cell>
          <cell r="FC114" t="str">
            <v>311. EDUCACION JULCAN</v>
          </cell>
          <cell r="FE114" t="str">
            <v>401. SALUD YURIMAGUAS</v>
          </cell>
          <cell r="FI114" t="str">
            <v>308. EDUCACION UGEL AYABACA</v>
          </cell>
          <cell r="FJ114" t="str">
            <v>309. EDUCACION CARABAYA - MACUSANI</v>
          </cell>
          <cell r="FK114" t="str">
            <v>306. EDUCACION RIOJA</v>
          </cell>
          <cell r="FN114" t="str">
            <v>401. HOSPITAL REGIONAL DE PUCALLPA</v>
          </cell>
          <cell r="FO114" t="str">
            <v>402. SERVICIOS BASICOS DE SALUD CAÑETE-YAUYOS</v>
          </cell>
        </row>
        <row r="115">
          <cell r="S115" t="str">
            <v>017. CORTE SUPERIOR DE JUSTICIA DE PUNO</v>
          </cell>
          <cell r="AF115" t="str">
            <v>034. REGIÓN POLICIAL LORETO</v>
          </cell>
          <cell r="AR115" t="str">
            <v>116. COLEGIO MAYOR SECUNDARIO PRESIDENTE DEL PERU</v>
          </cell>
          <cell r="CS115" t="str">
            <v>031. HOSPITAL DE EMERGENCIAS PEDIÁTRICAS</v>
          </cell>
          <cell r="ER115" t="str">
            <v>405. SALUD CONDORCANQUI</v>
          </cell>
          <cell r="ES115" t="str">
            <v>310. EDUCACION CASMA</v>
          </cell>
          <cell r="ET115" t="str">
            <v>307. EDUCACION ABANCAY</v>
          </cell>
          <cell r="EU115" t="str">
            <v>310. UGEL CAYLLOMA</v>
          </cell>
          <cell r="EV115" t="str">
            <v>400. SALUD AYACUCHO</v>
          </cell>
          <cell r="EW115" t="str">
            <v>309. EDUCACION UGEL CAJAMARCA</v>
          </cell>
          <cell r="EX115" t="str">
            <v>311. UGEL DE CALCA</v>
          </cell>
          <cell r="EY115" t="str">
            <v>312. UGEL TAYACAJA</v>
          </cell>
          <cell r="EZ115" t="str">
            <v>400. SALUD HUANUCO</v>
          </cell>
          <cell r="FA115" t="str">
            <v>407. HOSPITAL DE APOYO DE PALPA</v>
          </cell>
          <cell r="FB115" t="str">
            <v>312. EDUCACIÓN RIO TAMBO</v>
          </cell>
          <cell r="FC115" t="str">
            <v>312. EDUCACION VIRÚ</v>
          </cell>
          <cell r="FE115" t="str">
            <v>402. HOSPITAL DE APOYO IQUITOS</v>
          </cell>
          <cell r="FI115" t="str">
            <v>309. UNIDAD DE GESTION EDUCATIVA LOCAL - UGEL HUANCABAMBA</v>
          </cell>
          <cell r="FJ115" t="str">
            <v>310. EDUCACION SANDIA</v>
          </cell>
          <cell r="FK115" t="str">
            <v>307. EDUCACION BELLAVISTA</v>
          </cell>
          <cell r="FN115" t="str">
            <v>402. HOSPITAL AMAZONICO</v>
          </cell>
          <cell r="FO115" t="str">
            <v>403. HOSPITAL DE APOYO REZOLA</v>
          </cell>
        </row>
        <row r="116">
          <cell r="S116" t="str">
            <v>018. CORTE SUPERIOR DE JUSTICIA DE SAN MARTIN</v>
          </cell>
          <cell r="AF116" t="str">
            <v>035. REGIÓN POLICIAL HUÁNUCO - SAN MARTÍN - UCAYALI</v>
          </cell>
          <cell r="AR116" t="str">
            <v>117. PROGRAMA NACIONAL DE BECAS Y CREDITO EDUCATIVO</v>
          </cell>
          <cell r="CS116" t="str">
            <v>032. HOSPITAL NACIONAL VÍCTOR LARCO HERRERA</v>
          </cell>
          <cell r="ES116" t="str">
            <v>311. EDUCACION HUARAZ</v>
          </cell>
          <cell r="ET116" t="str">
            <v>308. EDUCACION ANTABAMBA</v>
          </cell>
          <cell r="EU116" t="str">
            <v>311. UGEL LA JOYA</v>
          </cell>
          <cell r="EV116" t="str">
            <v>401. HOSPITAL HUAMANGA</v>
          </cell>
          <cell r="EW116" t="str">
            <v>310. EDUCACION UGEL SAN MARCOS</v>
          </cell>
          <cell r="EX116" t="str">
            <v>312. UGEL CUSCO</v>
          </cell>
          <cell r="EY116" t="str">
            <v>313. UGEL CASTROVIRREYNA</v>
          </cell>
          <cell r="EZ116" t="str">
            <v>401. SALUD TINGO MARIA</v>
          </cell>
          <cell r="FB116" t="str">
            <v>400. DIRECCION REGIONAL DE SALUD JUNIN</v>
          </cell>
          <cell r="FC116" t="str">
            <v>313. EDUCACION EL PORVENIR</v>
          </cell>
          <cell r="FE116" t="str">
            <v>403. HOSPITAL REGIONAL LORETO</v>
          </cell>
          <cell r="FI116" t="str">
            <v>310. EDUCACION UGEL HUARMACA</v>
          </cell>
          <cell r="FJ116" t="str">
            <v>311. UGEL PUNO</v>
          </cell>
          <cell r="FK116" t="str">
            <v>400. SALUD SAN MARTIN</v>
          </cell>
          <cell r="FN116" t="str">
            <v>403. DIRECCION DE RED DE SALUD Nº 03 ATALAYA</v>
          </cell>
          <cell r="FO116" t="str">
            <v>404. HOSPITAL BARRANCA-CAJATAMBO Y SERVICIOS BASICOS DE SALUD</v>
          </cell>
        </row>
        <row r="117">
          <cell r="AF117" t="str">
            <v>036. REGIÓN POLICIAL AYACUCHO - ICA</v>
          </cell>
          <cell r="AR117" t="str">
            <v>118. MEJORAMIENTO DE LA CALIDAD DE LA EDUCACION BASICA</v>
          </cell>
          <cell r="CS117" t="str">
            <v>033. HOSPITAL NACIONAL DOCENTE MADRE NIÑO - SAN BARTOLOMÉ</v>
          </cell>
          <cell r="ES117" t="str">
            <v>312. EDUCACION ANTONIO RAIMONDI</v>
          </cell>
          <cell r="ET117" t="str">
            <v>400. SALUD APURIMAC</v>
          </cell>
          <cell r="EU117" t="str">
            <v>400. SALUD AREQUIPA</v>
          </cell>
          <cell r="EV117" t="str">
            <v>402. SALUD SUR AYACUCHO</v>
          </cell>
          <cell r="EW117" t="str">
            <v>311. EDUCACION UGEL CONTUMAZA</v>
          </cell>
          <cell r="EX117" t="str">
            <v>313. EDUCACIÓN CANAS</v>
          </cell>
          <cell r="EY117" t="str">
            <v>314. UGEL CHURCAMPA</v>
          </cell>
          <cell r="EZ117" t="str">
            <v>402. HOSPITAL HERMILIO VALDIZAN</v>
          </cell>
          <cell r="FB117" t="str">
            <v>401. SALUD DANIEL ALCIDES CARRION</v>
          </cell>
          <cell r="FC117" t="str">
            <v>314. EDUCACION LA ESPERANZA</v>
          </cell>
          <cell r="FE117" t="str">
            <v>404. RED DE SALUD DATEM DEL MARAÑON</v>
          </cell>
          <cell r="FI117" t="str">
            <v>400. SALUD PIURA</v>
          </cell>
          <cell r="FJ117" t="str">
            <v>312. EDUCACION LAMPA</v>
          </cell>
          <cell r="FK117" t="str">
            <v>401. SALUD ALTO MAYO</v>
          </cell>
          <cell r="FN117" t="str">
            <v>404. DIRECCION DE RED DE SALUD Nº 04 AGUAYTIA - SAN ALEJANDRO</v>
          </cell>
          <cell r="FO117" t="str">
            <v>405. HOSPITAL CHANCAY Y SERVICIOS BASICOS DE SALUD</v>
          </cell>
        </row>
        <row r="118">
          <cell r="AR118" t="str">
            <v>120. PROGRAMA NACIONAL DE DOTACION DE MATERIALES EDUCATIVOS</v>
          </cell>
          <cell r="CS118" t="str">
            <v>036. HOSPITAL CARLOS LANFRANCO LA HOZ</v>
          </cell>
          <cell r="ES118" t="str">
            <v>313. EDUCACION BOLOGNESI</v>
          </cell>
          <cell r="ET118" t="str">
            <v>401. SALUD CHANKA</v>
          </cell>
          <cell r="EU118" t="str">
            <v>401. HOSPITAL GOYENECHE</v>
          </cell>
          <cell r="EV118" t="str">
            <v>403. SALUD CENTRO AYACUCHO</v>
          </cell>
          <cell r="EW118" t="str">
            <v>312. EDUCACION UGEL SAN MIGUEL</v>
          </cell>
          <cell r="EX118" t="str">
            <v>314. EDUCACIÓN ACOMAYO</v>
          </cell>
          <cell r="EY118" t="str">
            <v>400. SALUD HUANCAVELICA</v>
          </cell>
          <cell r="EZ118" t="str">
            <v>403. SALUD LEONCIO PRADO</v>
          </cell>
          <cell r="FB118" t="str">
            <v>402. SALUD EL CARMEN</v>
          </cell>
          <cell r="FC118" t="str">
            <v>315. EDUCACION TRUJILLO NOR OESTE</v>
          </cell>
          <cell r="FE118" t="str">
            <v>405. HOSPITAL SANTA GEMA DE YURIMAGUAS</v>
          </cell>
          <cell r="FI118" t="str">
            <v>401. SALUD LUCIANO CASTILLO COLONNA</v>
          </cell>
          <cell r="FJ118" t="str">
            <v>313. EDUCACION MOHO</v>
          </cell>
          <cell r="FK118" t="str">
            <v>402. SALUD HUALLAGA CENTRAL</v>
          </cell>
          <cell r="FN118" t="str">
            <v>405. RED DE SALUD Nº 01 CORONEL PORTILLO</v>
          </cell>
          <cell r="FO118" t="str">
            <v>406. SERVICIOS BASICOS DE SALUD CHILCA - MALA</v>
          </cell>
        </row>
        <row r="119">
          <cell r="AR119" t="str">
            <v>122. ESCUELA NACIONAL SUPERIOR DE BALLET</v>
          </cell>
          <cell r="CS119" t="str">
            <v>042. HOSPITAL "JOSE AGURTO TELLO DE CHOSICA"</v>
          </cell>
          <cell r="ES119" t="str">
            <v>314. EDUCACION ASUNCION</v>
          </cell>
          <cell r="ET119" t="str">
            <v>402. HOSPITAL GUILLERMO DIAZ DE LA VEGA - ABANCAY</v>
          </cell>
          <cell r="EU119" t="str">
            <v>402. HOSPITAL REGIONAL HONORIO DELGADO</v>
          </cell>
          <cell r="EV119" t="str">
            <v>404. SALUD SARA SARA</v>
          </cell>
          <cell r="EW119" t="str">
            <v>313. EDUCACION UGEL SAN PABLO</v>
          </cell>
          <cell r="EX119" t="str">
            <v>315. EDUCACIÓN ANTA</v>
          </cell>
          <cell r="EY119" t="str">
            <v>401. HOSPITAL DEPARTAMENTAL DE HUANCAVELICA</v>
          </cell>
          <cell r="EZ119" t="str">
            <v>404. RED DE SALUD HUANUCO</v>
          </cell>
          <cell r="FB119" t="str">
            <v>403. SALUD JAUJA</v>
          </cell>
          <cell r="FC119" t="str">
            <v>316. EDUCACION TRUJILLO SUR ESTE</v>
          </cell>
          <cell r="FE119" t="str">
            <v>406. SALUD UCAYALI - CONTAMANA</v>
          </cell>
          <cell r="FI119" t="str">
            <v>402. HOSPITAL DE APOYO III SULLANA</v>
          </cell>
          <cell r="FJ119" t="str">
            <v>314. EDUCACION CRUCERO</v>
          </cell>
          <cell r="FK119" t="str">
            <v>403. SALUD ALTO HUALLAGA</v>
          </cell>
          <cell r="FO119" t="str">
            <v>407. HOSPITAL HUARAL Y SERVICIOS BASICOS DE SALUD</v>
          </cell>
        </row>
        <row r="120">
          <cell r="AR120" t="str">
            <v>123. ESCUELA NACIONAL SUPERIOR DE ARTE DRAMÁTICO "GUILLERMO UGARTE CHAMORRO"</v>
          </cell>
          <cell r="CS120" t="str">
            <v>049. HOSPITAL SAN JUAN DE LURIGANCHO</v>
          </cell>
          <cell r="ES120" t="str">
            <v>315. EDUCACION CARHUAZ</v>
          </cell>
          <cell r="ET120" t="str">
            <v>403. HOSPITAL SUB REGIONAL DE ANDAHUAYLAS</v>
          </cell>
          <cell r="EU120" t="str">
            <v>403. SALUD CAMANA</v>
          </cell>
          <cell r="EV120" t="str">
            <v>405. RED DE SALUD AYACUCHO NORTE</v>
          </cell>
          <cell r="EW120" t="str">
            <v>400. SALUD CAJAMARCA</v>
          </cell>
          <cell r="EX120" t="str">
            <v>316. EDUCACION PICHARI KIMBIRI VILLA VIRGEN</v>
          </cell>
          <cell r="EY120" t="str">
            <v>402. HOSPITAL DE PAMPAS DE TAYACAJA</v>
          </cell>
          <cell r="EZ120" t="str">
            <v>405. SALUD HUAMALÍES</v>
          </cell>
          <cell r="FB120" t="str">
            <v>404. SALUD TARMA</v>
          </cell>
          <cell r="FC120" t="str">
            <v>400. SALUD LA LIBERTAD</v>
          </cell>
          <cell r="FI120" t="str">
            <v>403. SALUD MORROPON - CHULUCANAS</v>
          </cell>
          <cell r="FJ120" t="str">
            <v>400. SALUD PUNO - LAMPA</v>
          </cell>
          <cell r="FK120" t="str">
            <v>404. HOSPITAL II - 2 TARAPOTO</v>
          </cell>
          <cell r="FO120" t="str">
            <v>408. RED DE SALUD HUAROCHIRI</v>
          </cell>
        </row>
        <row r="121">
          <cell r="CS121" t="str">
            <v>050. HOSPITAL VITARTE</v>
          </cell>
          <cell r="ES121" t="str">
            <v>316. EDUCACION MARISCAL LUZURIAGA</v>
          </cell>
          <cell r="ET121" t="str">
            <v>404. RED DE SALUD VIRGEN DE COCHARCAS</v>
          </cell>
          <cell r="EU121" t="str">
            <v>404. SALUD APLAO</v>
          </cell>
          <cell r="EV121" t="str">
            <v>406. RED DE SALUD HUAMANGA</v>
          </cell>
          <cell r="EW121" t="str">
            <v>401. SALUD CHOTA</v>
          </cell>
          <cell r="EX121" t="str">
            <v>400. SALUD CUSCO</v>
          </cell>
          <cell r="EY121" t="str">
            <v>403. RED DE SALUD TAYACAJA</v>
          </cell>
          <cell r="EZ121" t="str">
            <v>406. SALUD DOS DE MAYO</v>
          </cell>
          <cell r="FB121" t="str">
            <v>405. SALUD CHANCHAMAYO</v>
          </cell>
          <cell r="FC121" t="str">
            <v>401. INSTITUTO REGIONAL DE OFTALMOLOGIA</v>
          </cell>
          <cell r="FI121" t="str">
            <v>404. HOSPITAL DE APOYO I CHULUCANAS</v>
          </cell>
          <cell r="FJ121" t="str">
            <v>401. SALUD MELGAR</v>
          </cell>
        </row>
        <row r="122">
          <cell r="CS122" t="str">
            <v>124. CENTRO NACIONAL DE ABASTECIMIENTO DE RECURSOS ESTRATEGICOS EN SALUD</v>
          </cell>
          <cell r="ES122" t="str">
            <v>317. EDUCACION OCROS</v>
          </cell>
          <cell r="ET122" t="str">
            <v>405. RED DE SALUD ABANCAY</v>
          </cell>
          <cell r="EU122" t="str">
            <v>405. SALUD RED PERIFERICA AREQUIPA</v>
          </cell>
          <cell r="EV122" t="str">
            <v>407. RED DE SALUD SAN MIGUEL</v>
          </cell>
          <cell r="EW122" t="str">
            <v>402. SALUD CUTERVO</v>
          </cell>
          <cell r="EX122" t="str">
            <v>401. SALUD CANAS - CANCHIS - ESPINAR</v>
          </cell>
          <cell r="EY122" t="str">
            <v>404. RED DE SALUD ACOBAMBA</v>
          </cell>
          <cell r="EZ122" t="str">
            <v>407. RED DE SALUD PUERTO INCA</v>
          </cell>
          <cell r="FB122" t="str">
            <v>406. SALUD SATIPO</v>
          </cell>
          <cell r="FC122" t="str">
            <v>402. SALUD NORTE ASCOPE</v>
          </cell>
          <cell r="FI122" t="str">
            <v>405. HOSPITAL DE APOYO I NUESTRA SEÑORA DE LAS MERCEDES DE PAITA</v>
          </cell>
          <cell r="FJ122" t="str">
            <v>402. SALUD AZANGARO</v>
          </cell>
        </row>
        <row r="123">
          <cell r="CS123" t="str">
            <v>125. PROGRAMA NACIONAL DE INVERSIONES EN SALUD</v>
          </cell>
          <cell r="ES123" t="str">
            <v>318. EDUCACION RECUAY</v>
          </cell>
          <cell r="ET123" t="str">
            <v>406. RED DE SALUD GRAU</v>
          </cell>
          <cell r="EU123" t="str">
            <v>406. INSTITUTO REGIONAL DE ENFERMEDADES NEOPLÁSICAS DEL SUR (IREN SUR)</v>
          </cell>
          <cell r="EV123" t="str">
            <v>408. RED DE SALUD SAN FRANCISCO</v>
          </cell>
          <cell r="EW123" t="str">
            <v>403. SALUD JAEN</v>
          </cell>
          <cell r="EX123" t="str">
            <v>402. HOSPITAL DE APOYO DEPARTAMENTAL CUSCO</v>
          </cell>
          <cell r="EY123" t="str">
            <v>405. RED DE SALUD ANGARAES</v>
          </cell>
          <cell r="EZ123" t="str">
            <v>408. RED DE SALUD AMBO</v>
          </cell>
          <cell r="FB123" t="str">
            <v>407. SALUD JUNIN</v>
          </cell>
          <cell r="FC123" t="str">
            <v>403. SALUD TRUJILLO SUR OESTE</v>
          </cell>
          <cell r="FI123" t="str">
            <v>406. HOSPITAL DE APOYO I SANTA ROSA</v>
          </cell>
          <cell r="FJ123" t="str">
            <v>403. SALUD SAN ROMAN</v>
          </cell>
        </row>
        <row r="124">
          <cell r="CS124" t="str">
            <v>139. INSTITUTO NACIONAL DE SALUD DEL NIÑO - SAN BORJA</v>
          </cell>
          <cell r="ES124" t="str">
            <v>319. EDUCACION YUNGAY</v>
          </cell>
          <cell r="ET124" t="str">
            <v>407. RED DE SALUD COTABAMBAS</v>
          </cell>
          <cell r="EU124" t="str">
            <v>409. HOSPITAL CENTRAL DE MAJES ING. ANGEL GABRIEL CHURA GALLEGOS</v>
          </cell>
          <cell r="EW124" t="str">
            <v>404. HOSPITAL CAJAMARCA</v>
          </cell>
          <cell r="EX124" t="str">
            <v>403. HOSPITAL ANTONIO LORENA</v>
          </cell>
          <cell r="EY124" t="str">
            <v>406. RED DE SALUD HUANCAVELICA</v>
          </cell>
          <cell r="EZ124" t="str">
            <v>409. RED DE SALUD PACHITEA - PANAO</v>
          </cell>
          <cell r="FB124" t="str">
            <v>408. RED DE SALUD DEL VALLE DEL MANTARO</v>
          </cell>
          <cell r="FC124" t="str">
            <v>404. SALUD CHEPEN</v>
          </cell>
          <cell r="FJ124" t="str">
            <v>404. SALUD HUANCANE</v>
          </cell>
        </row>
        <row r="125">
          <cell r="CS125" t="str">
            <v>140. HOSPITAL DE HUAYCAN</v>
          </cell>
          <cell r="ES125" t="str">
            <v>320. EDUCACION CORONGO</v>
          </cell>
          <cell r="ET125" t="str">
            <v>408. RED DE SALUD ANTABAMBA</v>
          </cell>
          <cell r="EW125" t="str">
            <v>405. HOSPITAL GENERAL DE JAEN</v>
          </cell>
          <cell r="EX125" t="str">
            <v>404. SALUD LA CONVENCION</v>
          </cell>
          <cell r="FB125" t="str">
            <v>409. RED DE SALUD PICHANAKI</v>
          </cell>
          <cell r="FC125" t="str">
            <v>405. SALUD PACASMAYO</v>
          </cell>
          <cell r="FJ125" t="str">
            <v>405. SALUD PUNO</v>
          </cell>
        </row>
        <row r="126">
          <cell r="CS126" t="str">
            <v>142. HOSPITAL DE EMERGENCIAS VILLA EL SALVADOR</v>
          </cell>
          <cell r="ES126" t="str">
            <v>400. SALUD ANCASH</v>
          </cell>
          <cell r="ET126" t="str">
            <v>409. RED DE SALUD AYMARAES</v>
          </cell>
          <cell r="EW126" t="str">
            <v>406. HOSPITAL JOSÉ H. SOTO CADENILLAS - CHOTA</v>
          </cell>
          <cell r="EX126" t="str">
            <v>405. RED DE SERVICIOS DE SALUD CUSCO SUR</v>
          </cell>
          <cell r="FB126" t="str">
            <v>410. RED DE SALUD SAN MARTIN DE PANGOA</v>
          </cell>
          <cell r="FC126" t="str">
            <v>406. SALUD SANCHEZ CARRION</v>
          </cell>
          <cell r="FJ126" t="str">
            <v>406. SALUD CHUCUITO</v>
          </cell>
        </row>
        <row r="127">
          <cell r="CS127" t="str">
            <v>143. DIRECCIÓN DE REDES INTEGRADAS DE SALUD LIMA CENTRO</v>
          </cell>
          <cell r="ES127" t="str">
            <v>401. SALUD RECUAY CARHUAZ</v>
          </cell>
          <cell r="EW127" t="str">
            <v>407. SALUD SAN IGNACIO</v>
          </cell>
          <cell r="EX127" t="str">
            <v>406. RED DE SERVICIOS DE SALUD KIMBIRI PICHARI</v>
          </cell>
          <cell r="FB127" t="str">
            <v>412. SALUD CHUPACA</v>
          </cell>
          <cell r="FC127" t="str">
            <v>407. SALUD SANTIAGO DE CHUCO</v>
          </cell>
          <cell r="FJ127" t="str">
            <v>407. SALUD YUNGUYO</v>
          </cell>
        </row>
        <row r="128">
          <cell r="CS128" t="str">
            <v>144. DIRECCIÓN DE REDES INTEGRADAS DE SALUD LIMA NORTE</v>
          </cell>
          <cell r="ES128" t="str">
            <v>402. SALUD HUARAZ</v>
          </cell>
          <cell r="EW128" t="str">
            <v>408. SALUD HUALGAYOC - BAMBAMARCA</v>
          </cell>
          <cell r="EX128" t="str">
            <v>407. RED DE SERVICIOS DE SALUD CUSCO NORTE</v>
          </cell>
          <cell r="FC128" t="str">
            <v>408. SALUD OTUZCO</v>
          </cell>
          <cell r="FJ128" t="str">
            <v>408. SALUD COLLAO</v>
          </cell>
        </row>
        <row r="129">
          <cell r="CS129" t="str">
            <v>145. DIRECCIÓN DE REDES INTEGRADAS DE SALUD LIMA SUR</v>
          </cell>
          <cell r="ES129" t="str">
            <v>403. SALUD ELEAZAR GUZMAN BARRON</v>
          </cell>
          <cell r="EW129" t="str">
            <v>409. SALUD SANTA CRUZ</v>
          </cell>
          <cell r="EX129" t="str">
            <v>408. HOSPITAL DE ESPINAR</v>
          </cell>
          <cell r="FC129" t="str">
            <v>409. SALUD TRUJILLO ESTE</v>
          </cell>
          <cell r="FJ129" t="str">
            <v>409. SALUD MACUSANI</v>
          </cell>
        </row>
        <row r="130">
          <cell r="CS130" t="str">
            <v>146. DIRECCIÓN DE REDES INTEGRADAS DE SALUD LIMA ESTE</v>
          </cell>
          <cell r="ES130" t="str">
            <v>404. SALUD LA CALETA</v>
          </cell>
          <cell r="EX130" t="str">
            <v>409. HOSPITAL ALFREDO CALLO RODRÍGUEZ - SICUANI - CANCHIS</v>
          </cell>
          <cell r="FC130" t="str">
            <v>410. INSTITUTO REGIONAL DE ENFERMEDADES NEOPLASICAS LUIS PINILLOS GANOZA - INREN-NORTE</v>
          </cell>
          <cell r="FJ130" t="str">
            <v>410. SALUD SANDIA</v>
          </cell>
        </row>
        <row r="131">
          <cell r="ES131" t="str">
            <v>405. SALUD CARAZ</v>
          </cell>
          <cell r="EX131" t="str">
            <v>410. HOSPITAL DE QUILLABAMBA</v>
          </cell>
          <cell r="FC131" t="str">
            <v>411. SALUD JULCAN</v>
          </cell>
          <cell r="FJ131" t="str">
            <v>411. HOSPITAL REGIONAL MANUEL NUÑEZ BUTRON</v>
          </cell>
        </row>
        <row r="132">
          <cell r="ES132" t="str">
            <v>406. SALUD POMABAMBA</v>
          </cell>
          <cell r="EX132" t="str">
            <v>411. SALUD CHUMBIVILCAS</v>
          </cell>
          <cell r="FC132" t="str">
            <v>412. SALUD VIRU</v>
          </cell>
          <cell r="FJ132" t="str">
            <v>412. SALUD LAMPA</v>
          </cell>
        </row>
        <row r="133">
          <cell r="ES133" t="str">
            <v>407. SALUD HUARI</v>
          </cell>
          <cell r="FC133" t="str">
            <v>413. SALUD ASCOPE</v>
          </cell>
        </row>
        <row r="134">
          <cell r="ES134" t="str">
            <v>408. RED DE SALUD PACIFICO SUR</v>
          </cell>
          <cell r="FC134" t="str">
            <v>414. SALUD GRAN CHIMU</v>
          </cell>
        </row>
        <row r="135">
          <cell r="ES135" t="str">
            <v>409. SALUD PACIFICO NORTE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EP_TA_PERSONAL"/>
      <sheetName val="base"/>
    </sheetNames>
    <sheetDataSet>
      <sheetData sheetId="0" refreshError="1"/>
      <sheetData sheetId="1" refreshError="1"/>
      <sheetData sheetId="2" refreshError="1">
        <row r="6">
          <cell r="A6">
            <v>40161911</v>
          </cell>
          <cell r="B6">
            <v>5500</v>
          </cell>
          <cell r="C6">
            <v>217.8</v>
          </cell>
          <cell r="D6">
            <v>5500</v>
          </cell>
          <cell r="E6">
            <v>217.8</v>
          </cell>
          <cell r="F6">
            <v>5500</v>
          </cell>
          <cell r="G6">
            <v>217.8</v>
          </cell>
          <cell r="H6">
            <v>5500</v>
          </cell>
          <cell r="I6">
            <v>217.8</v>
          </cell>
          <cell r="J6">
            <v>5500</v>
          </cell>
          <cell r="K6">
            <v>217.8</v>
          </cell>
          <cell r="L6">
            <v>5500</v>
          </cell>
          <cell r="M6">
            <v>217.8</v>
          </cell>
          <cell r="N6">
            <v>33000</v>
          </cell>
          <cell r="O6">
            <v>1306.8</v>
          </cell>
          <cell r="P6">
            <v>34306.800000000003</v>
          </cell>
          <cell r="Q6">
            <v>2</v>
          </cell>
        </row>
        <row r="7">
          <cell r="A7">
            <v>40415480</v>
          </cell>
          <cell r="B7">
            <v>5500</v>
          </cell>
          <cell r="C7">
            <v>217.8</v>
          </cell>
          <cell r="D7">
            <v>5500</v>
          </cell>
          <cell r="E7">
            <v>217.8</v>
          </cell>
          <cell r="F7">
            <v>5500</v>
          </cell>
          <cell r="G7">
            <v>217.8</v>
          </cell>
          <cell r="H7">
            <v>5500</v>
          </cell>
          <cell r="I7">
            <v>217.8</v>
          </cell>
          <cell r="J7">
            <v>5500</v>
          </cell>
          <cell r="K7">
            <v>217.8</v>
          </cell>
          <cell r="L7">
            <v>5500</v>
          </cell>
          <cell r="M7">
            <v>217.8</v>
          </cell>
          <cell r="N7">
            <v>33000</v>
          </cell>
          <cell r="O7">
            <v>1306.8</v>
          </cell>
          <cell r="P7">
            <v>34306.800000000003</v>
          </cell>
          <cell r="Q7">
            <v>2</v>
          </cell>
        </row>
        <row r="8">
          <cell r="A8">
            <v>42893250</v>
          </cell>
          <cell r="B8">
            <v>2500</v>
          </cell>
          <cell r="C8">
            <v>217.8</v>
          </cell>
          <cell r="D8">
            <v>2500</v>
          </cell>
          <cell r="E8">
            <v>217.8</v>
          </cell>
          <cell r="F8">
            <v>2500</v>
          </cell>
          <cell r="G8">
            <v>217.8</v>
          </cell>
          <cell r="H8">
            <v>2500</v>
          </cell>
          <cell r="I8">
            <v>217.8</v>
          </cell>
          <cell r="J8">
            <v>2500</v>
          </cell>
          <cell r="K8">
            <v>217.8</v>
          </cell>
          <cell r="L8">
            <v>2500</v>
          </cell>
          <cell r="M8">
            <v>217.8</v>
          </cell>
          <cell r="N8">
            <v>15000</v>
          </cell>
          <cell r="O8">
            <v>1306.8</v>
          </cell>
          <cell r="P8">
            <v>16306.8</v>
          </cell>
          <cell r="Q8">
            <v>2</v>
          </cell>
        </row>
        <row r="9">
          <cell r="A9">
            <v>43949401</v>
          </cell>
          <cell r="B9">
            <v>1300</v>
          </cell>
          <cell r="C9">
            <v>117</v>
          </cell>
          <cell r="D9">
            <v>1300</v>
          </cell>
          <cell r="E9">
            <v>117</v>
          </cell>
          <cell r="F9">
            <v>1300</v>
          </cell>
          <cell r="G9">
            <v>117</v>
          </cell>
          <cell r="H9">
            <v>433.33</v>
          </cell>
          <cell r="I9">
            <v>40</v>
          </cell>
          <cell r="J9">
            <v>0</v>
          </cell>
          <cell r="K9">
            <v>0</v>
          </cell>
          <cell r="N9">
            <v>4333.33</v>
          </cell>
          <cell r="O9">
            <v>391</v>
          </cell>
          <cell r="P9">
            <v>4724.33</v>
          </cell>
          <cell r="Q9">
            <v>2</v>
          </cell>
        </row>
        <row r="10">
          <cell r="A10">
            <v>44107318</v>
          </cell>
          <cell r="B10">
            <v>6000</v>
          </cell>
          <cell r="C10">
            <v>217.8</v>
          </cell>
          <cell r="D10">
            <v>6000</v>
          </cell>
          <cell r="E10">
            <v>217.8</v>
          </cell>
          <cell r="F10">
            <v>6000</v>
          </cell>
          <cell r="G10">
            <v>217.8</v>
          </cell>
          <cell r="H10">
            <v>6000</v>
          </cell>
          <cell r="I10">
            <v>217.8</v>
          </cell>
          <cell r="J10">
            <v>6000</v>
          </cell>
          <cell r="K10">
            <v>217.8</v>
          </cell>
          <cell r="L10">
            <v>6000</v>
          </cell>
          <cell r="M10">
            <v>217.8</v>
          </cell>
          <cell r="N10">
            <v>36000</v>
          </cell>
          <cell r="O10">
            <v>1306.8</v>
          </cell>
          <cell r="P10">
            <v>37306.800000000003</v>
          </cell>
          <cell r="Q10">
            <v>2</v>
          </cell>
        </row>
        <row r="11">
          <cell r="A11">
            <v>70004510</v>
          </cell>
          <cell r="B11">
            <v>1200</v>
          </cell>
          <cell r="C11">
            <v>108</v>
          </cell>
          <cell r="D11">
            <v>1200</v>
          </cell>
          <cell r="E11">
            <v>108</v>
          </cell>
          <cell r="F11">
            <v>1200</v>
          </cell>
          <cell r="G11">
            <v>108</v>
          </cell>
          <cell r="H11">
            <v>1200</v>
          </cell>
          <cell r="I11">
            <v>108</v>
          </cell>
          <cell r="J11">
            <v>1200</v>
          </cell>
          <cell r="K11">
            <v>108</v>
          </cell>
          <cell r="L11">
            <v>1200</v>
          </cell>
          <cell r="M11">
            <v>108</v>
          </cell>
          <cell r="N11">
            <v>7200</v>
          </cell>
          <cell r="O11">
            <v>648</v>
          </cell>
          <cell r="P11">
            <v>7848</v>
          </cell>
          <cell r="Q11">
            <v>2</v>
          </cell>
        </row>
        <row r="12">
          <cell r="A12">
            <v>71777477</v>
          </cell>
          <cell r="B12">
            <v>1600</v>
          </cell>
          <cell r="C12">
            <v>144</v>
          </cell>
          <cell r="D12">
            <v>1600</v>
          </cell>
          <cell r="E12">
            <v>144</v>
          </cell>
          <cell r="F12">
            <v>1600</v>
          </cell>
          <cell r="G12">
            <v>144</v>
          </cell>
          <cell r="H12">
            <v>1600</v>
          </cell>
          <cell r="I12">
            <v>144</v>
          </cell>
          <cell r="J12">
            <v>1600</v>
          </cell>
          <cell r="K12">
            <v>144</v>
          </cell>
          <cell r="L12">
            <v>1600</v>
          </cell>
          <cell r="M12">
            <v>144</v>
          </cell>
          <cell r="N12">
            <v>9600</v>
          </cell>
          <cell r="O12">
            <v>864</v>
          </cell>
          <cell r="P12">
            <v>10464</v>
          </cell>
          <cell r="Q12">
            <v>2</v>
          </cell>
        </row>
        <row r="13">
          <cell r="A13" t="str">
            <v>02672891</v>
          </cell>
          <cell r="F13">
            <v>2612.5</v>
          </cell>
          <cell r="G13">
            <v>217.8</v>
          </cell>
          <cell r="N13">
            <v>2612.5</v>
          </cell>
          <cell r="O13">
            <v>217.8</v>
          </cell>
          <cell r="P13">
            <v>2830.3</v>
          </cell>
          <cell r="Q13">
            <v>0</v>
          </cell>
        </row>
        <row r="14">
          <cell r="A14" t="str">
            <v>08189293</v>
          </cell>
          <cell r="B14">
            <v>930</v>
          </cell>
          <cell r="C14">
            <v>83.7</v>
          </cell>
          <cell r="D14">
            <v>930</v>
          </cell>
          <cell r="E14">
            <v>83.7</v>
          </cell>
          <cell r="F14">
            <v>930</v>
          </cell>
          <cell r="G14">
            <v>83.7</v>
          </cell>
          <cell r="H14">
            <v>930</v>
          </cell>
          <cell r="I14">
            <v>83.7</v>
          </cell>
          <cell r="J14">
            <v>930</v>
          </cell>
          <cell r="K14">
            <v>83.7</v>
          </cell>
          <cell r="L14">
            <v>930</v>
          </cell>
          <cell r="M14">
            <v>83.7</v>
          </cell>
          <cell r="N14">
            <v>5580</v>
          </cell>
          <cell r="O14">
            <v>502.2</v>
          </cell>
          <cell r="P14">
            <v>6082.2</v>
          </cell>
          <cell r="Q14">
            <v>2</v>
          </cell>
        </row>
        <row r="15">
          <cell r="A15" t="str">
            <v>08225455</v>
          </cell>
          <cell r="B15">
            <v>9500</v>
          </cell>
          <cell r="C15">
            <v>217.8</v>
          </cell>
          <cell r="D15">
            <v>9500</v>
          </cell>
          <cell r="E15">
            <v>217.8</v>
          </cell>
          <cell r="F15">
            <v>9500</v>
          </cell>
          <cell r="G15">
            <v>217.8</v>
          </cell>
          <cell r="H15">
            <v>9500</v>
          </cell>
          <cell r="I15">
            <v>217.8</v>
          </cell>
          <cell r="J15">
            <v>9500</v>
          </cell>
          <cell r="K15">
            <v>217.8</v>
          </cell>
          <cell r="L15">
            <v>9500</v>
          </cell>
          <cell r="M15">
            <v>217.8</v>
          </cell>
          <cell r="N15">
            <v>57000</v>
          </cell>
          <cell r="O15">
            <v>1306.8</v>
          </cell>
          <cell r="P15">
            <v>58306.8</v>
          </cell>
          <cell r="Q15">
            <v>2</v>
          </cell>
        </row>
        <row r="16">
          <cell r="A16" t="str">
            <v>08864823</v>
          </cell>
          <cell r="B16">
            <v>2200</v>
          </cell>
          <cell r="C16">
            <v>198</v>
          </cell>
          <cell r="D16">
            <v>2200</v>
          </cell>
          <cell r="E16">
            <v>198</v>
          </cell>
          <cell r="F16">
            <v>2200</v>
          </cell>
          <cell r="G16">
            <v>198</v>
          </cell>
          <cell r="H16">
            <v>2200</v>
          </cell>
          <cell r="I16">
            <v>198</v>
          </cell>
          <cell r="J16">
            <v>2200</v>
          </cell>
          <cell r="K16">
            <v>198</v>
          </cell>
          <cell r="L16">
            <v>2200</v>
          </cell>
          <cell r="M16">
            <v>198</v>
          </cell>
          <cell r="N16">
            <v>13200</v>
          </cell>
          <cell r="O16">
            <v>1188</v>
          </cell>
          <cell r="P16">
            <v>14388</v>
          </cell>
          <cell r="Q16">
            <v>2</v>
          </cell>
        </row>
        <row r="17">
          <cell r="A17">
            <v>10325709</v>
          </cell>
          <cell r="B17">
            <v>2500</v>
          </cell>
          <cell r="C17">
            <v>217.8</v>
          </cell>
          <cell r="D17">
            <v>2500</v>
          </cell>
          <cell r="E17">
            <v>217.8</v>
          </cell>
          <cell r="F17">
            <v>2500</v>
          </cell>
          <cell r="G17">
            <v>217.8</v>
          </cell>
          <cell r="H17">
            <v>2500</v>
          </cell>
          <cell r="I17">
            <v>217.8</v>
          </cell>
          <cell r="N17">
            <v>10000</v>
          </cell>
          <cell r="O17">
            <v>871.2</v>
          </cell>
          <cell r="P17">
            <v>10871.2</v>
          </cell>
          <cell r="Q17">
            <v>2</v>
          </cell>
        </row>
        <row r="18">
          <cell r="A18">
            <v>15434042</v>
          </cell>
          <cell r="B18">
            <v>1500</v>
          </cell>
          <cell r="C18">
            <v>135</v>
          </cell>
          <cell r="D18">
            <v>1500</v>
          </cell>
          <cell r="E18">
            <v>135</v>
          </cell>
          <cell r="F18">
            <v>1500</v>
          </cell>
          <cell r="G18">
            <v>135</v>
          </cell>
          <cell r="H18">
            <v>1500</v>
          </cell>
          <cell r="I18">
            <v>135</v>
          </cell>
          <cell r="J18">
            <v>1500</v>
          </cell>
          <cell r="K18">
            <v>135</v>
          </cell>
          <cell r="L18">
            <v>1500</v>
          </cell>
          <cell r="M18">
            <v>135</v>
          </cell>
          <cell r="N18">
            <v>9000</v>
          </cell>
          <cell r="O18">
            <v>810</v>
          </cell>
          <cell r="P18">
            <v>9810</v>
          </cell>
          <cell r="Q18">
            <v>2</v>
          </cell>
        </row>
        <row r="19">
          <cell r="A19">
            <v>16404133</v>
          </cell>
          <cell r="B19">
            <v>8500</v>
          </cell>
          <cell r="C19">
            <v>217.8</v>
          </cell>
          <cell r="D19">
            <v>8500</v>
          </cell>
          <cell r="E19">
            <v>217.8</v>
          </cell>
          <cell r="F19">
            <v>8500</v>
          </cell>
          <cell r="G19">
            <v>217.8</v>
          </cell>
          <cell r="H19">
            <v>8500</v>
          </cell>
          <cell r="I19">
            <v>217.8</v>
          </cell>
          <cell r="J19">
            <v>8500</v>
          </cell>
          <cell r="K19">
            <v>217.8</v>
          </cell>
          <cell r="L19">
            <v>8500</v>
          </cell>
          <cell r="M19">
            <v>217.8</v>
          </cell>
          <cell r="N19">
            <v>51000</v>
          </cell>
          <cell r="O19">
            <v>1306.8</v>
          </cell>
          <cell r="P19">
            <v>52306.8</v>
          </cell>
          <cell r="Q19">
            <v>2</v>
          </cell>
        </row>
        <row r="20">
          <cell r="A20">
            <v>16416831</v>
          </cell>
          <cell r="B20">
            <v>2000</v>
          </cell>
          <cell r="C20">
            <v>180</v>
          </cell>
          <cell r="D20">
            <v>2000</v>
          </cell>
          <cell r="E20">
            <v>180</v>
          </cell>
          <cell r="F20">
            <v>2000</v>
          </cell>
          <cell r="G20">
            <v>180</v>
          </cell>
          <cell r="H20">
            <v>2000</v>
          </cell>
          <cell r="I20">
            <v>180</v>
          </cell>
          <cell r="J20">
            <v>2000</v>
          </cell>
          <cell r="K20">
            <v>180</v>
          </cell>
          <cell r="L20">
            <v>2000</v>
          </cell>
          <cell r="M20">
            <v>180</v>
          </cell>
          <cell r="N20">
            <v>12000</v>
          </cell>
          <cell r="O20">
            <v>1080</v>
          </cell>
          <cell r="P20">
            <v>13080</v>
          </cell>
          <cell r="Q20">
            <v>2</v>
          </cell>
        </row>
        <row r="21">
          <cell r="A21">
            <v>16434457</v>
          </cell>
          <cell r="B21">
            <v>2000</v>
          </cell>
          <cell r="C21">
            <v>180</v>
          </cell>
          <cell r="D21">
            <v>2000</v>
          </cell>
          <cell r="E21">
            <v>180</v>
          </cell>
          <cell r="F21">
            <v>2000</v>
          </cell>
          <cell r="G21">
            <v>180</v>
          </cell>
          <cell r="H21">
            <v>2000</v>
          </cell>
          <cell r="I21">
            <v>180</v>
          </cell>
          <cell r="J21">
            <v>2000</v>
          </cell>
          <cell r="K21">
            <v>180</v>
          </cell>
          <cell r="L21">
            <v>2000</v>
          </cell>
          <cell r="M21">
            <v>180</v>
          </cell>
          <cell r="N21">
            <v>12000</v>
          </cell>
          <cell r="O21">
            <v>1080</v>
          </cell>
          <cell r="P21">
            <v>13080</v>
          </cell>
          <cell r="Q21">
            <v>2</v>
          </cell>
        </row>
        <row r="22">
          <cell r="A22">
            <v>16442201</v>
          </cell>
          <cell r="B22">
            <v>930</v>
          </cell>
          <cell r="C22">
            <v>83.7</v>
          </cell>
          <cell r="D22">
            <v>930</v>
          </cell>
          <cell r="E22">
            <v>83.7</v>
          </cell>
          <cell r="F22">
            <v>930</v>
          </cell>
          <cell r="G22">
            <v>83.7</v>
          </cell>
          <cell r="H22">
            <v>930</v>
          </cell>
          <cell r="I22">
            <v>83.7</v>
          </cell>
          <cell r="J22">
            <v>930</v>
          </cell>
          <cell r="K22">
            <v>83.7</v>
          </cell>
          <cell r="L22">
            <v>930</v>
          </cell>
          <cell r="M22">
            <v>83.7</v>
          </cell>
          <cell r="N22">
            <v>5580</v>
          </cell>
          <cell r="O22">
            <v>502.2</v>
          </cell>
          <cell r="P22">
            <v>6082.2</v>
          </cell>
          <cell r="Q22">
            <v>2</v>
          </cell>
        </row>
        <row r="23">
          <cell r="A23">
            <v>16450662</v>
          </cell>
          <cell r="F23">
            <v>13741.666666666666</v>
          </cell>
          <cell r="G23">
            <v>217.8</v>
          </cell>
          <cell r="N23">
            <v>13741.666666666666</v>
          </cell>
          <cell r="O23">
            <v>217.8</v>
          </cell>
          <cell r="P23">
            <v>13959.466666666665</v>
          </cell>
          <cell r="Q23">
            <v>0</v>
          </cell>
        </row>
        <row r="24">
          <cell r="A24">
            <v>16465311</v>
          </cell>
          <cell r="B24">
            <v>9500</v>
          </cell>
          <cell r="C24">
            <v>217.8</v>
          </cell>
          <cell r="D24">
            <v>9500</v>
          </cell>
          <cell r="E24">
            <v>217.8</v>
          </cell>
          <cell r="F24">
            <v>9500</v>
          </cell>
          <cell r="G24">
            <v>217.8</v>
          </cell>
          <cell r="H24">
            <v>9500</v>
          </cell>
          <cell r="I24">
            <v>217.8</v>
          </cell>
          <cell r="J24">
            <v>9500</v>
          </cell>
          <cell r="K24">
            <v>217.8</v>
          </cell>
          <cell r="L24">
            <v>9500</v>
          </cell>
          <cell r="M24">
            <v>217.8</v>
          </cell>
          <cell r="N24">
            <v>57000</v>
          </cell>
          <cell r="O24">
            <v>1306.8</v>
          </cell>
          <cell r="P24">
            <v>58306.8</v>
          </cell>
          <cell r="Q24">
            <v>2</v>
          </cell>
        </row>
        <row r="25">
          <cell r="A25">
            <v>16473308</v>
          </cell>
          <cell r="B25">
            <v>930</v>
          </cell>
          <cell r="C25">
            <v>83.7</v>
          </cell>
          <cell r="D25">
            <v>930</v>
          </cell>
          <cell r="E25">
            <v>83.7</v>
          </cell>
          <cell r="F25">
            <v>930</v>
          </cell>
          <cell r="G25">
            <v>83.7</v>
          </cell>
          <cell r="H25">
            <v>930</v>
          </cell>
          <cell r="I25">
            <v>83.7</v>
          </cell>
          <cell r="J25">
            <v>930</v>
          </cell>
          <cell r="K25">
            <v>83.7</v>
          </cell>
          <cell r="L25">
            <v>930</v>
          </cell>
          <cell r="M25">
            <v>83.7</v>
          </cell>
          <cell r="N25">
            <v>5580</v>
          </cell>
          <cell r="O25">
            <v>502.2</v>
          </cell>
          <cell r="P25">
            <v>6082.2</v>
          </cell>
          <cell r="Q25">
            <v>2</v>
          </cell>
        </row>
        <row r="26">
          <cell r="A26">
            <v>16476480</v>
          </cell>
          <cell r="B26">
            <v>1500</v>
          </cell>
          <cell r="C26">
            <v>135</v>
          </cell>
          <cell r="D26">
            <v>1500</v>
          </cell>
          <cell r="E26">
            <v>135</v>
          </cell>
          <cell r="F26">
            <v>1500</v>
          </cell>
          <cell r="G26">
            <v>135</v>
          </cell>
          <cell r="H26">
            <v>1500</v>
          </cell>
          <cell r="I26">
            <v>135</v>
          </cell>
          <cell r="J26">
            <v>1500</v>
          </cell>
          <cell r="K26">
            <v>135</v>
          </cell>
          <cell r="L26">
            <v>1500</v>
          </cell>
          <cell r="M26">
            <v>135</v>
          </cell>
          <cell r="N26">
            <v>9000</v>
          </cell>
          <cell r="O26">
            <v>810</v>
          </cell>
          <cell r="P26">
            <v>9810</v>
          </cell>
          <cell r="Q26">
            <v>2</v>
          </cell>
        </row>
        <row r="27">
          <cell r="A27">
            <v>16479501</v>
          </cell>
          <cell r="B27">
            <v>3000</v>
          </cell>
          <cell r="C27">
            <v>217.8</v>
          </cell>
          <cell r="D27">
            <v>3000</v>
          </cell>
          <cell r="E27">
            <v>217.8</v>
          </cell>
          <cell r="F27">
            <v>3000</v>
          </cell>
          <cell r="G27">
            <v>217.8</v>
          </cell>
          <cell r="H27">
            <v>3000</v>
          </cell>
          <cell r="I27">
            <v>217.8</v>
          </cell>
          <cell r="J27">
            <v>3000</v>
          </cell>
          <cell r="K27">
            <v>217.8</v>
          </cell>
          <cell r="L27">
            <v>3000</v>
          </cell>
          <cell r="M27">
            <v>217.8</v>
          </cell>
          <cell r="N27">
            <v>18000</v>
          </cell>
          <cell r="O27">
            <v>1306.8</v>
          </cell>
          <cell r="P27">
            <v>19306.8</v>
          </cell>
          <cell r="Q27">
            <v>2</v>
          </cell>
        </row>
        <row r="28">
          <cell r="A28">
            <v>16494950</v>
          </cell>
          <cell r="B28">
            <v>3500</v>
          </cell>
          <cell r="C28">
            <v>217.8</v>
          </cell>
          <cell r="D28">
            <v>3500</v>
          </cell>
          <cell r="E28">
            <v>217.8</v>
          </cell>
          <cell r="F28">
            <v>3500</v>
          </cell>
          <cell r="G28">
            <v>217.8</v>
          </cell>
          <cell r="H28">
            <v>3500</v>
          </cell>
          <cell r="I28">
            <v>217.8</v>
          </cell>
          <cell r="J28">
            <v>3500</v>
          </cell>
          <cell r="K28">
            <v>217.8</v>
          </cell>
          <cell r="L28">
            <v>3500</v>
          </cell>
          <cell r="M28">
            <v>217.8</v>
          </cell>
          <cell r="N28">
            <v>21000</v>
          </cell>
          <cell r="O28">
            <v>1306.8</v>
          </cell>
          <cell r="P28">
            <v>22306.799999999999</v>
          </cell>
          <cell r="Q28">
            <v>2</v>
          </cell>
        </row>
        <row r="29">
          <cell r="A29">
            <v>16505341</v>
          </cell>
          <cell r="B29">
            <v>1300</v>
          </cell>
          <cell r="C29">
            <v>117</v>
          </cell>
          <cell r="D29">
            <v>1300</v>
          </cell>
          <cell r="E29">
            <v>117</v>
          </cell>
          <cell r="F29">
            <v>1300</v>
          </cell>
          <cell r="G29">
            <v>117</v>
          </cell>
          <cell r="H29">
            <v>1300</v>
          </cell>
          <cell r="I29">
            <v>117</v>
          </cell>
          <cell r="J29">
            <v>1300</v>
          </cell>
          <cell r="K29">
            <v>117</v>
          </cell>
          <cell r="L29">
            <v>1300</v>
          </cell>
          <cell r="M29">
            <v>117</v>
          </cell>
          <cell r="N29">
            <v>7800</v>
          </cell>
          <cell r="O29">
            <v>702</v>
          </cell>
          <cell r="P29">
            <v>8502</v>
          </cell>
          <cell r="Q29">
            <v>2</v>
          </cell>
        </row>
        <row r="30">
          <cell r="A30">
            <v>16518363</v>
          </cell>
          <cell r="B30">
            <v>1600</v>
          </cell>
          <cell r="C30">
            <v>144</v>
          </cell>
          <cell r="D30">
            <v>1600</v>
          </cell>
          <cell r="E30">
            <v>144</v>
          </cell>
          <cell r="F30">
            <v>1600</v>
          </cell>
          <cell r="G30">
            <v>144</v>
          </cell>
          <cell r="H30">
            <v>1600</v>
          </cell>
          <cell r="I30">
            <v>144</v>
          </cell>
          <cell r="J30">
            <v>1600</v>
          </cell>
          <cell r="K30">
            <v>144</v>
          </cell>
          <cell r="L30">
            <v>1600</v>
          </cell>
          <cell r="M30">
            <v>144</v>
          </cell>
          <cell r="N30">
            <v>9600</v>
          </cell>
          <cell r="O30">
            <v>864</v>
          </cell>
          <cell r="P30">
            <v>10464</v>
          </cell>
          <cell r="Q30">
            <v>2</v>
          </cell>
        </row>
        <row r="31">
          <cell r="A31">
            <v>16549200</v>
          </cell>
          <cell r="F31">
            <v>1220</v>
          </cell>
          <cell r="G31">
            <v>109.8</v>
          </cell>
          <cell r="N31">
            <v>1220</v>
          </cell>
          <cell r="O31">
            <v>109.8</v>
          </cell>
          <cell r="P31">
            <v>1329.8</v>
          </cell>
          <cell r="Q31">
            <v>0</v>
          </cell>
        </row>
        <row r="32">
          <cell r="A32">
            <v>16549206</v>
          </cell>
          <cell r="B32">
            <v>930</v>
          </cell>
          <cell r="C32">
            <v>83.7</v>
          </cell>
          <cell r="D32">
            <v>930</v>
          </cell>
          <cell r="E32">
            <v>83.7</v>
          </cell>
          <cell r="F32">
            <v>930</v>
          </cell>
          <cell r="G32">
            <v>83.7</v>
          </cell>
          <cell r="H32">
            <v>930</v>
          </cell>
          <cell r="I32">
            <v>83.7</v>
          </cell>
          <cell r="J32">
            <v>930</v>
          </cell>
          <cell r="K32">
            <v>83.7</v>
          </cell>
          <cell r="L32">
            <v>930</v>
          </cell>
          <cell r="M32">
            <v>83.7</v>
          </cell>
          <cell r="N32">
            <v>5580</v>
          </cell>
          <cell r="O32">
            <v>502.2</v>
          </cell>
          <cell r="P32">
            <v>6082.2</v>
          </cell>
          <cell r="Q32">
            <v>2</v>
          </cell>
        </row>
        <row r="33">
          <cell r="A33">
            <v>16551773</v>
          </cell>
          <cell r="B33">
            <v>2000</v>
          </cell>
          <cell r="C33">
            <v>180</v>
          </cell>
          <cell r="D33">
            <v>2000</v>
          </cell>
          <cell r="E33">
            <v>180</v>
          </cell>
          <cell r="F33">
            <v>2000</v>
          </cell>
          <cell r="G33">
            <v>180</v>
          </cell>
          <cell r="H33">
            <v>2000</v>
          </cell>
          <cell r="I33">
            <v>180</v>
          </cell>
          <cell r="J33">
            <v>2000</v>
          </cell>
          <cell r="K33">
            <v>180</v>
          </cell>
          <cell r="L33">
            <v>2000</v>
          </cell>
          <cell r="M33">
            <v>180</v>
          </cell>
          <cell r="N33">
            <v>12000</v>
          </cell>
          <cell r="O33">
            <v>1080</v>
          </cell>
          <cell r="P33">
            <v>13080</v>
          </cell>
          <cell r="Q33">
            <v>2</v>
          </cell>
        </row>
        <row r="34">
          <cell r="A34">
            <v>16612753</v>
          </cell>
          <cell r="B34">
            <v>1200</v>
          </cell>
          <cell r="C34">
            <v>108</v>
          </cell>
          <cell r="D34">
            <v>1200</v>
          </cell>
          <cell r="E34">
            <v>108</v>
          </cell>
          <cell r="F34">
            <v>1200</v>
          </cell>
          <cell r="G34">
            <v>108</v>
          </cell>
          <cell r="H34">
            <v>1200</v>
          </cell>
          <cell r="I34">
            <v>108</v>
          </cell>
          <cell r="J34">
            <v>1200</v>
          </cell>
          <cell r="K34">
            <v>108</v>
          </cell>
          <cell r="L34">
            <v>1200</v>
          </cell>
          <cell r="M34">
            <v>108</v>
          </cell>
          <cell r="N34">
            <v>7200</v>
          </cell>
          <cell r="O34">
            <v>648</v>
          </cell>
          <cell r="P34">
            <v>7848</v>
          </cell>
          <cell r="Q34">
            <v>2</v>
          </cell>
        </row>
        <row r="35">
          <cell r="A35">
            <v>16622082</v>
          </cell>
          <cell r="B35">
            <v>1450</v>
          </cell>
          <cell r="C35">
            <v>130.5</v>
          </cell>
          <cell r="D35">
            <v>1450</v>
          </cell>
          <cell r="E35">
            <v>130.5</v>
          </cell>
          <cell r="F35">
            <v>1450</v>
          </cell>
          <cell r="G35">
            <v>130.5</v>
          </cell>
          <cell r="H35">
            <v>1450</v>
          </cell>
          <cell r="I35">
            <v>130.5</v>
          </cell>
          <cell r="J35">
            <v>1450</v>
          </cell>
          <cell r="K35">
            <v>130.5</v>
          </cell>
          <cell r="L35">
            <v>1450</v>
          </cell>
          <cell r="M35">
            <v>130.5</v>
          </cell>
          <cell r="N35">
            <v>8700</v>
          </cell>
          <cell r="O35">
            <v>783</v>
          </cell>
          <cell r="P35">
            <v>9483</v>
          </cell>
          <cell r="Q35">
            <v>2</v>
          </cell>
        </row>
        <row r="36">
          <cell r="A36">
            <v>16628642</v>
          </cell>
          <cell r="B36">
            <v>8000</v>
          </cell>
          <cell r="C36">
            <v>217.8</v>
          </cell>
          <cell r="D36">
            <v>8000</v>
          </cell>
          <cell r="E36">
            <v>217.8</v>
          </cell>
          <cell r="F36">
            <v>8000</v>
          </cell>
          <cell r="G36">
            <v>217.8</v>
          </cell>
          <cell r="H36">
            <v>7261.19</v>
          </cell>
          <cell r="I36">
            <v>217.8</v>
          </cell>
          <cell r="J36">
            <v>8000</v>
          </cell>
          <cell r="K36">
            <v>217.8</v>
          </cell>
          <cell r="L36">
            <v>8000</v>
          </cell>
          <cell r="M36">
            <v>217.8</v>
          </cell>
          <cell r="N36">
            <v>47261.19</v>
          </cell>
          <cell r="O36">
            <v>1306.8</v>
          </cell>
          <cell r="P36">
            <v>48567.990000000005</v>
          </cell>
          <cell r="Q36">
            <v>2</v>
          </cell>
        </row>
        <row r="37">
          <cell r="A37">
            <v>16631497</v>
          </cell>
          <cell r="B37">
            <v>1200</v>
          </cell>
          <cell r="C37">
            <v>108</v>
          </cell>
          <cell r="D37">
            <v>1200</v>
          </cell>
          <cell r="E37">
            <v>108</v>
          </cell>
          <cell r="F37">
            <v>1200</v>
          </cell>
          <cell r="G37">
            <v>108</v>
          </cell>
          <cell r="H37">
            <v>1200</v>
          </cell>
          <cell r="I37">
            <v>108</v>
          </cell>
          <cell r="J37">
            <v>1200</v>
          </cell>
          <cell r="K37">
            <v>108</v>
          </cell>
          <cell r="L37">
            <v>1200</v>
          </cell>
          <cell r="M37">
            <v>108</v>
          </cell>
          <cell r="N37">
            <v>7200</v>
          </cell>
          <cell r="O37">
            <v>648</v>
          </cell>
          <cell r="P37">
            <v>7848</v>
          </cell>
          <cell r="Q37">
            <v>2</v>
          </cell>
        </row>
        <row r="38">
          <cell r="A38">
            <v>16638792</v>
          </cell>
          <cell r="B38">
            <v>930</v>
          </cell>
          <cell r="C38">
            <v>83.7</v>
          </cell>
          <cell r="D38">
            <v>930</v>
          </cell>
          <cell r="E38">
            <v>83.7</v>
          </cell>
          <cell r="F38">
            <v>930</v>
          </cell>
          <cell r="G38">
            <v>83.7</v>
          </cell>
          <cell r="H38">
            <v>930</v>
          </cell>
          <cell r="I38">
            <v>83.7</v>
          </cell>
          <cell r="J38">
            <v>930</v>
          </cell>
          <cell r="K38">
            <v>83.7</v>
          </cell>
          <cell r="L38">
            <v>930</v>
          </cell>
          <cell r="M38">
            <v>83.7</v>
          </cell>
          <cell r="N38">
            <v>5580</v>
          </cell>
          <cell r="O38">
            <v>502.2</v>
          </cell>
          <cell r="P38">
            <v>6082.2</v>
          </cell>
          <cell r="Q38">
            <v>2</v>
          </cell>
        </row>
        <row r="39">
          <cell r="A39">
            <v>16650860</v>
          </cell>
          <cell r="B39">
            <v>3500</v>
          </cell>
          <cell r="C39">
            <v>217.8</v>
          </cell>
          <cell r="D39">
            <v>3500</v>
          </cell>
          <cell r="E39">
            <v>217.8</v>
          </cell>
          <cell r="F39">
            <v>3500</v>
          </cell>
          <cell r="G39">
            <v>217.8</v>
          </cell>
          <cell r="H39">
            <v>3500</v>
          </cell>
          <cell r="I39">
            <v>217.8</v>
          </cell>
          <cell r="J39">
            <v>3500</v>
          </cell>
          <cell r="K39">
            <v>217.8</v>
          </cell>
          <cell r="L39">
            <v>3500</v>
          </cell>
          <cell r="M39">
            <v>217.8</v>
          </cell>
          <cell r="N39">
            <v>21000</v>
          </cell>
          <cell r="O39">
            <v>1306.8</v>
          </cell>
          <cell r="P39">
            <v>22306.799999999999</v>
          </cell>
          <cell r="Q39">
            <v>2</v>
          </cell>
        </row>
        <row r="40">
          <cell r="A40">
            <v>16661961</v>
          </cell>
          <cell r="B40">
            <v>930</v>
          </cell>
          <cell r="C40">
            <v>83.7</v>
          </cell>
          <cell r="D40">
            <v>930</v>
          </cell>
          <cell r="E40">
            <v>83.7</v>
          </cell>
          <cell r="F40">
            <v>930</v>
          </cell>
          <cell r="G40">
            <v>83.7</v>
          </cell>
          <cell r="H40">
            <v>930</v>
          </cell>
          <cell r="I40">
            <v>83.7</v>
          </cell>
          <cell r="J40">
            <v>930</v>
          </cell>
          <cell r="K40">
            <v>83.7</v>
          </cell>
          <cell r="L40">
            <v>930</v>
          </cell>
          <cell r="M40">
            <v>83.7</v>
          </cell>
          <cell r="N40">
            <v>5580</v>
          </cell>
          <cell r="O40">
            <v>502.2</v>
          </cell>
          <cell r="P40">
            <v>6082.2</v>
          </cell>
          <cell r="Q40">
            <v>2</v>
          </cell>
        </row>
        <row r="41">
          <cell r="A41">
            <v>16688416</v>
          </cell>
          <cell r="B41">
            <v>930</v>
          </cell>
          <cell r="C41">
            <v>83.7</v>
          </cell>
          <cell r="D41">
            <v>930</v>
          </cell>
          <cell r="E41">
            <v>83.7</v>
          </cell>
          <cell r="F41">
            <v>930</v>
          </cell>
          <cell r="G41">
            <v>83.7</v>
          </cell>
          <cell r="H41">
            <v>930</v>
          </cell>
          <cell r="I41">
            <v>83.7</v>
          </cell>
          <cell r="J41">
            <v>930</v>
          </cell>
          <cell r="K41">
            <v>83.7</v>
          </cell>
          <cell r="L41">
            <v>930</v>
          </cell>
          <cell r="M41">
            <v>83.7</v>
          </cell>
          <cell r="N41">
            <v>5580</v>
          </cell>
          <cell r="O41">
            <v>502.2</v>
          </cell>
          <cell r="P41">
            <v>6082.2</v>
          </cell>
          <cell r="Q41">
            <v>2</v>
          </cell>
        </row>
        <row r="42">
          <cell r="A42">
            <v>16691855</v>
          </cell>
          <cell r="B42">
            <v>2933</v>
          </cell>
          <cell r="C42">
            <v>217.8</v>
          </cell>
          <cell r="F42">
            <v>8044.4444444444453</v>
          </cell>
          <cell r="G42">
            <v>217.8</v>
          </cell>
          <cell r="N42">
            <v>10977.444444444445</v>
          </cell>
          <cell r="O42">
            <v>435.6</v>
          </cell>
          <cell r="P42">
            <v>11413.044444444446</v>
          </cell>
          <cell r="Q42">
            <v>1</v>
          </cell>
        </row>
        <row r="43">
          <cell r="A43">
            <v>16704658</v>
          </cell>
          <cell r="B43">
            <v>3500</v>
          </cell>
          <cell r="C43">
            <v>217.8</v>
          </cell>
          <cell r="D43">
            <v>3500</v>
          </cell>
          <cell r="E43">
            <v>217.8</v>
          </cell>
          <cell r="F43">
            <v>3500</v>
          </cell>
          <cell r="G43">
            <v>217.8</v>
          </cell>
          <cell r="H43">
            <v>3500</v>
          </cell>
          <cell r="I43">
            <v>217.8</v>
          </cell>
          <cell r="J43">
            <v>3500</v>
          </cell>
          <cell r="K43">
            <v>217.8</v>
          </cell>
          <cell r="L43">
            <v>3500</v>
          </cell>
          <cell r="M43">
            <v>217.8</v>
          </cell>
          <cell r="N43">
            <v>21000</v>
          </cell>
          <cell r="O43">
            <v>1306.8</v>
          </cell>
          <cell r="P43">
            <v>22306.799999999999</v>
          </cell>
          <cell r="Q43">
            <v>2</v>
          </cell>
        </row>
        <row r="44">
          <cell r="A44">
            <v>16705545</v>
          </cell>
          <cell r="B44">
            <v>1300</v>
          </cell>
          <cell r="C44">
            <v>117</v>
          </cell>
          <cell r="D44">
            <v>1300</v>
          </cell>
          <cell r="E44">
            <v>117</v>
          </cell>
          <cell r="F44">
            <v>1300</v>
          </cell>
          <cell r="G44">
            <v>117</v>
          </cell>
          <cell r="H44">
            <v>1300</v>
          </cell>
          <cell r="I44">
            <v>117</v>
          </cell>
          <cell r="J44">
            <v>1300</v>
          </cell>
          <cell r="K44">
            <v>117</v>
          </cell>
          <cell r="L44">
            <v>1300</v>
          </cell>
          <cell r="M44">
            <v>117</v>
          </cell>
          <cell r="N44">
            <v>7800</v>
          </cell>
          <cell r="O44">
            <v>702</v>
          </cell>
          <cell r="P44">
            <v>8502</v>
          </cell>
          <cell r="Q44">
            <v>2</v>
          </cell>
        </row>
        <row r="45">
          <cell r="A45">
            <v>16706736</v>
          </cell>
          <cell r="B45">
            <v>1500</v>
          </cell>
          <cell r="C45">
            <v>135</v>
          </cell>
          <cell r="D45">
            <v>1500</v>
          </cell>
          <cell r="E45">
            <v>135</v>
          </cell>
          <cell r="F45">
            <v>1500</v>
          </cell>
          <cell r="G45">
            <v>135</v>
          </cell>
          <cell r="H45">
            <v>1500</v>
          </cell>
          <cell r="I45">
            <v>135</v>
          </cell>
          <cell r="J45">
            <v>1500</v>
          </cell>
          <cell r="K45">
            <v>135</v>
          </cell>
          <cell r="L45">
            <v>1500</v>
          </cell>
          <cell r="M45">
            <v>135</v>
          </cell>
          <cell r="N45">
            <v>9000</v>
          </cell>
          <cell r="O45">
            <v>810</v>
          </cell>
          <cell r="P45">
            <v>9810</v>
          </cell>
          <cell r="Q45">
            <v>2</v>
          </cell>
        </row>
        <row r="46">
          <cell r="A46">
            <v>16728244</v>
          </cell>
          <cell r="B46">
            <v>930</v>
          </cell>
          <cell r="C46">
            <v>83.7</v>
          </cell>
          <cell r="D46">
            <v>930</v>
          </cell>
          <cell r="E46">
            <v>83.7</v>
          </cell>
          <cell r="F46">
            <v>930</v>
          </cell>
          <cell r="G46">
            <v>83.7</v>
          </cell>
          <cell r="H46">
            <v>930</v>
          </cell>
          <cell r="I46">
            <v>83.7</v>
          </cell>
          <cell r="J46">
            <v>930</v>
          </cell>
          <cell r="K46">
            <v>83.7</v>
          </cell>
          <cell r="L46">
            <v>930</v>
          </cell>
          <cell r="M46">
            <v>83.7</v>
          </cell>
          <cell r="N46">
            <v>5580</v>
          </cell>
          <cell r="O46">
            <v>502.2</v>
          </cell>
          <cell r="P46">
            <v>6082.2</v>
          </cell>
          <cell r="Q46">
            <v>2</v>
          </cell>
        </row>
        <row r="47">
          <cell r="A47">
            <v>16738368</v>
          </cell>
          <cell r="B47">
            <v>1500</v>
          </cell>
          <cell r="C47">
            <v>135</v>
          </cell>
          <cell r="D47">
            <v>1500</v>
          </cell>
          <cell r="E47">
            <v>135</v>
          </cell>
          <cell r="F47">
            <v>1500</v>
          </cell>
          <cell r="G47">
            <v>135</v>
          </cell>
          <cell r="H47">
            <v>1500</v>
          </cell>
          <cell r="I47">
            <v>135</v>
          </cell>
          <cell r="J47">
            <v>1500</v>
          </cell>
          <cell r="K47">
            <v>135</v>
          </cell>
          <cell r="L47">
            <v>1500</v>
          </cell>
          <cell r="M47">
            <v>135</v>
          </cell>
          <cell r="N47">
            <v>9000</v>
          </cell>
          <cell r="O47">
            <v>810</v>
          </cell>
          <cell r="P47">
            <v>9810</v>
          </cell>
          <cell r="Q47">
            <v>2</v>
          </cell>
        </row>
        <row r="48">
          <cell r="A48">
            <v>16738509</v>
          </cell>
          <cell r="B48">
            <v>2000</v>
          </cell>
          <cell r="C48">
            <v>180</v>
          </cell>
          <cell r="D48">
            <v>2000</v>
          </cell>
          <cell r="E48">
            <v>180</v>
          </cell>
          <cell r="F48">
            <v>2000</v>
          </cell>
          <cell r="G48">
            <v>180</v>
          </cell>
          <cell r="H48">
            <v>2000</v>
          </cell>
          <cell r="I48">
            <v>180</v>
          </cell>
          <cell r="J48">
            <v>2000</v>
          </cell>
          <cell r="K48">
            <v>180</v>
          </cell>
          <cell r="L48">
            <v>2000</v>
          </cell>
          <cell r="M48">
            <v>180</v>
          </cell>
          <cell r="N48">
            <v>12000</v>
          </cell>
          <cell r="O48">
            <v>1080</v>
          </cell>
          <cell r="P48">
            <v>13080</v>
          </cell>
          <cell r="Q48">
            <v>2</v>
          </cell>
        </row>
        <row r="49">
          <cell r="A49">
            <v>16738666</v>
          </cell>
          <cell r="B49">
            <v>1300</v>
          </cell>
          <cell r="C49">
            <v>117</v>
          </cell>
          <cell r="D49">
            <v>1300</v>
          </cell>
          <cell r="E49">
            <v>117</v>
          </cell>
          <cell r="F49">
            <v>1300</v>
          </cell>
          <cell r="G49">
            <v>117</v>
          </cell>
          <cell r="H49">
            <v>1300</v>
          </cell>
          <cell r="I49">
            <v>117</v>
          </cell>
          <cell r="J49">
            <v>1300</v>
          </cell>
          <cell r="K49">
            <v>117</v>
          </cell>
          <cell r="L49">
            <v>1300</v>
          </cell>
          <cell r="M49">
            <v>117</v>
          </cell>
          <cell r="N49">
            <v>7800</v>
          </cell>
          <cell r="O49">
            <v>702</v>
          </cell>
          <cell r="P49">
            <v>8502</v>
          </cell>
          <cell r="Q49">
            <v>2</v>
          </cell>
        </row>
        <row r="50">
          <cell r="A50">
            <v>16739370</v>
          </cell>
          <cell r="B50">
            <v>1500</v>
          </cell>
          <cell r="C50">
            <v>135</v>
          </cell>
          <cell r="D50">
            <v>1500</v>
          </cell>
          <cell r="E50">
            <v>135</v>
          </cell>
          <cell r="F50">
            <v>1500</v>
          </cell>
          <cell r="G50">
            <v>135</v>
          </cell>
          <cell r="H50">
            <v>1500</v>
          </cell>
          <cell r="I50">
            <v>135</v>
          </cell>
          <cell r="J50">
            <v>1500</v>
          </cell>
          <cell r="K50">
            <v>135</v>
          </cell>
          <cell r="L50">
            <v>1500</v>
          </cell>
          <cell r="M50">
            <v>135</v>
          </cell>
          <cell r="N50">
            <v>9000</v>
          </cell>
          <cell r="O50">
            <v>810</v>
          </cell>
          <cell r="P50">
            <v>9810</v>
          </cell>
          <cell r="Q50">
            <v>2</v>
          </cell>
        </row>
        <row r="51">
          <cell r="A51">
            <v>16742474</v>
          </cell>
          <cell r="B51">
            <v>1600</v>
          </cell>
          <cell r="C51">
            <v>144</v>
          </cell>
          <cell r="D51">
            <v>1600</v>
          </cell>
          <cell r="E51">
            <v>144</v>
          </cell>
          <cell r="F51">
            <v>1600</v>
          </cell>
          <cell r="G51">
            <v>144</v>
          </cell>
          <cell r="H51">
            <v>1600</v>
          </cell>
          <cell r="I51">
            <v>144</v>
          </cell>
          <cell r="J51">
            <v>1600</v>
          </cell>
          <cell r="K51">
            <v>144</v>
          </cell>
          <cell r="L51">
            <v>1600</v>
          </cell>
          <cell r="M51">
            <v>144</v>
          </cell>
          <cell r="N51">
            <v>9600</v>
          </cell>
          <cell r="O51">
            <v>864</v>
          </cell>
          <cell r="P51">
            <v>10464</v>
          </cell>
          <cell r="Q51">
            <v>2</v>
          </cell>
        </row>
        <row r="52">
          <cell r="A52">
            <v>16755949</v>
          </cell>
          <cell r="B52">
            <v>1500</v>
          </cell>
          <cell r="C52">
            <v>135</v>
          </cell>
          <cell r="D52">
            <v>1500</v>
          </cell>
          <cell r="E52">
            <v>135</v>
          </cell>
          <cell r="F52">
            <v>1500</v>
          </cell>
          <cell r="G52">
            <v>135</v>
          </cell>
          <cell r="H52">
            <v>1500</v>
          </cell>
          <cell r="I52">
            <v>135</v>
          </cell>
          <cell r="J52">
            <v>1500</v>
          </cell>
          <cell r="K52">
            <v>135</v>
          </cell>
          <cell r="L52">
            <v>1500</v>
          </cell>
          <cell r="M52">
            <v>135</v>
          </cell>
          <cell r="N52">
            <v>9000</v>
          </cell>
          <cell r="O52">
            <v>810</v>
          </cell>
          <cell r="P52">
            <v>9810</v>
          </cell>
          <cell r="Q52">
            <v>2</v>
          </cell>
        </row>
        <row r="53">
          <cell r="A53">
            <v>16792137</v>
          </cell>
          <cell r="B53">
            <v>1500</v>
          </cell>
          <cell r="C53">
            <v>135</v>
          </cell>
          <cell r="D53">
            <v>1500</v>
          </cell>
          <cell r="E53">
            <v>135</v>
          </cell>
          <cell r="F53">
            <v>1500</v>
          </cell>
          <cell r="G53">
            <v>135</v>
          </cell>
          <cell r="H53">
            <v>1500</v>
          </cell>
          <cell r="I53">
            <v>135</v>
          </cell>
          <cell r="J53">
            <v>1500</v>
          </cell>
          <cell r="K53">
            <v>135</v>
          </cell>
          <cell r="L53">
            <v>1500</v>
          </cell>
          <cell r="M53">
            <v>135</v>
          </cell>
          <cell r="N53">
            <v>9000</v>
          </cell>
          <cell r="O53">
            <v>810</v>
          </cell>
          <cell r="P53">
            <v>9810</v>
          </cell>
          <cell r="Q53">
            <v>2</v>
          </cell>
        </row>
        <row r="54">
          <cell r="A54">
            <v>16792321</v>
          </cell>
          <cell r="B54">
            <v>2500</v>
          </cell>
          <cell r="C54">
            <v>217.8</v>
          </cell>
          <cell r="D54">
            <v>2500</v>
          </cell>
          <cell r="E54">
            <v>217.8</v>
          </cell>
          <cell r="F54">
            <v>2500</v>
          </cell>
          <cell r="G54">
            <v>217.8</v>
          </cell>
          <cell r="H54">
            <v>2500</v>
          </cell>
          <cell r="I54">
            <v>217.8</v>
          </cell>
          <cell r="J54">
            <v>2500</v>
          </cell>
          <cell r="K54">
            <v>217.8</v>
          </cell>
          <cell r="L54">
            <v>2500</v>
          </cell>
          <cell r="M54">
            <v>217.8</v>
          </cell>
          <cell r="N54">
            <v>15000</v>
          </cell>
          <cell r="O54">
            <v>1306.8</v>
          </cell>
          <cell r="P54">
            <v>16306.8</v>
          </cell>
          <cell r="Q54">
            <v>2</v>
          </cell>
        </row>
        <row r="55">
          <cell r="A55">
            <v>16801951</v>
          </cell>
          <cell r="B55">
            <v>2700</v>
          </cell>
          <cell r="C55">
            <v>217.8</v>
          </cell>
          <cell r="D55">
            <v>2700</v>
          </cell>
          <cell r="E55">
            <v>217.8</v>
          </cell>
          <cell r="F55">
            <v>2700</v>
          </cell>
          <cell r="G55">
            <v>217.8</v>
          </cell>
          <cell r="H55">
            <v>2700</v>
          </cell>
          <cell r="I55">
            <v>217.8</v>
          </cell>
          <cell r="J55">
            <v>2700</v>
          </cell>
          <cell r="K55">
            <v>217.8</v>
          </cell>
          <cell r="L55">
            <v>2700</v>
          </cell>
          <cell r="M55">
            <v>217.8</v>
          </cell>
          <cell r="N55">
            <v>16200</v>
          </cell>
          <cell r="O55">
            <v>1306.8</v>
          </cell>
          <cell r="P55">
            <v>17506.8</v>
          </cell>
          <cell r="Q55">
            <v>2</v>
          </cell>
        </row>
        <row r="56">
          <cell r="A56">
            <v>16805034</v>
          </cell>
          <cell r="B56">
            <v>4000</v>
          </cell>
          <cell r="C56">
            <v>217.8</v>
          </cell>
          <cell r="D56">
            <v>4000</v>
          </cell>
          <cell r="E56">
            <v>217.8</v>
          </cell>
          <cell r="F56">
            <v>4000</v>
          </cell>
          <cell r="G56">
            <v>217.8</v>
          </cell>
          <cell r="H56">
            <v>4000</v>
          </cell>
          <cell r="I56">
            <v>217.8</v>
          </cell>
          <cell r="J56">
            <v>4000</v>
          </cell>
          <cell r="K56">
            <v>217.8</v>
          </cell>
          <cell r="L56">
            <v>4000</v>
          </cell>
          <cell r="M56">
            <v>217.8</v>
          </cell>
          <cell r="N56">
            <v>24000</v>
          </cell>
          <cell r="O56">
            <v>1306.8</v>
          </cell>
          <cell r="P56">
            <v>25306.799999999999</v>
          </cell>
          <cell r="Q56">
            <v>2</v>
          </cell>
        </row>
        <row r="57">
          <cell r="A57">
            <v>17404360</v>
          </cell>
          <cell r="B57">
            <v>1600</v>
          </cell>
          <cell r="C57">
            <v>144</v>
          </cell>
          <cell r="D57">
            <v>1600</v>
          </cell>
          <cell r="E57">
            <v>144</v>
          </cell>
          <cell r="F57">
            <v>1600</v>
          </cell>
          <cell r="G57">
            <v>144</v>
          </cell>
          <cell r="H57">
            <v>1600</v>
          </cell>
          <cell r="I57">
            <v>144</v>
          </cell>
          <cell r="J57">
            <v>1600</v>
          </cell>
          <cell r="K57">
            <v>144</v>
          </cell>
          <cell r="L57">
            <v>1600</v>
          </cell>
          <cell r="M57">
            <v>144</v>
          </cell>
          <cell r="N57">
            <v>9600</v>
          </cell>
          <cell r="O57">
            <v>864</v>
          </cell>
          <cell r="P57">
            <v>10464</v>
          </cell>
          <cell r="Q57">
            <v>2</v>
          </cell>
        </row>
        <row r="58">
          <cell r="A58">
            <v>17409303</v>
          </cell>
          <cell r="B58">
            <v>1800</v>
          </cell>
          <cell r="C58">
            <v>162</v>
          </cell>
          <cell r="D58">
            <v>1800</v>
          </cell>
          <cell r="E58">
            <v>162</v>
          </cell>
          <cell r="F58">
            <v>1800</v>
          </cell>
          <cell r="G58">
            <v>162</v>
          </cell>
          <cell r="H58">
            <v>1800</v>
          </cell>
          <cell r="I58">
            <v>162</v>
          </cell>
          <cell r="J58">
            <v>1800</v>
          </cell>
          <cell r="K58">
            <v>162</v>
          </cell>
          <cell r="L58">
            <v>1800</v>
          </cell>
          <cell r="M58">
            <v>162</v>
          </cell>
          <cell r="N58">
            <v>10800</v>
          </cell>
          <cell r="O58">
            <v>972</v>
          </cell>
          <cell r="P58">
            <v>11772</v>
          </cell>
          <cell r="Q58">
            <v>2</v>
          </cell>
        </row>
        <row r="59">
          <cell r="A59">
            <v>17415332</v>
          </cell>
          <cell r="B59">
            <v>1200</v>
          </cell>
          <cell r="C59">
            <v>108</v>
          </cell>
          <cell r="D59">
            <v>1200</v>
          </cell>
          <cell r="E59">
            <v>108</v>
          </cell>
          <cell r="F59">
            <v>1200</v>
          </cell>
          <cell r="G59">
            <v>108</v>
          </cell>
          <cell r="H59">
            <v>1200</v>
          </cell>
          <cell r="I59">
            <v>108</v>
          </cell>
          <cell r="J59">
            <v>1200</v>
          </cell>
          <cell r="K59">
            <v>108</v>
          </cell>
          <cell r="L59">
            <v>1200</v>
          </cell>
          <cell r="M59">
            <v>108</v>
          </cell>
          <cell r="N59">
            <v>7200</v>
          </cell>
          <cell r="O59">
            <v>648</v>
          </cell>
          <cell r="P59">
            <v>7848</v>
          </cell>
          <cell r="Q59">
            <v>2</v>
          </cell>
        </row>
        <row r="60">
          <cell r="A60">
            <v>17423648</v>
          </cell>
          <cell r="B60">
            <v>1300</v>
          </cell>
          <cell r="C60">
            <v>117</v>
          </cell>
          <cell r="D60">
            <v>1300</v>
          </cell>
          <cell r="E60">
            <v>117</v>
          </cell>
          <cell r="F60">
            <v>1300</v>
          </cell>
          <cell r="G60">
            <v>117</v>
          </cell>
          <cell r="H60">
            <v>1300</v>
          </cell>
          <cell r="I60">
            <v>117</v>
          </cell>
          <cell r="J60">
            <v>1300</v>
          </cell>
          <cell r="K60">
            <v>117</v>
          </cell>
          <cell r="L60">
            <v>1300</v>
          </cell>
          <cell r="M60">
            <v>117</v>
          </cell>
          <cell r="N60">
            <v>7800</v>
          </cell>
          <cell r="O60">
            <v>702</v>
          </cell>
          <cell r="P60">
            <v>8502</v>
          </cell>
          <cell r="Q60">
            <v>2</v>
          </cell>
        </row>
        <row r="61">
          <cell r="A61">
            <v>17425526</v>
          </cell>
          <cell r="B61">
            <v>1300</v>
          </cell>
          <cell r="C61">
            <v>117</v>
          </cell>
          <cell r="D61">
            <v>1300</v>
          </cell>
          <cell r="E61">
            <v>117</v>
          </cell>
          <cell r="F61">
            <v>1300</v>
          </cell>
          <cell r="G61">
            <v>117</v>
          </cell>
          <cell r="H61">
            <v>1300</v>
          </cell>
          <cell r="I61">
            <v>117</v>
          </cell>
          <cell r="J61">
            <v>1300</v>
          </cell>
          <cell r="K61">
            <v>117</v>
          </cell>
          <cell r="L61">
            <v>1300</v>
          </cell>
          <cell r="M61">
            <v>117</v>
          </cell>
          <cell r="N61">
            <v>7800</v>
          </cell>
          <cell r="O61">
            <v>702</v>
          </cell>
          <cell r="P61">
            <v>8502</v>
          </cell>
          <cell r="Q61">
            <v>2</v>
          </cell>
        </row>
        <row r="62">
          <cell r="A62">
            <v>17425806</v>
          </cell>
          <cell r="H62">
            <v>217</v>
          </cell>
          <cell r="I62">
            <v>19.529999999999998</v>
          </cell>
          <cell r="N62">
            <v>217</v>
          </cell>
          <cell r="O62">
            <v>19.529999999999998</v>
          </cell>
          <cell r="P62">
            <v>236.53</v>
          </cell>
          <cell r="Q62">
            <v>0</v>
          </cell>
        </row>
        <row r="63">
          <cell r="A63">
            <v>17426346</v>
          </cell>
          <cell r="B63">
            <v>1500</v>
          </cell>
          <cell r="C63">
            <v>135</v>
          </cell>
          <cell r="D63">
            <v>1500</v>
          </cell>
          <cell r="E63">
            <v>135</v>
          </cell>
          <cell r="F63">
            <v>1500</v>
          </cell>
          <cell r="G63">
            <v>135</v>
          </cell>
          <cell r="H63">
            <v>1500</v>
          </cell>
          <cell r="I63">
            <v>135</v>
          </cell>
          <cell r="J63">
            <v>1500</v>
          </cell>
          <cell r="K63">
            <v>135</v>
          </cell>
          <cell r="L63">
            <v>1500</v>
          </cell>
          <cell r="M63">
            <v>135</v>
          </cell>
          <cell r="N63">
            <v>9000</v>
          </cell>
          <cell r="O63">
            <v>810</v>
          </cell>
          <cell r="P63">
            <v>9810</v>
          </cell>
          <cell r="Q63">
            <v>2</v>
          </cell>
        </row>
        <row r="64">
          <cell r="A64">
            <v>17434344</v>
          </cell>
          <cell r="B64">
            <v>1300</v>
          </cell>
          <cell r="C64">
            <v>117</v>
          </cell>
          <cell r="D64">
            <v>1300</v>
          </cell>
          <cell r="E64">
            <v>117</v>
          </cell>
          <cell r="F64">
            <v>1300</v>
          </cell>
          <cell r="G64">
            <v>117</v>
          </cell>
          <cell r="H64">
            <v>1300</v>
          </cell>
          <cell r="I64">
            <v>117</v>
          </cell>
          <cell r="J64">
            <v>1300</v>
          </cell>
          <cell r="K64">
            <v>117</v>
          </cell>
          <cell r="L64">
            <v>1300</v>
          </cell>
          <cell r="M64">
            <v>117</v>
          </cell>
          <cell r="N64">
            <v>7800</v>
          </cell>
          <cell r="O64">
            <v>702</v>
          </cell>
          <cell r="P64">
            <v>8502</v>
          </cell>
          <cell r="Q64">
            <v>2</v>
          </cell>
        </row>
        <row r="65">
          <cell r="A65">
            <v>17436541</v>
          </cell>
          <cell r="B65">
            <v>1600</v>
          </cell>
          <cell r="C65">
            <v>144</v>
          </cell>
          <cell r="D65">
            <v>1600</v>
          </cell>
          <cell r="E65">
            <v>144</v>
          </cell>
          <cell r="F65">
            <v>1600</v>
          </cell>
          <cell r="G65">
            <v>144</v>
          </cell>
          <cell r="H65">
            <v>1600</v>
          </cell>
          <cell r="I65">
            <v>144</v>
          </cell>
          <cell r="J65">
            <v>1600</v>
          </cell>
          <cell r="K65">
            <v>144</v>
          </cell>
          <cell r="L65">
            <v>1600</v>
          </cell>
          <cell r="M65">
            <v>144</v>
          </cell>
          <cell r="N65">
            <v>9600</v>
          </cell>
          <cell r="O65">
            <v>864</v>
          </cell>
          <cell r="P65">
            <v>10464</v>
          </cell>
          <cell r="Q65">
            <v>2</v>
          </cell>
        </row>
        <row r="66">
          <cell r="A66">
            <v>17438315</v>
          </cell>
          <cell r="B66">
            <v>930</v>
          </cell>
          <cell r="C66">
            <v>83.7</v>
          </cell>
          <cell r="D66">
            <v>930</v>
          </cell>
          <cell r="E66">
            <v>83.7</v>
          </cell>
          <cell r="F66">
            <v>930</v>
          </cell>
          <cell r="G66">
            <v>83.7</v>
          </cell>
          <cell r="H66">
            <v>930</v>
          </cell>
          <cell r="I66">
            <v>83.7</v>
          </cell>
          <cell r="J66">
            <v>930</v>
          </cell>
          <cell r="K66">
            <v>83.7</v>
          </cell>
          <cell r="L66">
            <v>930</v>
          </cell>
          <cell r="M66">
            <v>83.7</v>
          </cell>
          <cell r="N66">
            <v>5580</v>
          </cell>
          <cell r="O66">
            <v>502.2</v>
          </cell>
          <cell r="P66">
            <v>6082.2</v>
          </cell>
          <cell r="Q66">
            <v>2</v>
          </cell>
        </row>
        <row r="67">
          <cell r="A67">
            <v>17443293</v>
          </cell>
          <cell r="H67">
            <v>1147</v>
          </cell>
          <cell r="I67">
            <v>103.22999999999999</v>
          </cell>
          <cell r="N67">
            <v>1147</v>
          </cell>
          <cell r="O67">
            <v>103.22999999999999</v>
          </cell>
          <cell r="P67">
            <v>1250.23</v>
          </cell>
          <cell r="Q67">
            <v>0</v>
          </cell>
        </row>
        <row r="68">
          <cell r="A68">
            <v>17443418</v>
          </cell>
          <cell r="B68">
            <v>930</v>
          </cell>
          <cell r="C68">
            <v>83.7</v>
          </cell>
          <cell r="D68">
            <v>930</v>
          </cell>
          <cell r="E68">
            <v>83.7</v>
          </cell>
          <cell r="F68">
            <v>930</v>
          </cell>
          <cell r="G68">
            <v>83.7</v>
          </cell>
          <cell r="H68">
            <v>930</v>
          </cell>
          <cell r="I68">
            <v>83.7</v>
          </cell>
          <cell r="J68">
            <v>930</v>
          </cell>
          <cell r="K68">
            <v>83.7</v>
          </cell>
          <cell r="L68">
            <v>930</v>
          </cell>
          <cell r="M68">
            <v>83.7</v>
          </cell>
          <cell r="N68">
            <v>5580</v>
          </cell>
          <cell r="O68">
            <v>502.2</v>
          </cell>
          <cell r="P68">
            <v>6082.2</v>
          </cell>
          <cell r="Q68">
            <v>2</v>
          </cell>
        </row>
        <row r="69">
          <cell r="A69">
            <v>17520950</v>
          </cell>
          <cell r="B69">
            <v>1200</v>
          </cell>
          <cell r="C69">
            <v>108</v>
          </cell>
          <cell r="D69">
            <v>1200</v>
          </cell>
          <cell r="E69">
            <v>108</v>
          </cell>
          <cell r="F69">
            <v>1200</v>
          </cell>
          <cell r="G69">
            <v>108</v>
          </cell>
          <cell r="H69">
            <v>1200</v>
          </cell>
          <cell r="I69">
            <v>108</v>
          </cell>
          <cell r="J69">
            <v>1200</v>
          </cell>
          <cell r="K69">
            <v>108</v>
          </cell>
          <cell r="L69">
            <v>1200</v>
          </cell>
          <cell r="M69">
            <v>108</v>
          </cell>
          <cell r="N69">
            <v>7200</v>
          </cell>
          <cell r="O69">
            <v>648</v>
          </cell>
          <cell r="P69">
            <v>7848</v>
          </cell>
          <cell r="Q69">
            <v>2</v>
          </cell>
        </row>
        <row r="70">
          <cell r="A70">
            <v>17521065</v>
          </cell>
          <cell r="B70">
            <v>3000</v>
          </cell>
          <cell r="C70">
            <v>217.8</v>
          </cell>
          <cell r="D70">
            <v>3000</v>
          </cell>
          <cell r="E70">
            <v>217.8</v>
          </cell>
          <cell r="F70">
            <v>3000</v>
          </cell>
          <cell r="G70">
            <v>217.8</v>
          </cell>
          <cell r="H70">
            <v>3000</v>
          </cell>
          <cell r="I70">
            <v>217.8</v>
          </cell>
          <cell r="J70">
            <v>3000</v>
          </cell>
          <cell r="K70">
            <v>217.8</v>
          </cell>
          <cell r="L70">
            <v>3000</v>
          </cell>
          <cell r="M70">
            <v>217.8</v>
          </cell>
          <cell r="N70">
            <v>18000</v>
          </cell>
          <cell r="O70">
            <v>1306.8</v>
          </cell>
          <cell r="P70">
            <v>19306.8</v>
          </cell>
          <cell r="Q70">
            <v>2</v>
          </cell>
        </row>
        <row r="71">
          <cell r="A71">
            <v>17522220</v>
          </cell>
          <cell r="B71">
            <v>1500</v>
          </cell>
          <cell r="C71">
            <v>135</v>
          </cell>
          <cell r="D71">
            <v>1500</v>
          </cell>
          <cell r="E71">
            <v>135</v>
          </cell>
          <cell r="F71">
            <v>1500</v>
          </cell>
          <cell r="G71">
            <v>135</v>
          </cell>
          <cell r="H71">
            <v>1500</v>
          </cell>
          <cell r="I71">
            <v>135</v>
          </cell>
          <cell r="J71">
            <v>1500</v>
          </cell>
          <cell r="K71">
            <v>135</v>
          </cell>
          <cell r="L71">
            <v>1500</v>
          </cell>
          <cell r="M71">
            <v>135</v>
          </cell>
          <cell r="N71">
            <v>9000</v>
          </cell>
          <cell r="O71">
            <v>810</v>
          </cell>
          <cell r="P71">
            <v>9810</v>
          </cell>
          <cell r="Q71">
            <v>2</v>
          </cell>
        </row>
        <row r="72">
          <cell r="A72">
            <v>17522941</v>
          </cell>
          <cell r="F72">
            <v>9016.6666666666661</v>
          </cell>
          <cell r="G72">
            <v>217.8</v>
          </cell>
          <cell r="N72">
            <v>9016.6666666666661</v>
          </cell>
          <cell r="O72">
            <v>217.8</v>
          </cell>
          <cell r="P72">
            <v>9234.4666666666653</v>
          </cell>
          <cell r="Q72">
            <v>0</v>
          </cell>
        </row>
        <row r="73">
          <cell r="A73">
            <v>17523364</v>
          </cell>
          <cell r="B73">
            <v>1000</v>
          </cell>
          <cell r="C73">
            <v>90</v>
          </cell>
          <cell r="D73">
            <v>1000</v>
          </cell>
          <cell r="E73">
            <v>90</v>
          </cell>
          <cell r="F73">
            <v>1000</v>
          </cell>
          <cell r="G73">
            <v>90</v>
          </cell>
          <cell r="H73">
            <v>1000</v>
          </cell>
          <cell r="I73">
            <v>90</v>
          </cell>
          <cell r="J73">
            <v>1000</v>
          </cell>
          <cell r="K73">
            <v>90</v>
          </cell>
          <cell r="L73">
            <v>1000</v>
          </cell>
          <cell r="M73">
            <v>90</v>
          </cell>
          <cell r="N73">
            <v>6000</v>
          </cell>
          <cell r="O73">
            <v>540</v>
          </cell>
          <cell r="P73">
            <v>6540</v>
          </cell>
          <cell r="Q73">
            <v>2</v>
          </cell>
        </row>
        <row r="74">
          <cell r="A74">
            <v>17524182</v>
          </cell>
          <cell r="B74">
            <v>1000</v>
          </cell>
          <cell r="C74">
            <v>90</v>
          </cell>
          <cell r="D74">
            <v>1000</v>
          </cell>
          <cell r="E74">
            <v>90</v>
          </cell>
          <cell r="F74">
            <v>1000</v>
          </cell>
          <cell r="G74">
            <v>90</v>
          </cell>
          <cell r="H74">
            <v>1000</v>
          </cell>
          <cell r="I74">
            <v>90</v>
          </cell>
          <cell r="J74">
            <v>1000</v>
          </cell>
          <cell r="K74">
            <v>90</v>
          </cell>
          <cell r="L74">
            <v>1000</v>
          </cell>
          <cell r="M74">
            <v>90</v>
          </cell>
          <cell r="N74">
            <v>6000</v>
          </cell>
          <cell r="O74">
            <v>540</v>
          </cell>
          <cell r="P74">
            <v>6540</v>
          </cell>
          <cell r="Q74">
            <v>2</v>
          </cell>
        </row>
        <row r="75">
          <cell r="A75">
            <v>17531844</v>
          </cell>
          <cell r="B75">
            <v>1300</v>
          </cell>
          <cell r="C75">
            <v>117</v>
          </cell>
          <cell r="D75">
            <v>1300</v>
          </cell>
          <cell r="E75">
            <v>117</v>
          </cell>
          <cell r="F75">
            <v>1300</v>
          </cell>
          <cell r="G75">
            <v>117</v>
          </cell>
          <cell r="H75">
            <v>1300</v>
          </cell>
          <cell r="I75">
            <v>117</v>
          </cell>
          <cell r="J75">
            <v>1300</v>
          </cell>
          <cell r="K75">
            <v>117</v>
          </cell>
          <cell r="L75">
            <v>1300</v>
          </cell>
          <cell r="M75">
            <v>117</v>
          </cell>
          <cell r="N75">
            <v>7800</v>
          </cell>
          <cell r="O75">
            <v>702</v>
          </cell>
          <cell r="P75">
            <v>8502</v>
          </cell>
          <cell r="Q75">
            <v>2</v>
          </cell>
        </row>
        <row r="76">
          <cell r="A76">
            <v>17534333</v>
          </cell>
          <cell r="B76">
            <v>2300</v>
          </cell>
          <cell r="C76">
            <v>207</v>
          </cell>
          <cell r="D76">
            <v>0</v>
          </cell>
          <cell r="E76">
            <v>0</v>
          </cell>
          <cell r="N76">
            <v>2300</v>
          </cell>
          <cell r="O76">
            <v>207</v>
          </cell>
          <cell r="P76">
            <v>2507</v>
          </cell>
          <cell r="Q76">
            <v>1</v>
          </cell>
        </row>
        <row r="77">
          <cell r="A77">
            <v>17536226</v>
          </cell>
          <cell r="B77">
            <v>1200</v>
          </cell>
          <cell r="C77">
            <v>108</v>
          </cell>
          <cell r="D77">
            <v>1200</v>
          </cell>
          <cell r="E77">
            <v>108</v>
          </cell>
          <cell r="F77">
            <v>1200</v>
          </cell>
          <cell r="G77">
            <v>108</v>
          </cell>
          <cell r="H77">
            <v>1200</v>
          </cell>
          <cell r="I77">
            <v>108</v>
          </cell>
          <cell r="J77">
            <v>1200</v>
          </cell>
          <cell r="K77">
            <v>108</v>
          </cell>
          <cell r="L77">
            <v>1200</v>
          </cell>
          <cell r="M77">
            <v>108</v>
          </cell>
          <cell r="N77">
            <v>7200</v>
          </cell>
          <cell r="O77">
            <v>648</v>
          </cell>
          <cell r="P77">
            <v>7848</v>
          </cell>
          <cell r="Q77">
            <v>2</v>
          </cell>
        </row>
        <row r="78">
          <cell r="A78">
            <v>17538282</v>
          </cell>
          <cell r="B78">
            <v>1600</v>
          </cell>
          <cell r="C78">
            <v>144</v>
          </cell>
          <cell r="D78">
            <v>1600</v>
          </cell>
          <cell r="E78">
            <v>144</v>
          </cell>
          <cell r="F78">
            <v>1600</v>
          </cell>
          <cell r="G78">
            <v>144</v>
          </cell>
          <cell r="H78">
            <v>1600</v>
          </cell>
          <cell r="I78">
            <v>144</v>
          </cell>
          <cell r="J78">
            <v>1600</v>
          </cell>
          <cell r="K78">
            <v>144</v>
          </cell>
          <cell r="L78">
            <v>1600</v>
          </cell>
          <cell r="M78">
            <v>144</v>
          </cell>
          <cell r="N78">
            <v>9600</v>
          </cell>
          <cell r="O78">
            <v>864</v>
          </cell>
          <cell r="P78">
            <v>10464</v>
          </cell>
          <cell r="Q78">
            <v>2</v>
          </cell>
        </row>
        <row r="79">
          <cell r="A79">
            <v>17540499</v>
          </cell>
          <cell r="B79">
            <v>1300</v>
          </cell>
          <cell r="C79">
            <v>117</v>
          </cell>
          <cell r="D79">
            <v>1300</v>
          </cell>
          <cell r="E79">
            <v>117</v>
          </cell>
          <cell r="F79">
            <v>1300</v>
          </cell>
          <cell r="G79">
            <v>117</v>
          </cell>
          <cell r="H79">
            <v>1300</v>
          </cell>
          <cell r="I79">
            <v>117</v>
          </cell>
          <cell r="J79">
            <v>1300</v>
          </cell>
          <cell r="K79">
            <v>117</v>
          </cell>
          <cell r="L79">
            <v>1300</v>
          </cell>
          <cell r="M79">
            <v>117</v>
          </cell>
          <cell r="N79">
            <v>7800</v>
          </cell>
          <cell r="O79">
            <v>702</v>
          </cell>
          <cell r="P79">
            <v>8502</v>
          </cell>
          <cell r="Q79">
            <v>2</v>
          </cell>
        </row>
        <row r="80">
          <cell r="A80">
            <v>17540528</v>
          </cell>
          <cell r="B80">
            <v>3000</v>
          </cell>
          <cell r="C80">
            <v>217.8</v>
          </cell>
          <cell r="D80">
            <v>3000</v>
          </cell>
          <cell r="E80">
            <v>217.8</v>
          </cell>
          <cell r="F80">
            <v>3000</v>
          </cell>
          <cell r="G80">
            <v>217.8</v>
          </cell>
          <cell r="H80">
            <v>3000</v>
          </cell>
          <cell r="I80">
            <v>217.8</v>
          </cell>
          <cell r="J80">
            <v>3000</v>
          </cell>
          <cell r="K80">
            <v>217.8</v>
          </cell>
          <cell r="L80">
            <v>3000</v>
          </cell>
          <cell r="M80">
            <v>217.8</v>
          </cell>
          <cell r="N80">
            <v>18000</v>
          </cell>
          <cell r="O80">
            <v>1306.8</v>
          </cell>
          <cell r="P80">
            <v>19306.8</v>
          </cell>
          <cell r="Q80">
            <v>2</v>
          </cell>
        </row>
        <row r="81">
          <cell r="A81">
            <v>17540566</v>
          </cell>
          <cell r="B81">
            <v>3000</v>
          </cell>
          <cell r="C81">
            <v>217.8</v>
          </cell>
          <cell r="D81">
            <v>3000</v>
          </cell>
          <cell r="E81">
            <v>217.8</v>
          </cell>
          <cell r="F81">
            <v>3000</v>
          </cell>
          <cell r="G81">
            <v>217.8</v>
          </cell>
          <cell r="H81">
            <v>3000</v>
          </cell>
          <cell r="I81">
            <v>217.8</v>
          </cell>
          <cell r="J81">
            <v>3000</v>
          </cell>
          <cell r="K81">
            <v>217.8</v>
          </cell>
          <cell r="L81">
            <v>3000</v>
          </cell>
          <cell r="M81">
            <v>217.8</v>
          </cell>
          <cell r="N81">
            <v>18000</v>
          </cell>
          <cell r="O81">
            <v>1306.8</v>
          </cell>
          <cell r="P81">
            <v>19306.8</v>
          </cell>
          <cell r="Q81">
            <v>2</v>
          </cell>
        </row>
        <row r="82">
          <cell r="A82">
            <v>17545044</v>
          </cell>
          <cell r="B82">
            <v>1200</v>
          </cell>
          <cell r="C82">
            <v>108</v>
          </cell>
          <cell r="D82">
            <v>1200</v>
          </cell>
          <cell r="E82">
            <v>108</v>
          </cell>
          <cell r="F82">
            <v>1200</v>
          </cell>
          <cell r="G82">
            <v>108</v>
          </cell>
          <cell r="H82">
            <v>1200</v>
          </cell>
          <cell r="I82">
            <v>108</v>
          </cell>
          <cell r="J82">
            <v>1200</v>
          </cell>
          <cell r="K82">
            <v>108</v>
          </cell>
          <cell r="L82">
            <v>1200</v>
          </cell>
          <cell r="M82">
            <v>108</v>
          </cell>
          <cell r="N82">
            <v>7200</v>
          </cell>
          <cell r="O82">
            <v>648</v>
          </cell>
          <cell r="P82">
            <v>7848</v>
          </cell>
          <cell r="Q82">
            <v>2</v>
          </cell>
        </row>
        <row r="83">
          <cell r="A83">
            <v>17555001</v>
          </cell>
          <cell r="B83">
            <v>1300</v>
          </cell>
          <cell r="C83">
            <v>117</v>
          </cell>
          <cell r="D83">
            <v>1300</v>
          </cell>
          <cell r="E83">
            <v>117</v>
          </cell>
          <cell r="F83">
            <v>1300</v>
          </cell>
          <cell r="G83">
            <v>117</v>
          </cell>
          <cell r="H83">
            <v>1300</v>
          </cell>
          <cell r="I83">
            <v>117</v>
          </cell>
          <cell r="J83">
            <v>1300</v>
          </cell>
          <cell r="K83">
            <v>117</v>
          </cell>
          <cell r="L83">
            <v>1300</v>
          </cell>
          <cell r="M83">
            <v>117</v>
          </cell>
          <cell r="N83">
            <v>7800</v>
          </cell>
          <cell r="O83">
            <v>702</v>
          </cell>
          <cell r="P83">
            <v>8502</v>
          </cell>
          <cell r="Q83">
            <v>2</v>
          </cell>
        </row>
        <row r="84">
          <cell r="A84">
            <v>17576659</v>
          </cell>
          <cell r="B84">
            <v>1600</v>
          </cell>
          <cell r="C84">
            <v>144</v>
          </cell>
          <cell r="D84">
            <v>1600</v>
          </cell>
          <cell r="E84">
            <v>144</v>
          </cell>
          <cell r="F84">
            <v>1600</v>
          </cell>
          <cell r="G84">
            <v>144</v>
          </cell>
          <cell r="H84">
            <v>1600</v>
          </cell>
          <cell r="I84">
            <v>144</v>
          </cell>
          <cell r="J84">
            <v>1600</v>
          </cell>
          <cell r="K84">
            <v>144</v>
          </cell>
          <cell r="L84">
            <v>1600</v>
          </cell>
          <cell r="M84">
            <v>144</v>
          </cell>
          <cell r="N84">
            <v>9600</v>
          </cell>
          <cell r="O84">
            <v>864</v>
          </cell>
          <cell r="P84">
            <v>10464</v>
          </cell>
          <cell r="Q84">
            <v>2</v>
          </cell>
        </row>
        <row r="85">
          <cell r="A85">
            <v>17587854</v>
          </cell>
          <cell r="F85">
            <v>1147</v>
          </cell>
          <cell r="G85">
            <v>103.22999999999999</v>
          </cell>
          <cell r="N85">
            <v>1147</v>
          </cell>
          <cell r="O85">
            <v>103.22999999999999</v>
          </cell>
          <cell r="P85">
            <v>1250.23</v>
          </cell>
          <cell r="Q85">
            <v>0</v>
          </cell>
        </row>
        <row r="86">
          <cell r="A86">
            <v>17593067</v>
          </cell>
          <cell r="B86">
            <v>3500</v>
          </cell>
          <cell r="C86">
            <v>217.8</v>
          </cell>
          <cell r="D86">
            <v>3500</v>
          </cell>
          <cell r="E86">
            <v>217.8</v>
          </cell>
          <cell r="F86">
            <v>3500</v>
          </cell>
          <cell r="G86">
            <v>217.8</v>
          </cell>
          <cell r="H86">
            <v>3500</v>
          </cell>
          <cell r="I86">
            <v>217.8</v>
          </cell>
          <cell r="J86">
            <v>3500</v>
          </cell>
          <cell r="K86">
            <v>217.8</v>
          </cell>
          <cell r="L86">
            <v>3500</v>
          </cell>
          <cell r="M86">
            <v>217.8</v>
          </cell>
          <cell r="N86">
            <v>21000</v>
          </cell>
          <cell r="O86">
            <v>1306.8</v>
          </cell>
          <cell r="P86">
            <v>22306.799999999999</v>
          </cell>
          <cell r="Q86">
            <v>2</v>
          </cell>
        </row>
        <row r="87">
          <cell r="A87">
            <v>17594236</v>
          </cell>
          <cell r="B87">
            <v>930</v>
          </cell>
          <cell r="C87">
            <v>83.7</v>
          </cell>
          <cell r="D87">
            <v>930</v>
          </cell>
          <cell r="E87">
            <v>83.7</v>
          </cell>
          <cell r="F87">
            <v>930</v>
          </cell>
          <cell r="G87">
            <v>83.7</v>
          </cell>
          <cell r="H87">
            <v>930</v>
          </cell>
          <cell r="I87">
            <v>83.7</v>
          </cell>
          <cell r="J87">
            <v>930</v>
          </cell>
          <cell r="K87">
            <v>83.7</v>
          </cell>
          <cell r="L87">
            <v>930</v>
          </cell>
          <cell r="M87">
            <v>83.7</v>
          </cell>
          <cell r="N87">
            <v>5580</v>
          </cell>
          <cell r="O87">
            <v>502.2</v>
          </cell>
          <cell r="P87">
            <v>6082.2</v>
          </cell>
          <cell r="Q87">
            <v>2</v>
          </cell>
        </row>
        <row r="88">
          <cell r="A88">
            <v>17596598</v>
          </cell>
          <cell r="B88">
            <v>1000</v>
          </cell>
          <cell r="C88">
            <v>90</v>
          </cell>
          <cell r="D88">
            <v>1000</v>
          </cell>
          <cell r="E88">
            <v>90</v>
          </cell>
          <cell r="F88">
            <v>1000</v>
          </cell>
          <cell r="G88">
            <v>90</v>
          </cell>
          <cell r="H88">
            <v>1000</v>
          </cell>
          <cell r="I88">
            <v>90</v>
          </cell>
          <cell r="J88">
            <v>1000</v>
          </cell>
          <cell r="K88">
            <v>90</v>
          </cell>
          <cell r="L88">
            <v>1000</v>
          </cell>
          <cell r="M88">
            <v>90</v>
          </cell>
          <cell r="N88">
            <v>6000</v>
          </cell>
          <cell r="O88">
            <v>540</v>
          </cell>
          <cell r="P88">
            <v>6540</v>
          </cell>
          <cell r="Q88">
            <v>2</v>
          </cell>
        </row>
        <row r="89">
          <cell r="A89">
            <v>17597155</v>
          </cell>
          <cell r="B89">
            <v>1300</v>
          </cell>
          <cell r="C89">
            <v>117</v>
          </cell>
          <cell r="D89">
            <v>1300</v>
          </cell>
          <cell r="E89">
            <v>117</v>
          </cell>
          <cell r="F89">
            <v>1300</v>
          </cell>
          <cell r="G89">
            <v>117</v>
          </cell>
          <cell r="H89">
            <v>1300</v>
          </cell>
          <cell r="I89">
            <v>117</v>
          </cell>
          <cell r="J89">
            <v>1300</v>
          </cell>
          <cell r="K89">
            <v>117</v>
          </cell>
          <cell r="L89">
            <v>1300</v>
          </cell>
          <cell r="M89">
            <v>117</v>
          </cell>
          <cell r="N89">
            <v>7800</v>
          </cell>
          <cell r="O89">
            <v>702</v>
          </cell>
          <cell r="P89">
            <v>8502</v>
          </cell>
          <cell r="Q89">
            <v>2</v>
          </cell>
        </row>
        <row r="90">
          <cell r="A90">
            <v>17597932</v>
          </cell>
          <cell r="B90">
            <v>1200</v>
          </cell>
          <cell r="C90">
            <v>108</v>
          </cell>
          <cell r="D90">
            <v>1200</v>
          </cell>
          <cell r="E90">
            <v>108</v>
          </cell>
          <cell r="F90">
            <v>1200</v>
          </cell>
          <cell r="G90">
            <v>108</v>
          </cell>
          <cell r="H90">
            <v>1200</v>
          </cell>
          <cell r="I90">
            <v>108</v>
          </cell>
          <cell r="J90">
            <v>1200</v>
          </cell>
          <cell r="K90">
            <v>108</v>
          </cell>
          <cell r="L90">
            <v>1200</v>
          </cell>
          <cell r="M90">
            <v>108</v>
          </cell>
          <cell r="N90">
            <v>7200</v>
          </cell>
          <cell r="O90">
            <v>648</v>
          </cell>
          <cell r="P90">
            <v>7848</v>
          </cell>
          <cell r="Q90">
            <v>2</v>
          </cell>
        </row>
        <row r="91">
          <cell r="A91">
            <v>17598505</v>
          </cell>
          <cell r="B91">
            <v>1200</v>
          </cell>
          <cell r="C91">
            <v>108</v>
          </cell>
          <cell r="D91">
            <v>1200</v>
          </cell>
          <cell r="E91">
            <v>108</v>
          </cell>
          <cell r="F91">
            <v>1200</v>
          </cell>
          <cell r="G91">
            <v>108</v>
          </cell>
          <cell r="H91">
            <v>1200</v>
          </cell>
          <cell r="I91">
            <v>108</v>
          </cell>
          <cell r="J91">
            <v>1200</v>
          </cell>
          <cell r="K91">
            <v>108</v>
          </cell>
          <cell r="L91">
            <v>1200</v>
          </cell>
          <cell r="M91">
            <v>108</v>
          </cell>
          <cell r="N91">
            <v>7200</v>
          </cell>
          <cell r="O91">
            <v>648</v>
          </cell>
          <cell r="P91">
            <v>7848</v>
          </cell>
          <cell r="Q91">
            <v>2</v>
          </cell>
        </row>
        <row r="92">
          <cell r="A92">
            <v>17598643</v>
          </cell>
          <cell r="B92">
            <v>930</v>
          </cell>
          <cell r="C92">
            <v>83.7</v>
          </cell>
          <cell r="D92">
            <v>930</v>
          </cell>
          <cell r="E92">
            <v>83.7</v>
          </cell>
          <cell r="F92">
            <v>930</v>
          </cell>
          <cell r="G92">
            <v>83.7</v>
          </cell>
          <cell r="H92">
            <v>930</v>
          </cell>
          <cell r="I92">
            <v>83.7</v>
          </cell>
          <cell r="J92">
            <v>930</v>
          </cell>
          <cell r="K92">
            <v>83.7</v>
          </cell>
          <cell r="L92">
            <v>930</v>
          </cell>
          <cell r="M92">
            <v>83.7</v>
          </cell>
          <cell r="N92">
            <v>5580</v>
          </cell>
          <cell r="O92">
            <v>502.2</v>
          </cell>
          <cell r="P92">
            <v>6082.2</v>
          </cell>
          <cell r="Q92">
            <v>2</v>
          </cell>
        </row>
        <row r="93">
          <cell r="A93">
            <v>17599192</v>
          </cell>
          <cell r="B93">
            <v>1500</v>
          </cell>
          <cell r="C93">
            <v>135</v>
          </cell>
          <cell r="D93">
            <v>1500</v>
          </cell>
          <cell r="E93">
            <v>135</v>
          </cell>
          <cell r="F93">
            <v>1500</v>
          </cell>
          <cell r="G93">
            <v>135</v>
          </cell>
          <cell r="H93">
            <v>1500</v>
          </cell>
          <cell r="I93">
            <v>135</v>
          </cell>
          <cell r="J93">
            <v>1500</v>
          </cell>
          <cell r="K93">
            <v>135</v>
          </cell>
          <cell r="L93">
            <v>1500</v>
          </cell>
          <cell r="M93">
            <v>135</v>
          </cell>
          <cell r="N93">
            <v>9000</v>
          </cell>
          <cell r="O93">
            <v>810</v>
          </cell>
          <cell r="P93">
            <v>9810</v>
          </cell>
          <cell r="Q93">
            <v>2</v>
          </cell>
        </row>
        <row r="94">
          <cell r="A94">
            <v>17599291</v>
          </cell>
          <cell r="B94">
            <v>1200</v>
          </cell>
          <cell r="C94">
            <v>108</v>
          </cell>
          <cell r="D94">
            <v>1200</v>
          </cell>
          <cell r="E94">
            <v>108</v>
          </cell>
          <cell r="F94">
            <v>1200</v>
          </cell>
          <cell r="G94">
            <v>108</v>
          </cell>
          <cell r="H94">
            <v>1200</v>
          </cell>
          <cell r="I94">
            <v>108</v>
          </cell>
          <cell r="J94">
            <v>1200</v>
          </cell>
          <cell r="K94">
            <v>108</v>
          </cell>
          <cell r="L94">
            <v>1200</v>
          </cell>
          <cell r="M94">
            <v>108</v>
          </cell>
          <cell r="N94">
            <v>7200</v>
          </cell>
          <cell r="O94">
            <v>648</v>
          </cell>
          <cell r="P94">
            <v>7848</v>
          </cell>
          <cell r="Q94">
            <v>2</v>
          </cell>
        </row>
        <row r="95">
          <cell r="A95">
            <v>17599731</v>
          </cell>
          <cell r="B95">
            <v>930</v>
          </cell>
          <cell r="C95">
            <v>83.7</v>
          </cell>
          <cell r="D95">
            <v>930</v>
          </cell>
          <cell r="E95">
            <v>83.7</v>
          </cell>
          <cell r="F95">
            <v>930</v>
          </cell>
          <cell r="G95">
            <v>83.7</v>
          </cell>
          <cell r="H95">
            <v>930</v>
          </cell>
          <cell r="I95">
            <v>83.7</v>
          </cell>
          <cell r="J95">
            <v>930</v>
          </cell>
          <cell r="K95">
            <v>83.7</v>
          </cell>
          <cell r="L95">
            <v>930</v>
          </cell>
          <cell r="M95">
            <v>83.7</v>
          </cell>
          <cell r="N95">
            <v>5580</v>
          </cell>
          <cell r="O95">
            <v>502.2</v>
          </cell>
          <cell r="P95">
            <v>6082.2</v>
          </cell>
          <cell r="Q95">
            <v>2</v>
          </cell>
        </row>
        <row r="96">
          <cell r="A96">
            <v>17600355</v>
          </cell>
          <cell r="B96">
            <v>2000</v>
          </cell>
          <cell r="C96">
            <v>180</v>
          </cell>
          <cell r="D96">
            <v>2000</v>
          </cell>
          <cell r="E96">
            <v>180</v>
          </cell>
          <cell r="F96">
            <v>2000</v>
          </cell>
          <cell r="G96">
            <v>180</v>
          </cell>
          <cell r="H96">
            <v>2000</v>
          </cell>
          <cell r="I96">
            <v>180</v>
          </cell>
          <cell r="J96">
            <v>2000</v>
          </cell>
          <cell r="K96">
            <v>180</v>
          </cell>
          <cell r="L96">
            <v>2000</v>
          </cell>
          <cell r="M96">
            <v>180</v>
          </cell>
          <cell r="N96">
            <v>12000</v>
          </cell>
          <cell r="O96">
            <v>1080</v>
          </cell>
          <cell r="P96">
            <v>13080</v>
          </cell>
          <cell r="Q96">
            <v>2</v>
          </cell>
        </row>
        <row r="97">
          <cell r="A97">
            <v>17601081</v>
          </cell>
          <cell r="B97">
            <v>930</v>
          </cell>
          <cell r="C97">
            <v>83.7</v>
          </cell>
          <cell r="D97">
            <v>930</v>
          </cell>
          <cell r="E97">
            <v>83.7</v>
          </cell>
          <cell r="F97">
            <v>930</v>
          </cell>
          <cell r="G97">
            <v>83.7</v>
          </cell>
          <cell r="H97">
            <v>930</v>
          </cell>
          <cell r="I97">
            <v>83.7</v>
          </cell>
          <cell r="J97">
            <v>930</v>
          </cell>
          <cell r="K97">
            <v>83.7</v>
          </cell>
          <cell r="L97">
            <v>930</v>
          </cell>
          <cell r="M97">
            <v>83.7</v>
          </cell>
          <cell r="N97">
            <v>5580</v>
          </cell>
          <cell r="O97">
            <v>502.2</v>
          </cell>
          <cell r="P97">
            <v>6082.2</v>
          </cell>
          <cell r="Q97">
            <v>2</v>
          </cell>
        </row>
        <row r="98">
          <cell r="A98">
            <v>17601519</v>
          </cell>
          <cell r="B98">
            <v>1200</v>
          </cell>
          <cell r="C98">
            <v>108</v>
          </cell>
          <cell r="D98">
            <v>1200</v>
          </cell>
          <cell r="E98">
            <v>108</v>
          </cell>
          <cell r="F98">
            <v>1200</v>
          </cell>
          <cell r="G98">
            <v>108</v>
          </cell>
          <cell r="H98">
            <v>1200</v>
          </cell>
          <cell r="I98">
            <v>108</v>
          </cell>
          <cell r="J98">
            <v>1200</v>
          </cell>
          <cell r="K98">
            <v>108</v>
          </cell>
          <cell r="L98">
            <v>1200</v>
          </cell>
          <cell r="M98">
            <v>108</v>
          </cell>
          <cell r="N98">
            <v>7200</v>
          </cell>
          <cell r="O98">
            <v>648</v>
          </cell>
          <cell r="P98">
            <v>7848</v>
          </cell>
          <cell r="Q98">
            <v>2</v>
          </cell>
        </row>
        <row r="99">
          <cell r="A99">
            <v>17602782</v>
          </cell>
          <cell r="B99">
            <v>1600</v>
          </cell>
          <cell r="C99">
            <v>144</v>
          </cell>
          <cell r="D99">
            <v>1600</v>
          </cell>
          <cell r="E99">
            <v>144</v>
          </cell>
          <cell r="F99">
            <v>1600</v>
          </cell>
          <cell r="G99">
            <v>144</v>
          </cell>
          <cell r="H99">
            <v>1600</v>
          </cell>
          <cell r="I99">
            <v>144</v>
          </cell>
          <cell r="J99">
            <v>1600</v>
          </cell>
          <cell r="K99">
            <v>144</v>
          </cell>
          <cell r="L99">
            <v>1600</v>
          </cell>
          <cell r="M99">
            <v>144</v>
          </cell>
          <cell r="N99">
            <v>9600</v>
          </cell>
          <cell r="O99">
            <v>864</v>
          </cell>
          <cell r="P99">
            <v>10464</v>
          </cell>
          <cell r="Q99">
            <v>2</v>
          </cell>
        </row>
        <row r="100">
          <cell r="A100">
            <v>17603522</v>
          </cell>
          <cell r="B100">
            <v>930</v>
          </cell>
          <cell r="C100">
            <v>83.7</v>
          </cell>
          <cell r="D100">
            <v>930</v>
          </cell>
          <cell r="E100">
            <v>83.7</v>
          </cell>
          <cell r="F100">
            <v>930</v>
          </cell>
          <cell r="G100">
            <v>83.7</v>
          </cell>
          <cell r="H100">
            <v>930</v>
          </cell>
          <cell r="I100">
            <v>83.7</v>
          </cell>
          <cell r="J100">
            <v>930</v>
          </cell>
          <cell r="K100">
            <v>83.7</v>
          </cell>
          <cell r="L100">
            <v>930</v>
          </cell>
          <cell r="M100">
            <v>83.7</v>
          </cell>
          <cell r="N100">
            <v>5580</v>
          </cell>
          <cell r="O100">
            <v>502.2</v>
          </cell>
          <cell r="P100">
            <v>6082.2</v>
          </cell>
          <cell r="Q100">
            <v>2</v>
          </cell>
        </row>
        <row r="101">
          <cell r="A101">
            <v>17603751</v>
          </cell>
          <cell r="H101">
            <v>2408.6111111111113</v>
          </cell>
          <cell r="I101">
            <v>216.77500000000001</v>
          </cell>
          <cell r="N101">
            <v>2408.6111111111113</v>
          </cell>
          <cell r="O101">
            <v>216.77500000000001</v>
          </cell>
          <cell r="P101">
            <v>2625.3861111111114</v>
          </cell>
          <cell r="Q101">
            <v>0</v>
          </cell>
        </row>
        <row r="102">
          <cell r="A102">
            <v>17609206</v>
          </cell>
          <cell r="B102">
            <v>1000</v>
          </cell>
          <cell r="C102">
            <v>90</v>
          </cell>
          <cell r="D102">
            <v>1000</v>
          </cell>
          <cell r="E102">
            <v>90</v>
          </cell>
          <cell r="F102">
            <v>1000</v>
          </cell>
          <cell r="G102">
            <v>90</v>
          </cell>
          <cell r="H102">
            <v>1000</v>
          </cell>
          <cell r="I102">
            <v>90</v>
          </cell>
          <cell r="J102">
            <v>1000</v>
          </cell>
          <cell r="K102">
            <v>90</v>
          </cell>
          <cell r="L102">
            <v>1000</v>
          </cell>
          <cell r="M102">
            <v>90</v>
          </cell>
          <cell r="N102">
            <v>6000</v>
          </cell>
          <cell r="O102">
            <v>540</v>
          </cell>
          <cell r="P102">
            <v>6540</v>
          </cell>
          <cell r="Q102">
            <v>2</v>
          </cell>
        </row>
        <row r="103">
          <cell r="A103">
            <v>17610991</v>
          </cell>
          <cell r="B103">
            <v>1500</v>
          </cell>
          <cell r="C103">
            <v>135</v>
          </cell>
          <cell r="D103">
            <v>1500</v>
          </cell>
          <cell r="E103">
            <v>135</v>
          </cell>
          <cell r="F103">
            <v>1500</v>
          </cell>
          <cell r="G103">
            <v>135</v>
          </cell>
          <cell r="H103">
            <v>1500</v>
          </cell>
          <cell r="I103">
            <v>135</v>
          </cell>
          <cell r="J103">
            <v>1500</v>
          </cell>
          <cell r="K103">
            <v>135</v>
          </cell>
          <cell r="L103">
            <v>1500</v>
          </cell>
          <cell r="M103">
            <v>135</v>
          </cell>
          <cell r="N103">
            <v>9000</v>
          </cell>
          <cell r="O103">
            <v>810</v>
          </cell>
          <cell r="P103">
            <v>9810</v>
          </cell>
          <cell r="Q103">
            <v>2</v>
          </cell>
        </row>
        <row r="104">
          <cell r="A104">
            <v>17611446</v>
          </cell>
          <cell r="B104">
            <v>1300</v>
          </cell>
          <cell r="C104">
            <v>117</v>
          </cell>
          <cell r="D104">
            <v>1300</v>
          </cell>
          <cell r="E104">
            <v>117</v>
          </cell>
          <cell r="F104">
            <v>1300</v>
          </cell>
          <cell r="G104">
            <v>117</v>
          </cell>
          <cell r="H104">
            <v>1300</v>
          </cell>
          <cell r="I104">
            <v>117</v>
          </cell>
          <cell r="J104">
            <v>1300</v>
          </cell>
          <cell r="K104">
            <v>117</v>
          </cell>
          <cell r="L104">
            <v>1300</v>
          </cell>
          <cell r="M104">
            <v>117</v>
          </cell>
          <cell r="N104">
            <v>7800</v>
          </cell>
          <cell r="O104">
            <v>702</v>
          </cell>
          <cell r="P104">
            <v>8502</v>
          </cell>
          <cell r="Q104">
            <v>2</v>
          </cell>
        </row>
        <row r="105">
          <cell r="A105">
            <v>17611963</v>
          </cell>
          <cell r="B105">
            <v>1300</v>
          </cell>
          <cell r="C105">
            <v>117</v>
          </cell>
          <cell r="D105">
            <v>1300</v>
          </cell>
          <cell r="E105">
            <v>117</v>
          </cell>
          <cell r="F105">
            <v>1300</v>
          </cell>
          <cell r="G105">
            <v>117</v>
          </cell>
          <cell r="H105">
            <v>1300</v>
          </cell>
          <cell r="I105">
            <v>117</v>
          </cell>
          <cell r="J105">
            <v>1300</v>
          </cell>
          <cell r="K105">
            <v>117</v>
          </cell>
          <cell r="L105">
            <v>1300</v>
          </cell>
          <cell r="M105">
            <v>117</v>
          </cell>
          <cell r="N105">
            <v>7800</v>
          </cell>
          <cell r="O105">
            <v>702</v>
          </cell>
          <cell r="P105">
            <v>8502</v>
          </cell>
          <cell r="Q105">
            <v>2</v>
          </cell>
        </row>
        <row r="106">
          <cell r="A106">
            <v>17612849</v>
          </cell>
          <cell r="B106">
            <v>1300</v>
          </cell>
          <cell r="C106">
            <v>117</v>
          </cell>
          <cell r="D106">
            <v>1300</v>
          </cell>
          <cell r="E106">
            <v>117</v>
          </cell>
          <cell r="F106">
            <v>1300</v>
          </cell>
          <cell r="G106">
            <v>117</v>
          </cell>
          <cell r="H106">
            <v>1300</v>
          </cell>
          <cell r="I106">
            <v>117</v>
          </cell>
          <cell r="J106">
            <v>1300</v>
          </cell>
          <cell r="K106">
            <v>117</v>
          </cell>
          <cell r="L106">
            <v>1300</v>
          </cell>
          <cell r="M106">
            <v>117</v>
          </cell>
          <cell r="N106">
            <v>7800</v>
          </cell>
          <cell r="O106">
            <v>702</v>
          </cell>
          <cell r="P106">
            <v>8502</v>
          </cell>
          <cell r="Q106">
            <v>2</v>
          </cell>
        </row>
        <row r="107">
          <cell r="A107">
            <v>17619638</v>
          </cell>
          <cell r="B107">
            <v>930</v>
          </cell>
          <cell r="C107">
            <v>83.7</v>
          </cell>
          <cell r="D107">
            <v>930</v>
          </cell>
          <cell r="E107">
            <v>83.7</v>
          </cell>
          <cell r="F107">
            <v>930</v>
          </cell>
          <cell r="G107">
            <v>83.7</v>
          </cell>
          <cell r="H107">
            <v>930</v>
          </cell>
          <cell r="I107">
            <v>83.7</v>
          </cell>
          <cell r="J107">
            <v>930</v>
          </cell>
          <cell r="K107">
            <v>83.7</v>
          </cell>
          <cell r="L107">
            <v>930</v>
          </cell>
          <cell r="M107">
            <v>83.7</v>
          </cell>
          <cell r="N107">
            <v>5580</v>
          </cell>
          <cell r="O107">
            <v>502.2</v>
          </cell>
          <cell r="P107">
            <v>6082.2</v>
          </cell>
          <cell r="Q107">
            <v>2</v>
          </cell>
        </row>
        <row r="108">
          <cell r="A108">
            <v>17620216</v>
          </cell>
          <cell r="B108">
            <v>930</v>
          </cell>
          <cell r="C108">
            <v>83.7</v>
          </cell>
          <cell r="D108">
            <v>930</v>
          </cell>
          <cell r="E108">
            <v>83.7</v>
          </cell>
          <cell r="F108">
            <v>930</v>
          </cell>
          <cell r="G108">
            <v>83.7</v>
          </cell>
          <cell r="H108">
            <v>930</v>
          </cell>
          <cell r="I108">
            <v>83.7</v>
          </cell>
          <cell r="J108">
            <v>930</v>
          </cell>
          <cell r="K108">
            <v>83.7</v>
          </cell>
          <cell r="L108">
            <v>930</v>
          </cell>
          <cell r="M108">
            <v>83.7</v>
          </cell>
          <cell r="N108">
            <v>5580</v>
          </cell>
          <cell r="O108">
            <v>502.2</v>
          </cell>
          <cell r="P108">
            <v>6082.2</v>
          </cell>
          <cell r="Q108">
            <v>2</v>
          </cell>
        </row>
        <row r="109">
          <cell r="A109">
            <v>17621797</v>
          </cell>
          <cell r="B109">
            <v>1200</v>
          </cell>
          <cell r="C109">
            <v>108</v>
          </cell>
          <cell r="D109">
            <v>1200</v>
          </cell>
          <cell r="E109">
            <v>108</v>
          </cell>
          <cell r="F109">
            <v>1200</v>
          </cell>
          <cell r="G109">
            <v>108</v>
          </cell>
          <cell r="H109">
            <v>1200</v>
          </cell>
          <cell r="I109">
            <v>108</v>
          </cell>
          <cell r="J109">
            <v>1200</v>
          </cell>
          <cell r="K109">
            <v>108</v>
          </cell>
          <cell r="L109">
            <v>1200</v>
          </cell>
          <cell r="M109">
            <v>108</v>
          </cell>
          <cell r="N109">
            <v>7200</v>
          </cell>
          <cell r="O109">
            <v>648</v>
          </cell>
          <cell r="P109">
            <v>7848</v>
          </cell>
          <cell r="Q109">
            <v>2</v>
          </cell>
        </row>
        <row r="110">
          <cell r="A110">
            <v>17632447</v>
          </cell>
          <cell r="B110">
            <v>1300</v>
          </cell>
          <cell r="C110">
            <v>117</v>
          </cell>
          <cell r="D110">
            <v>1300</v>
          </cell>
          <cell r="E110">
            <v>117</v>
          </cell>
          <cell r="F110">
            <v>1300</v>
          </cell>
          <cell r="G110">
            <v>117</v>
          </cell>
          <cell r="H110">
            <v>1300</v>
          </cell>
          <cell r="I110">
            <v>117</v>
          </cell>
          <cell r="J110">
            <v>1256.67</v>
          </cell>
          <cell r="K110">
            <v>113.1003</v>
          </cell>
          <cell r="L110">
            <v>1300</v>
          </cell>
          <cell r="M110">
            <v>117</v>
          </cell>
          <cell r="N110">
            <v>7756.67</v>
          </cell>
          <cell r="O110">
            <v>698.10030000000006</v>
          </cell>
          <cell r="P110">
            <v>8454.7703000000001</v>
          </cell>
          <cell r="Q110">
            <v>2</v>
          </cell>
        </row>
        <row r="111">
          <cell r="A111">
            <v>17634326</v>
          </cell>
          <cell r="B111">
            <v>930</v>
          </cell>
          <cell r="C111">
            <v>83.7</v>
          </cell>
          <cell r="D111">
            <v>930</v>
          </cell>
          <cell r="E111">
            <v>83.7</v>
          </cell>
          <cell r="F111">
            <v>930</v>
          </cell>
          <cell r="G111">
            <v>83.7</v>
          </cell>
          <cell r="H111">
            <v>930</v>
          </cell>
          <cell r="I111">
            <v>83.7</v>
          </cell>
          <cell r="J111">
            <v>930</v>
          </cell>
          <cell r="K111">
            <v>83.7</v>
          </cell>
          <cell r="L111">
            <v>930</v>
          </cell>
          <cell r="M111">
            <v>83.7</v>
          </cell>
          <cell r="N111">
            <v>5580</v>
          </cell>
          <cell r="O111">
            <v>502.2</v>
          </cell>
          <cell r="P111">
            <v>6082.2</v>
          </cell>
          <cell r="Q111">
            <v>2</v>
          </cell>
        </row>
        <row r="112">
          <cell r="A112">
            <v>17636534</v>
          </cell>
          <cell r="B112">
            <v>1800</v>
          </cell>
          <cell r="C112">
            <v>162</v>
          </cell>
          <cell r="D112">
            <v>1800</v>
          </cell>
          <cell r="E112">
            <v>162</v>
          </cell>
          <cell r="F112">
            <v>1800</v>
          </cell>
          <cell r="G112">
            <v>162</v>
          </cell>
          <cell r="H112">
            <v>1800</v>
          </cell>
          <cell r="I112">
            <v>162</v>
          </cell>
          <cell r="J112">
            <v>1800</v>
          </cell>
          <cell r="K112">
            <v>162</v>
          </cell>
          <cell r="L112">
            <v>1800</v>
          </cell>
          <cell r="M112">
            <v>162</v>
          </cell>
          <cell r="N112">
            <v>10800</v>
          </cell>
          <cell r="O112">
            <v>972</v>
          </cell>
          <cell r="P112">
            <v>11772</v>
          </cell>
          <cell r="Q112">
            <v>2</v>
          </cell>
        </row>
        <row r="113">
          <cell r="A113">
            <v>17893825</v>
          </cell>
          <cell r="B113">
            <v>1800</v>
          </cell>
          <cell r="C113">
            <v>162</v>
          </cell>
          <cell r="D113">
            <v>1800</v>
          </cell>
          <cell r="E113">
            <v>162</v>
          </cell>
          <cell r="F113">
            <v>1800</v>
          </cell>
          <cell r="G113">
            <v>162</v>
          </cell>
          <cell r="H113">
            <v>1800</v>
          </cell>
          <cell r="I113">
            <v>162</v>
          </cell>
          <cell r="J113">
            <v>1800</v>
          </cell>
          <cell r="K113">
            <v>162</v>
          </cell>
          <cell r="L113">
            <v>1800</v>
          </cell>
          <cell r="M113">
            <v>162</v>
          </cell>
          <cell r="N113">
            <v>10800</v>
          </cell>
          <cell r="O113">
            <v>972</v>
          </cell>
          <cell r="P113">
            <v>11772</v>
          </cell>
          <cell r="Q113">
            <v>2</v>
          </cell>
        </row>
        <row r="114">
          <cell r="A114">
            <v>17906641</v>
          </cell>
          <cell r="B114">
            <v>3500</v>
          </cell>
          <cell r="C114">
            <v>217.8</v>
          </cell>
          <cell r="D114">
            <v>3500</v>
          </cell>
          <cell r="E114">
            <v>217.8</v>
          </cell>
          <cell r="F114">
            <v>3500</v>
          </cell>
          <cell r="G114">
            <v>217.8</v>
          </cell>
          <cell r="H114">
            <v>3500</v>
          </cell>
          <cell r="I114">
            <v>217.8</v>
          </cell>
          <cell r="J114">
            <v>3500</v>
          </cell>
          <cell r="K114">
            <v>217.8</v>
          </cell>
          <cell r="L114">
            <v>3500</v>
          </cell>
          <cell r="M114">
            <v>217.8</v>
          </cell>
          <cell r="N114">
            <v>21000</v>
          </cell>
          <cell r="O114">
            <v>1306.8</v>
          </cell>
          <cell r="P114">
            <v>22306.799999999999</v>
          </cell>
          <cell r="Q114">
            <v>2</v>
          </cell>
        </row>
        <row r="115">
          <cell r="A115">
            <v>17930907</v>
          </cell>
          <cell r="B115">
            <v>8500</v>
          </cell>
          <cell r="C115">
            <v>217.8</v>
          </cell>
          <cell r="D115">
            <v>8500</v>
          </cell>
          <cell r="E115">
            <v>217.8</v>
          </cell>
          <cell r="F115">
            <v>8500</v>
          </cell>
          <cell r="G115">
            <v>217.8</v>
          </cell>
          <cell r="H115">
            <v>8500</v>
          </cell>
          <cell r="I115">
            <v>217.8</v>
          </cell>
          <cell r="J115">
            <v>8500</v>
          </cell>
          <cell r="K115">
            <v>217.8</v>
          </cell>
          <cell r="L115">
            <v>8500</v>
          </cell>
          <cell r="M115">
            <v>217.8</v>
          </cell>
          <cell r="N115">
            <v>51000</v>
          </cell>
          <cell r="O115">
            <v>1306.8</v>
          </cell>
          <cell r="P115">
            <v>52306.8</v>
          </cell>
          <cell r="Q115">
            <v>2</v>
          </cell>
        </row>
        <row r="116">
          <cell r="A116">
            <v>18109465</v>
          </cell>
          <cell r="B116">
            <v>3500</v>
          </cell>
          <cell r="C116">
            <v>217.8</v>
          </cell>
          <cell r="D116">
            <v>3500</v>
          </cell>
          <cell r="E116">
            <v>217.8</v>
          </cell>
          <cell r="F116">
            <v>3500</v>
          </cell>
          <cell r="G116">
            <v>217.8</v>
          </cell>
          <cell r="H116">
            <v>3500</v>
          </cell>
          <cell r="I116">
            <v>217.8</v>
          </cell>
          <cell r="J116">
            <v>3500</v>
          </cell>
          <cell r="K116">
            <v>217.8</v>
          </cell>
          <cell r="L116">
            <v>3500</v>
          </cell>
          <cell r="M116">
            <v>217.8</v>
          </cell>
          <cell r="N116">
            <v>21000</v>
          </cell>
          <cell r="O116">
            <v>1306.8</v>
          </cell>
          <cell r="P116">
            <v>22306.799999999999</v>
          </cell>
          <cell r="Q116">
            <v>2</v>
          </cell>
        </row>
        <row r="117">
          <cell r="A117">
            <v>18124864</v>
          </cell>
          <cell r="F117">
            <v>6319.4444444444434</v>
          </cell>
          <cell r="G117">
            <v>217.8</v>
          </cell>
          <cell r="N117">
            <v>6319.4444444444434</v>
          </cell>
          <cell r="O117">
            <v>217.8</v>
          </cell>
          <cell r="P117">
            <v>6537.2444444444436</v>
          </cell>
          <cell r="Q117">
            <v>0</v>
          </cell>
        </row>
        <row r="118">
          <cell r="A118">
            <v>18182116</v>
          </cell>
          <cell r="B118">
            <v>2800</v>
          </cell>
          <cell r="C118">
            <v>217.8</v>
          </cell>
          <cell r="D118">
            <v>2800</v>
          </cell>
          <cell r="E118">
            <v>217.8</v>
          </cell>
          <cell r="F118">
            <v>2800</v>
          </cell>
          <cell r="G118">
            <v>217.8</v>
          </cell>
          <cell r="H118">
            <v>2800</v>
          </cell>
          <cell r="I118">
            <v>217.8</v>
          </cell>
          <cell r="J118">
            <v>2800</v>
          </cell>
          <cell r="K118">
            <v>217.8</v>
          </cell>
          <cell r="L118">
            <v>2800</v>
          </cell>
          <cell r="M118">
            <v>217.8</v>
          </cell>
          <cell r="N118">
            <v>16800</v>
          </cell>
          <cell r="O118">
            <v>1306.8</v>
          </cell>
          <cell r="P118">
            <v>18106.8</v>
          </cell>
          <cell r="Q118">
            <v>2</v>
          </cell>
        </row>
        <row r="119">
          <cell r="A119">
            <v>18212405</v>
          </cell>
          <cell r="B119">
            <v>3500</v>
          </cell>
          <cell r="C119">
            <v>217.8</v>
          </cell>
          <cell r="D119">
            <v>3500</v>
          </cell>
          <cell r="E119">
            <v>217.8</v>
          </cell>
          <cell r="F119">
            <v>3500</v>
          </cell>
          <cell r="G119">
            <v>217.8</v>
          </cell>
          <cell r="H119">
            <v>3500</v>
          </cell>
          <cell r="I119">
            <v>217.8</v>
          </cell>
          <cell r="J119">
            <v>3500</v>
          </cell>
          <cell r="K119">
            <v>217.8</v>
          </cell>
          <cell r="L119">
            <v>3500</v>
          </cell>
          <cell r="M119">
            <v>217.8</v>
          </cell>
          <cell r="N119">
            <v>21000</v>
          </cell>
          <cell r="O119">
            <v>1306.8</v>
          </cell>
          <cell r="P119">
            <v>22306.799999999999</v>
          </cell>
          <cell r="Q119">
            <v>2</v>
          </cell>
        </row>
        <row r="120">
          <cell r="A120">
            <v>18213450</v>
          </cell>
          <cell r="B120">
            <v>5000</v>
          </cell>
          <cell r="C120">
            <v>217.8</v>
          </cell>
          <cell r="D120">
            <v>5000</v>
          </cell>
          <cell r="E120">
            <v>217.8</v>
          </cell>
          <cell r="F120">
            <v>5000</v>
          </cell>
          <cell r="G120">
            <v>217.8</v>
          </cell>
          <cell r="H120">
            <v>5000</v>
          </cell>
          <cell r="I120">
            <v>217.8</v>
          </cell>
          <cell r="J120">
            <v>5000</v>
          </cell>
          <cell r="K120">
            <v>217.8</v>
          </cell>
          <cell r="L120">
            <v>5000</v>
          </cell>
          <cell r="M120">
            <v>217.8</v>
          </cell>
          <cell r="N120">
            <v>30000</v>
          </cell>
          <cell r="O120">
            <v>1306.8</v>
          </cell>
          <cell r="P120">
            <v>31306.799999999999</v>
          </cell>
          <cell r="Q120">
            <v>2</v>
          </cell>
        </row>
        <row r="121">
          <cell r="A121">
            <v>27432466</v>
          </cell>
          <cell r="B121">
            <v>2700</v>
          </cell>
          <cell r="C121">
            <v>217.8</v>
          </cell>
          <cell r="D121">
            <v>2700</v>
          </cell>
          <cell r="E121">
            <v>217.8</v>
          </cell>
          <cell r="F121">
            <v>2700</v>
          </cell>
          <cell r="G121">
            <v>217.8</v>
          </cell>
          <cell r="H121">
            <v>2700</v>
          </cell>
          <cell r="I121">
            <v>217.8</v>
          </cell>
          <cell r="J121">
            <v>2700</v>
          </cell>
          <cell r="K121">
            <v>217.8</v>
          </cell>
          <cell r="L121">
            <v>2700</v>
          </cell>
          <cell r="M121">
            <v>217.8</v>
          </cell>
          <cell r="N121">
            <v>16200</v>
          </cell>
          <cell r="O121">
            <v>1306.8</v>
          </cell>
          <cell r="P121">
            <v>17506.8</v>
          </cell>
          <cell r="Q121">
            <v>2</v>
          </cell>
        </row>
        <row r="122">
          <cell r="A122">
            <v>33562667</v>
          </cell>
          <cell r="B122">
            <v>1800</v>
          </cell>
          <cell r="C122">
            <v>162</v>
          </cell>
          <cell r="D122">
            <v>0</v>
          </cell>
          <cell r="E122">
            <v>0</v>
          </cell>
          <cell r="N122">
            <v>1800</v>
          </cell>
          <cell r="O122">
            <v>162</v>
          </cell>
          <cell r="P122">
            <v>1962</v>
          </cell>
          <cell r="Q122">
            <v>1</v>
          </cell>
        </row>
        <row r="123">
          <cell r="A123">
            <v>40097637</v>
          </cell>
          <cell r="B123">
            <v>8000</v>
          </cell>
          <cell r="C123">
            <v>217.8</v>
          </cell>
          <cell r="D123">
            <v>8000</v>
          </cell>
          <cell r="E123">
            <v>217.8</v>
          </cell>
          <cell r="F123">
            <v>8000</v>
          </cell>
          <cell r="G123">
            <v>217.8</v>
          </cell>
          <cell r="H123">
            <v>8000</v>
          </cell>
          <cell r="I123">
            <v>217.8</v>
          </cell>
          <cell r="J123">
            <v>8000</v>
          </cell>
          <cell r="K123">
            <v>217.8</v>
          </cell>
          <cell r="L123">
            <v>8000</v>
          </cell>
          <cell r="M123">
            <v>217.8</v>
          </cell>
          <cell r="N123">
            <v>48000</v>
          </cell>
          <cell r="O123">
            <v>1306.8</v>
          </cell>
          <cell r="P123">
            <v>49306.8</v>
          </cell>
          <cell r="Q123">
            <v>2</v>
          </cell>
        </row>
        <row r="124">
          <cell r="A124">
            <v>40124721</v>
          </cell>
          <cell r="B124">
            <v>1200</v>
          </cell>
          <cell r="C124">
            <v>108</v>
          </cell>
          <cell r="D124">
            <v>1200</v>
          </cell>
          <cell r="E124">
            <v>108</v>
          </cell>
          <cell r="F124">
            <v>1200</v>
          </cell>
          <cell r="G124">
            <v>108</v>
          </cell>
          <cell r="H124">
            <v>1200</v>
          </cell>
          <cell r="I124">
            <v>108</v>
          </cell>
          <cell r="J124">
            <v>1200</v>
          </cell>
          <cell r="K124">
            <v>108</v>
          </cell>
          <cell r="L124">
            <v>1200</v>
          </cell>
          <cell r="M124">
            <v>108</v>
          </cell>
          <cell r="N124">
            <v>7200</v>
          </cell>
          <cell r="O124">
            <v>648</v>
          </cell>
          <cell r="P124">
            <v>7848</v>
          </cell>
          <cell r="Q124">
            <v>2</v>
          </cell>
        </row>
        <row r="125">
          <cell r="A125">
            <v>40211530</v>
          </cell>
          <cell r="B125">
            <v>1000</v>
          </cell>
          <cell r="C125">
            <v>90</v>
          </cell>
          <cell r="D125">
            <v>1000</v>
          </cell>
          <cell r="E125">
            <v>90</v>
          </cell>
          <cell r="F125">
            <v>1000</v>
          </cell>
          <cell r="G125">
            <v>90</v>
          </cell>
          <cell r="H125">
            <v>1000</v>
          </cell>
          <cell r="I125">
            <v>90</v>
          </cell>
          <cell r="J125">
            <v>1000</v>
          </cell>
          <cell r="K125">
            <v>90</v>
          </cell>
          <cell r="L125">
            <v>1000</v>
          </cell>
          <cell r="M125">
            <v>90</v>
          </cell>
          <cell r="N125">
            <v>6000</v>
          </cell>
          <cell r="O125">
            <v>540</v>
          </cell>
          <cell r="P125">
            <v>6540</v>
          </cell>
          <cell r="Q125">
            <v>2</v>
          </cell>
        </row>
        <row r="126">
          <cell r="A126">
            <v>40233305</v>
          </cell>
          <cell r="B126">
            <v>3000</v>
          </cell>
          <cell r="C126">
            <v>217.8</v>
          </cell>
          <cell r="D126">
            <v>3000</v>
          </cell>
          <cell r="E126">
            <v>217.8</v>
          </cell>
          <cell r="F126">
            <v>2328.06</v>
          </cell>
          <cell r="G126">
            <v>180</v>
          </cell>
          <cell r="H126">
            <v>3000</v>
          </cell>
          <cell r="I126">
            <v>217.8</v>
          </cell>
          <cell r="J126">
            <v>3000</v>
          </cell>
          <cell r="K126">
            <v>217.8</v>
          </cell>
          <cell r="L126">
            <v>3000</v>
          </cell>
          <cell r="M126">
            <v>217.8</v>
          </cell>
          <cell r="N126">
            <v>17328.059999999998</v>
          </cell>
          <cell r="O126">
            <v>1269</v>
          </cell>
          <cell r="P126">
            <v>18597.059999999998</v>
          </cell>
          <cell r="Q126">
            <v>2</v>
          </cell>
        </row>
        <row r="127">
          <cell r="A127">
            <v>40451035</v>
          </cell>
          <cell r="B127">
            <v>1600</v>
          </cell>
          <cell r="C127">
            <v>144</v>
          </cell>
          <cell r="D127">
            <v>1600</v>
          </cell>
          <cell r="E127">
            <v>144</v>
          </cell>
          <cell r="F127">
            <v>1600</v>
          </cell>
          <cell r="G127">
            <v>144</v>
          </cell>
          <cell r="H127">
            <v>1600</v>
          </cell>
          <cell r="I127">
            <v>144</v>
          </cell>
          <cell r="J127">
            <v>1600</v>
          </cell>
          <cell r="K127">
            <v>144</v>
          </cell>
          <cell r="L127">
            <v>1600</v>
          </cell>
          <cell r="M127">
            <v>144</v>
          </cell>
          <cell r="N127">
            <v>9600</v>
          </cell>
          <cell r="O127">
            <v>864</v>
          </cell>
          <cell r="P127">
            <v>10464</v>
          </cell>
          <cell r="Q127">
            <v>2</v>
          </cell>
        </row>
        <row r="128">
          <cell r="A128">
            <v>40470474</v>
          </cell>
          <cell r="B128">
            <v>1200</v>
          </cell>
          <cell r="C128">
            <v>108</v>
          </cell>
          <cell r="D128">
            <v>1200</v>
          </cell>
          <cell r="E128">
            <v>108</v>
          </cell>
          <cell r="F128">
            <v>1200</v>
          </cell>
          <cell r="G128">
            <v>108</v>
          </cell>
          <cell r="H128">
            <v>1200</v>
          </cell>
          <cell r="I128">
            <v>108</v>
          </cell>
          <cell r="J128">
            <v>1200</v>
          </cell>
          <cell r="K128">
            <v>108</v>
          </cell>
          <cell r="L128">
            <v>1200</v>
          </cell>
          <cell r="M128">
            <v>108</v>
          </cell>
          <cell r="N128">
            <v>7200</v>
          </cell>
          <cell r="O128">
            <v>648</v>
          </cell>
          <cell r="P128">
            <v>7848</v>
          </cell>
          <cell r="Q128">
            <v>2</v>
          </cell>
        </row>
        <row r="129">
          <cell r="A129">
            <v>40535048</v>
          </cell>
          <cell r="B129">
            <v>1300</v>
          </cell>
          <cell r="C129">
            <v>117</v>
          </cell>
          <cell r="D129">
            <v>1300</v>
          </cell>
          <cell r="E129">
            <v>117</v>
          </cell>
          <cell r="F129">
            <v>390</v>
          </cell>
          <cell r="G129">
            <v>35.1</v>
          </cell>
          <cell r="H129">
            <v>0</v>
          </cell>
          <cell r="I129">
            <v>0</v>
          </cell>
          <cell r="J129">
            <v>0</v>
          </cell>
          <cell r="K129">
            <v>0</v>
          </cell>
          <cell r="L129">
            <v>650</v>
          </cell>
          <cell r="M129">
            <v>88.33</v>
          </cell>
          <cell r="N129">
            <v>3640</v>
          </cell>
          <cell r="O129">
            <v>357.43</v>
          </cell>
          <cell r="P129">
            <v>3997.43</v>
          </cell>
          <cell r="Q129">
            <v>2</v>
          </cell>
        </row>
        <row r="130">
          <cell r="A130">
            <v>40592174</v>
          </cell>
          <cell r="B130">
            <v>1500</v>
          </cell>
          <cell r="C130">
            <v>135</v>
          </cell>
          <cell r="D130">
            <v>1500</v>
          </cell>
          <cell r="E130">
            <v>135</v>
          </cell>
          <cell r="F130">
            <v>1500</v>
          </cell>
          <cell r="G130">
            <v>135</v>
          </cell>
          <cell r="H130">
            <v>1500</v>
          </cell>
          <cell r="I130">
            <v>135</v>
          </cell>
          <cell r="J130">
            <v>1500</v>
          </cell>
          <cell r="K130">
            <v>135</v>
          </cell>
          <cell r="L130">
            <v>1500</v>
          </cell>
          <cell r="M130">
            <v>135</v>
          </cell>
          <cell r="N130">
            <v>9000</v>
          </cell>
          <cell r="O130">
            <v>810</v>
          </cell>
          <cell r="P130">
            <v>9810</v>
          </cell>
          <cell r="Q130">
            <v>2</v>
          </cell>
        </row>
        <row r="131">
          <cell r="A131">
            <v>40674122</v>
          </cell>
          <cell r="B131">
            <v>930</v>
          </cell>
          <cell r="C131">
            <v>83.7</v>
          </cell>
          <cell r="D131">
            <v>930</v>
          </cell>
          <cell r="E131">
            <v>83.7</v>
          </cell>
          <cell r="F131">
            <v>930</v>
          </cell>
          <cell r="G131">
            <v>83.7</v>
          </cell>
          <cell r="H131">
            <v>930</v>
          </cell>
          <cell r="I131">
            <v>83.7</v>
          </cell>
          <cell r="J131">
            <v>930</v>
          </cell>
          <cell r="K131">
            <v>83.7</v>
          </cell>
          <cell r="L131">
            <v>930</v>
          </cell>
          <cell r="M131">
            <v>83.7</v>
          </cell>
          <cell r="N131">
            <v>5580</v>
          </cell>
          <cell r="O131">
            <v>502.2</v>
          </cell>
          <cell r="P131">
            <v>6082.2</v>
          </cell>
          <cell r="Q131">
            <v>2</v>
          </cell>
        </row>
        <row r="132">
          <cell r="A132">
            <v>41052857</v>
          </cell>
          <cell r="B132">
            <v>1200</v>
          </cell>
          <cell r="C132">
            <v>108</v>
          </cell>
          <cell r="D132">
            <v>1200</v>
          </cell>
          <cell r="E132">
            <v>108</v>
          </cell>
          <cell r="F132">
            <v>1200</v>
          </cell>
          <cell r="G132">
            <v>108</v>
          </cell>
          <cell r="H132">
            <v>1200</v>
          </cell>
          <cell r="I132">
            <v>108</v>
          </cell>
          <cell r="J132">
            <v>1200</v>
          </cell>
          <cell r="K132">
            <v>108</v>
          </cell>
          <cell r="L132">
            <v>1200</v>
          </cell>
          <cell r="M132">
            <v>108</v>
          </cell>
          <cell r="N132">
            <v>7200</v>
          </cell>
          <cell r="O132">
            <v>648</v>
          </cell>
          <cell r="P132">
            <v>7848</v>
          </cell>
          <cell r="Q132">
            <v>2</v>
          </cell>
        </row>
        <row r="133">
          <cell r="A133">
            <v>41079109</v>
          </cell>
          <cell r="B133">
            <v>8000</v>
          </cell>
          <cell r="C133">
            <v>217.8</v>
          </cell>
          <cell r="D133">
            <v>8000</v>
          </cell>
          <cell r="E133">
            <v>217.8</v>
          </cell>
          <cell r="F133">
            <v>8000</v>
          </cell>
          <cell r="G133">
            <v>217.8</v>
          </cell>
          <cell r="H133">
            <v>8000</v>
          </cell>
          <cell r="I133">
            <v>217.8</v>
          </cell>
          <cell r="J133">
            <v>8000</v>
          </cell>
          <cell r="K133">
            <v>217.8</v>
          </cell>
          <cell r="L133">
            <v>8000</v>
          </cell>
          <cell r="M133">
            <v>217.8</v>
          </cell>
          <cell r="N133">
            <v>48000</v>
          </cell>
          <cell r="O133">
            <v>1306.8</v>
          </cell>
          <cell r="P133">
            <v>49306.8</v>
          </cell>
          <cell r="Q133">
            <v>2</v>
          </cell>
        </row>
        <row r="134">
          <cell r="A134">
            <v>41216252</v>
          </cell>
          <cell r="B134">
            <v>1300</v>
          </cell>
          <cell r="C134">
            <v>117</v>
          </cell>
          <cell r="D134">
            <v>1300</v>
          </cell>
          <cell r="E134">
            <v>117</v>
          </cell>
          <cell r="F134">
            <v>1300</v>
          </cell>
          <cell r="G134">
            <v>117</v>
          </cell>
          <cell r="H134">
            <v>1300</v>
          </cell>
          <cell r="I134">
            <v>117</v>
          </cell>
          <cell r="J134">
            <v>1300</v>
          </cell>
          <cell r="K134">
            <v>117</v>
          </cell>
          <cell r="L134">
            <v>1300</v>
          </cell>
          <cell r="M134">
            <v>117</v>
          </cell>
          <cell r="N134">
            <v>7800</v>
          </cell>
          <cell r="O134">
            <v>702</v>
          </cell>
          <cell r="P134">
            <v>8502</v>
          </cell>
          <cell r="Q134">
            <v>2</v>
          </cell>
        </row>
        <row r="135">
          <cell r="A135">
            <v>41247667</v>
          </cell>
          <cell r="B135">
            <v>1300</v>
          </cell>
          <cell r="C135">
            <v>117</v>
          </cell>
          <cell r="D135">
            <v>1300</v>
          </cell>
          <cell r="E135">
            <v>117</v>
          </cell>
          <cell r="F135">
            <v>1300</v>
          </cell>
          <cell r="G135">
            <v>117</v>
          </cell>
          <cell r="H135">
            <v>1300</v>
          </cell>
          <cell r="I135">
            <v>117</v>
          </cell>
          <cell r="J135">
            <v>1300</v>
          </cell>
          <cell r="K135">
            <v>117</v>
          </cell>
          <cell r="L135">
            <v>1300</v>
          </cell>
          <cell r="M135">
            <v>117</v>
          </cell>
          <cell r="N135">
            <v>7800</v>
          </cell>
          <cell r="O135">
            <v>702</v>
          </cell>
          <cell r="P135">
            <v>8502</v>
          </cell>
          <cell r="Q135">
            <v>2</v>
          </cell>
        </row>
        <row r="136">
          <cell r="A136">
            <v>41578267</v>
          </cell>
          <cell r="F136">
            <v>1960</v>
          </cell>
          <cell r="G136">
            <v>177</v>
          </cell>
          <cell r="N136">
            <v>1960</v>
          </cell>
          <cell r="O136">
            <v>177</v>
          </cell>
          <cell r="P136">
            <v>2137</v>
          </cell>
          <cell r="Q136">
            <v>0</v>
          </cell>
        </row>
        <row r="137">
          <cell r="A137">
            <v>41635800</v>
          </cell>
          <cell r="B137">
            <v>1300</v>
          </cell>
          <cell r="C137">
            <v>117</v>
          </cell>
          <cell r="D137">
            <v>1300</v>
          </cell>
          <cell r="E137">
            <v>117</v>
          </cell>
          <cell r="F137">
            <v>1300</v>
          </cell>
          <cell r="G137">
            <v>117</v>
          </cell>
          <cell r="H137">
            <v>1300</v>
          </cell>
          <cell r="I137">
            <v>117</v>
          </cell>
          <cell r="J137">
            <v>1300</v>
          </cell>
          <cell r="K137">
            <v>117</v>
          </cell>
          <cell r="L137">
            <v>1300</v>
          </cell>
          <cell r="M137">
            <v>117</v>
          </cell>
          <cell r="N137">
            <v>7800</v>
          </cell>
          <cell r="O137">
            <v>702</v>
          </cell>
          <cell r="P137">
            <v>8502</v>
          </cell>
          <cell r="Q137">
            <v>2</v>
          </cell>
        </row>
        <row r="138">
          <cell r="A138">
            <v>41756034</v>
          </cell>
          <cell r="B138">
            <v>1200</v>
          </cell>
          <cell r="C138">
            <v>108</v>
          </cell>
          <cell r="D138">
            <v>1200</v>
          </cell>
          <cell r="E138">
            <v>108</v>
          </cell>
          <cell r="F138">
            <v>1200</v>
          </cell>
          <cell r="G138">
            <v>108</v>
          </cell>
          <cell r="H138">
            <v>1200</v>
          </cell>
          <cell r="I138">
            <v>108</v>
          </cell>
          <cell r="J138">
            <v>1200</v>
          </cell>
          <cell r="K138">
            <v>108</v>
          </cell>
          <cell r="L138">
            <v>1200</v>
          </cell>
          <cell r="M138">
            <v>108</v>
          </cell>
          <cell r="N138">
            <v>7200</v>
          </cell>
          <cell r="O138">
            <v>648</v>
          </cell>
          <cell r="P138">
            <v>7848</v>
          </cell>
          <cell r="Q138">
            <v>2</v>
          </cell>
        </row>
        <row r="139">
          <cell r="A139">
            <v>42258607</v>
          </cell>
          <cell r="B139">
            <v>2700</v>
          </cell>
          <cell r="C139">
            <v>217.8</v>
          </cell>
          <cell r="D139">
            <v>2700</v>
          </cell>
          <cell r="E139">
            <v>217.8</v>
          </cell>
          <cell r="F139">
            <v>2700</v>
          </cell>
          <cell r="G139">
            <v>217.8</v>
          </cell>
          <cell r="H139">
            <v>2700</v>
          </cell>
          <cell r="I139">
            <v>217.8</v>
          </cell>
          <cell r="J139">
            <v>2700</v>
          </cell>
          <cell r="K139">
            <v>217.8</v>
          </cell>
          <cell r="L139">
            <v>2700</v>
          </cell>
          <cell r="M139">
            <v>217.8</v>
          </cell>
          <cell r="N139">
            <v>16200</v>
          </cell>
          <cell r="O139">
            <v>1306.8</v>
          </cell>
          <cell r="P139">
            <v>17506.8</v>
          </cell>
          <cell r="Q139">
            <v>2</v>
          </cell>
        </row>
        <row r="140">
          <cell r="A140">
            <v>42541954</v>
          </cell>
          <cell r="B140">
            <v>2500</v>
          </cell>
          <cell r="C140">
            <v>217.8</v>
          </cell>
          <cell r="D140">
            <v>2500</v>
          </cell>
          <cell r="E140">
            <v>217.8</v>
          </cell>
          <cell r="F140">
            <v>2500</v>
          </cell>
          <cell r="G140">
            <v>217.8</v>
          </cell>
          <cell r="H140">
            <v>2500</v>
          </cell>
          <cell r="I140">
            <v>217.8</v>
          </cell>
          <cell r="J140">
            <v>2500</v>
          </cell>
          <cell r="K140">
            <v>217.8</v>
          </cell>
          <cell r="L140">
            <v>2500</v>
          </cell>
          <cell r="M140">
            <v>217.8</v>
          </cell>
          <cell r="N140">
            <v>15000</v>
          </cell>
          <cell r="O140">
            <v>1306.8</v>
          </cell>
          <cell r="P140">
            <v>16306.8</v>
          </cell>
          <cell r="Q140">
            <v>2</v>
          </cell>
        </row>
        <row r="141">
          <cell r="A141">
            <v>42543806</v>
          </cell>
          <cell r="B141">
            <v>1000</v>
          </cell>
          <cell r="C141">
            <v>90</v>
          </cell>
          <cell r="D141">
            <v>1000</v>
          </cell>
          <cell r="E141">
            <v>90</v>
          </cell>
          <cell r="F141">
            <v>1000</v>
          </cell>
          <cell r="G141">
            <v>90</v>
          </cell>
          <cell r="H141">
            <v>1000</v>
          </cell>
          <cell r="I141">
            <v>90</v>
          </cell>
          <cell r="J141">
            <v>1000</v>
          </cell>
          <cell r="K141">
            <v>90</v>
          </cell>
          <cell r="L141">
            <v>1000</v>
          </cell>
          <cell r="M141">
            <v>90</v>
          </cell>
          <cell r="N141">
            <v>6000</v>
          </cell>
          <cell r="O141">
            <v>540</v>
          </cell>
          <cell r="P141">
            <v>6540</v>
          </cell>
          <cell r="Q141">
            <v>2</v>
          </cell>
        </row>
        <row r="142">
          <cell r="A142">
            <v>42956155</v>
          </cell>
          <cell r="B142">
            <v>1600</v>
          </cell>
          <cell r="C142">
            <v>144</v>
          </cell>
          <cell r="D142">
            <v>1600</v>
          </cell>
          <cell r="E142">
            <v>144</v>
          </cell>
          <cell r="F142">
            <v>1600</v>
          </cell>
          <cell r="G142">
            <v>144</v>
          </cell>
          <cell r="H142">
            <v>1600</v>
          </cell>
          <cell r="I142">
            <v>144</v>
          </cell>
          <cell r="J142">
            <v>1600</v>
          </cell>
          <cell r="K142">
            <v>144</v>
          </cell>
          <cell r="L142">
            <v>1600</v>
          </cell>
          <cell r="M142">
            <v>144</v>
          </cell>
          <cell r="N142">
            <v>9600</v>
          </cell>
          <cell r="O142">
            <v>864</v>
          </cell>
          <cell r="P142">
            <v>10464</v>
          </cell>
          <cell r="Q142">
            <v>2</v>
          </cell>
        </row>
        <row r="143">
          <cell r="A143">
            <v>43318149</v>
          </cell>
          <cell r="B143">
            <v>1500</v>
          </cell>
          <cell r="C143">
            <v>135</v>
          </cell>
          <cell r="D143">
            <v>1500</v>
          </cell>
          <cell r="E143">
            <v>135</v>
          </cell>
          <cell r="F143">
            <v>1500</v>
          </cell>
          <cell r="G143">
            <v>135</v>
          </cell>
          <cell r="H143">
            <v>1500</v>
          </cell>
          <cell r="I143">
            <v>135</v>
          </cell>
          <cell r="J143">
            <v>1500</v>
          </cell>
          <cell r="K143">
            <v>135</v>
          </cell>
          <cell r="L143">
            <v>1500</v>
          </cell>
          <cell r="M143">
            <v>135</v>
          </cell>
          <cell r="N143">
            <v>9000</v>
          </cell>
          <cell r="O143">
            <v>810</v>
          </cell>
          <cell r="P143">
            <v>9810</v>
          </cell>
          <cell r="Q143">
            <v>2</v>
          </cell>
        </row>
        <row r="144">
          <cell r="A144">
            <v>43735031</v>
          </cell>
          <cell r="B144">
            <v>1200</v>
          </cell>
          <cell r="C144">
            <v>108</v>
          </cell>
          <cell r="D144">
            <v>1200</v>
          </cell>
          <cell r="E144">
            <v>108</v>
          </cell>
          <cell r="F144">
            <v>1200</v>
          </cell>
          <cell r="G144">
            <v>108</v>
          </cell>
          <cell r="H144">
            <v>1200</v>
          </cell>
          <cell r="I144">
            <v>108</v>
          </cell>
          <cell r="J144">
            <v>1200</v>
          </cell>
          <cell r="K144">
            <v>108</v>
          </cell>
          <cell r="L144">
            <v>1200</v>
          </cell>
          <cell r="M144">
            <v>108</v>
          </cell>
          <cell r="N144">
            <v>7200</v>
          </cell>
          <cell r="O144">
            <v>648</v>
          </cell>
          <cell r="P144">
            <v>7848</v>
          </cell>
          <cell r="Q144">
            <v>2</v>
          </cell>
        </row>
        <row r="145">
          <cell r="A145">
            <v>43904796</v>
          </cell>
          <cell r="B145">
            <v>3000</v>
          </cell>
          <cell r="C145">
            <v>217.8</v>
          </cell>
          <cell r="D145">
            <v>3000</v>
          </cell>
          <cell r="E145">
            <v>217.8</v>
          </cell>
          <cell r="F145">
            <v>3000</v>
          </cell>
          <cell r="G145">
            <v>217.8</v>
          </cell>
          <cell r="H145">
            <v>3000</v>
          </cell>
          <cell r="I145">
            <v>217.8</v>
          </cell>
          <cell r="J145">
            <v>3000</v>
          </cell>
          <cell r="K145">
            <v>217.8</v>
          </cell>
          <cell r="L145">
            <v>3000</v>
          </cell>
          <cell r="M145">
            <v>217.8</v>
          </cell>
          <cell r="N145">
            <v>18000</v>
          </cell>
          <cell r="O145">
            <v>1306.8</v>
          </cell>
          <cell r="P145">
            <v>19306.8</v>
          </cell>
          <cell r="Q145">
            <v>2</v>
          </cell>
        </row>
        <row r="146">
          <cell r="A146">
            <v>44046510</v>
          </cell>
          <cell r="B146">
            <v>1000</v>
          </cell>
          <cell r="C146">
            <v>90</v>
          </cell>
          <cell r="D146">
            <v>1000</v>
          </cell>
          <cell r="E146">
            <v>90</v>
          </cell>
          <cell r="F146">
            <v>1000</v>
          </cell>
          <cell r="G146">
            <v>90</v>
          </cell>
          <cell r="H146">
            <v>1000</v>
          </cell>
          <cell r="I146">
            <v>90</v>
          </cell>
          <cell r="J146">
            <v>1000</v>
          </cell>
          <cell r="K146">
            <v>90</v>
          </cell>
          <cell r="L146">
            <v>1000</v>
          </cell>
          <cell r="M146">
            <v>90</v>
          </cell>
          <cell r="N146">
            <v>6000</v>
          </cell>
          <cell r="O146">
            <v>540</v>
          </cell>
          <cell r="P146">
            <v>6540</v>
          </cell>
          <cell r="Q146">
            <v>2</v>
          </cell>
        </row>
        <row r="147">
          <cell r="A147">
            <v>44086683</v>
          </cell>
          <cell r="B147">
            <v>3000</v>
          </cell>
          <cell r="C147">
            <v>217.8</v>
          </cell>
          <cell r="D147">
            <v>3000</v>
          </cell>
          <cell r="E147">
            <v>217.8</v>
          </cell>
          <cell r="F147">
            <v>3000</v>
          </cell>
          <cell r="G147">
            <v>217.8</v>
          </cell>
          <cell r="H147">
            <v>3000</v>
          </cell>
          <cell r="I147">
            <v>217.8</v>
          </cell>
          <cell r="J147">
            <v>3000</v>
          </cell>
          <cell r="K147">
            <v>217.8</v>
          </cell>
          <cell r="L147">
            <v>3000</v>
          </cell>
          <cell r="M147">
            <v>217.8</v>
          </cell>
          <cell r="N147">
            <v>18000</v>
          </cell>
          <cell r="O147">
            <v>1306.8</v>
          </cell>
          <cell r="P147">
            <v>19306.8</v>
          </cell>
          <cell r="Q147">
            <v>2</v>
          </cell>
        </row>
        <row r="148">
          <cell r="A148">
            <v>44089500</v>
          </cell>
          <cell r="B148">
            <v>930</v>
          </cell>
          <cell r="C148">
            <v>83.7</v>
          </cell>
          <cell r="D148">
            <v>930</v>
          </cell>
          <cell r="E148">
            <v>83.7</v>
          </cell>
          <cell r="F148">
            <v>930</v>
          </cell>
          <cell r="G148">
            <v>83.7</v>
          </cell>
          <cell r="H148">
            <v>930</v>
          </cell>
          <cell r="I148">
            <v>83.7</v>
          </cell>
          <cell r="J148">
            <v>930</v>
          </cell>
          <cell r="K148">
            <v>83.7</v>
          </cell>
          <cell r="L148">
            <v>930</v>
          </cell>
          <cell r="M148">
            <v>83.7</v>
          </cell>
          <cell r="N148">
            <v>5580</v>
          </cell>
          <cell r="O148">
            <v>502.2</v>
          </cell>
          <cell r="P148">
            <v>6082.2</v>
          </cell>
          <cell r="Q148">
            <v>2</v>
          </cell>
        </row>
        <row r="149">
          <cell r="A149">
            <v>44129027</v>
          </cell>
          <cell r="B149">
            <v>3500</v>
          </cell>
          <cell r="C149">
            <v>217.8</v>
          </cell>
          <cell r="D149">
            <v>3500</v>
          </cell>
          <cell r="E149">
            <v>217.8</v>
          </cell>
          <cell r="F149">
            <v>3500</v>
          </cell>
          <cell r="G149">
            <v>217.8</v>
          </cell>
          <cell r="H149">
            <v>3500</v>
          </cell>
          <cell r="I149">
            <v>217.8</v>
          </cell>
          <cell r="J149">
            <v>3500</v>
          </cell>
          <cell r="K149">
            <v>217.8</v>
          </cell>
          <cell r="L149">
            <v>3500</v>
          </cell>
          <cell r="M149">
            <v>217.8</v>
          </cell>
          <cell r="N149">
            <v>21000</v>
          </cell>
          <cell r="O149">
            <v>1306.8</v>
          </cell>
          <cell r="P149">
            <v>22306.799999999999</v>
          </cell>
          <cell r="Q149">
            <v>2</v>
          </cell>
        </row>
        <row r="150">
          <cell r="A150">
            <v>44141482</v>
          </cell>
          <cell r="B150">
            <v>2500</v>
          </cell>
          <cell r="C150">
            <v>217.8</v>
          </cell>
          <cell r="D150">
            <v>2500</v>
          </cell>
          <cell r="E150">
            <v>217.8</v>
          </cell>
          <cell r="F150">
            <v>2500</v>
          </cell>
          <cell r="G150">
            <v>217.8</v>
          </cell>
          <cell r="H150">
            <v>2500</v>
          </cell>
          <cell r="I150">
            <v>217.8</v>
          </cell>
          <cell r="J150">
            <v>2500</v>
          </cell>
          <cell r="K150">
            <v>217.8</v>
          </cell>
          <cell r="L150">
            <v>2500</v>
          </cell>
          <cell r="M150">
            <v>217.8</v>
          </cell>
          <cell r="N150">
            <v>15000</v>
          </cell>
          <cell r="O150">
            <v>1306.8</v>
          </cell>
          <cell r="P150">
            <v>16306.8</v>
          </cell>
          <cell r="Q150">
            <v>2</v>
          </cell>
        </row>
        <row r="151">
          <cell r="A151">
            <v>44238633</v>
          </cell>
          <cell r="B151">
            <v>930</v>
          </cell>
          <cell r="C151">
            <v>83.7</v>
          </cell>
          <cell r="D151">
            <v>930</v>
          </cell>
          <cell r="E151">
            <v>83.7</v>
          </cell>
          <cell r="F151">
            <v>930</v>
          </cell>
          <cell r="G151">
            <v>83.7</v>
          </cell>
          <cell r="H151">
            <v>930</v>
          </cell>
          <cell r="I151">
            <v>83.7</v>
          </cell>
          <cell r="J151">
            <v>930</v>
          </cell>
          <cell r="K151">
            <v>83.7</v>
          </cell>
          <cell r="L151">
            <v>930</v>
          </cell>
          <cell r="M151">
            <v>83.7</v>
          </cell>
          <cell r="N151">
            <v>5580</v>
          </cell>
          <cell r="O151">
            <v>502.2</v>
          </cell>
          <cell r="P151">
            <v>6082.2</v>
          </cell>
          <cell r="Q151">
            <v>2</v>
          </cell>
        </row>
        <row r="152">
          <cell r="A152">
            <v>44305436</v>
          </cell>
          <cell r="B152">
            <v>4400</v>
          </cell>
          <cell r="C152">
            <v>217.8</v>
          </cell>
          <cell r="D152">
            <v>4400</v>
          </cell>
          <cell r="E152">
            <v>217.8</v>
          </cell>
          <cell r="F152">
            <v>4400</v>
          </cell>
          <cell r="G152">
            <v>217.8</v>
          </cell>
          <cell r="H152">
            <v>4400</v>
          </cell>
          <cell r="I152">
            <v>217.8</v>
          </cell>
          <cell r="J152">
            <v>4400</v>
          </cell>
          <cell r="K152">
            <v>217.8</v>
          </cell>
          <cell r="L152">
            <v>4400</v>
          </cell>
          <cell r="M152">
            <v>217.8</v>
          </cell>
          <cell r="N152">
            <v>26400</v>
          </cell>
          <cell r="O152">
            <v>1306.8</v>
          </cell>
          <cell r="P152">
            <v>27706.799999999999</v>
          </cell>
          <cell r="Q152">
            <v>2</v>
          </cell>
        </row>
        <row r="153">
          <cell r="A153">
            <v>44456906</v>
          </cell>
          <cell r="B153">
            <v>2500</v>
          </cell>
          <cell r="C153">
            <v>217.8</v>
          </cell>
          <cell r="D153">
            <v>2500</v>
          </cell>
          <cell r="E153">
            <v>217.8</v>
          </cell>
          <cell r="F153">
            <v>2500</v>
          </cell>
          <cell r="G153">
            <v>217.8</v>
          </cell>
          <cell r="H153">
            <v>2500</v>
          </cell>
          <cell r="I153">
            <v>217.8</v>
          </cell>
          <cell r="J153">
            <v>2500</v>
          </cell>
          <cell r="K153">
            <v>217.8</v>
          </cell>
          <cell r="L153">
            <v>2500</v>
          </cell>
          <cell r="M153">
            <v>217.8</v>
          </cell>
          <cell r="N153">
            <v>15000</v>
          </cell>
          <cell r="O153">
            <v>1306.8</v>
          </cell>
          <cell r="P153">
            <v>16306.8</v>
          </cell>
          <cell r="Q153">
            <v>2</v>
          </cell>
        </row>
        <row r="154">
          <cell r="A154">
            <v>44947572</v>
          </cell>
          <cell r="B154">
            <v>2000</v>
          </cell>
          <cell r="C154">
            <v>180</v>
          </cell>
          <cell r="D154">
            <v>2000</v>
          </cell>
          <cell r="E154">
            <v>180</v>
          </cell>
          <cell r="F154">
            <v>2000</v>
          </cell>
          <cell r="G154">
            <v>180</v>
          </cell>
          <cell r="H154">
            <v>2000</v>
          </cell>
          <cell r="I154">
            <v>180</v>
          </cell>
          <cell r="J154">
            <v>2000</v>
          </cell>
          <cell r="K154">
            <v>180</v>
          </cell>
          <cell r="L154">
            <v>2000</v>
          </cell>
          <cell r="M154">
            <v>180</v>
          </cell>
          <cell r="N154">
            <v>12000</v>
          </cell>
          <cell r="O154">
            <v>1080</v>
          </cell>
          <cell r="P154">
            <v>13080</v>
          </cell>
          <cell r="Q154">
            <v>2</v>
          </cell>
        </row>
        <row r="155">
          <cell r="A155">
            <v>45086150</v>
          </cell>
          <cell r="B155">
            <v>1800</v>
          </cell>
          <cell r="C155">
            <v>162</v>
          </cell>
          <cell r="D155">
            <v>1800</v>
          </cell>
          <cell r="E155">
            <v>162</v>
          </cell>
          <cell r="F155">
            <v>1800</v>
          </cell>
          <cell r="G155">
            <v>162</v>
          </cell>
          <cell r="H155">
            <v>1800</v>
          </cell>
          <cell r="I155">
            <v>162</v>
          </cell>
          <cell r="J155">
            <v>1800</v>
          </cell>
          <cell r="K155">
            <v>162</v>
          </cell>
          <cell r="L155">
            <v>1800</v>
          </cell>
          <cell r="M155">
            <v>162</v>
          </cell>
          <cell r="N155">
            <v>10800</v>
          </cell>
          <cell r="O155">
            <v>972</v>
          </cell>
          <cell r="P155">
            <v>11772</v>
          </cell>
          <cell r="Q155">
            <v>2</v>
          </cell>
        </row>
        <row r="156">
          <cell r="A156">
            <v>45160978</v>
          </cell>
          <cell r="B156">
            <v>1500</v>
          </cell>
          <cell r="C156">
            <v>135</v>
          </cell>
          <cell r="D156">
            <v>1500</v>
          </cell>
          <cell r="E156">
            <v>135</v>
          </cell>
          <cell r="F156">
            <v>1500</v>
          </cell>
          <cell r="G156">
            <v>135</v>
          </cell>
          <cell r="H156">
            <v>1500</v>
          </cell>
          <cell r="I156">
            <v>135</v>
          </cell>
          <cell r="J156">
            <v>1500</v>
          </cell>
          <cell r="K156">
            <v>135</v>
          </cell>
          <cell r="L156">
            <v>1500</v>
          </cell>
          <cell r="M156">
            <v>135</v>
          </cell>
          <cell r="N156">
            <v>9000</v>
          </cell>
          <cell r="O156">
            <v>810</v>
          </cell>
          <cell r="P156">
            <v>9810</v>
          </cell>
          <cell r="Q156">
            <v>2</v>
          </cell>
        </row>
        <row r="157">
          <cell r="A157">
            <v>45241526</v>
          </cell>
          <cell r="B157">
            <v>3500</v>
          </cell>
          <cell r="C157">
            <v>217.8</v>
          </cell>
          <cell r="D157">
            <v>3500</v>
          </cell>
          <cell r="E157">
            <v>217.8</v>
          </cell>
          <cell r="F157">
            <v>3500</v>
          </cell>
          <cell r="G157">
            <v>217.8</v>
          </cell>
          <cell r="H157">
            <v>3500</v>
          </cell>
          <cell r="I157">
            <v>217.8</v>
          </cell>
          <cell r="J157">
            <v>3500</v>
          </cell>
          <cell r="K157">
            <v>217.8</v>
          </cell>
          <cell r="L157">
            <v>3500</v>
          </cell>
          <cell r="M157">
            <v>217.8</v>
          </cell>
          <cell r="N157">
            <v>21000</v>
          </cell>
          <cell r="O157">
            <v>1306.8</v>
          </cell>
          <cell r="P157">
            <v>22306.799999999999</v>
          </cell>
          <cell r="Q157">
            <v>2</v>
          </cell>
        </row>
        <row r="158">
          <cell r="A158">
            <v>45254216</v>
          </cell>
          <cell r="B158">
            <v>1000</v>
          </cell>
          <cell r="C158">
            <v>90</v>
          </cell>
          <cell r="D158">
            <v>1000</v>
          </cell>
          <cell r="E158">
            <v>90</v>
          </cell>
          <cell r="F158">
            <v>1000</v>
          </cell>
          <cell r="G158">
            <v>90</v>
          </cell>
          <cell r="H158">
            <v>1000</v>
          </cell>
          <cell r="I158">
            <v>90</v>
          </cell>
          <cell r="J158">
            <v>1000</v>
          </cell>
          <cell r="K158">
            <v>90</v>
          </cell>
          <cell r="L158">
            <v>1000</v>
          </cell>
          <cell r="M158">
            <v>90</v>
          </cell>
          <cell r="N158">
            <v>6000</v>
          </cell>
          <cell r="O158">
            <v>540</v>
          </cell>
          <cell r="P158">
            <v>6540</v>
          </cell>
          <cell r="Q158">
            <v>2</v>
          </cell>
        </row>
        <row r="159">
          <cell r="A159">
            <v>45410452</v>
          </cell>
          <cell r="B159">
            <v>1600</v>
          </cell>
          <cell r="C159">
            <v>144</v>
          </cell>
          <cell r="D159">
            <v>1600</v>
          </cell>
          <cell r="E159">
            <v>144</v>
          </cell>
          <cell r="F159">
            <v>1600</v>
          </cell>
          <cell r="G159">
            <v>144</v>
          </cell>
          <cell r="H159">
            <v>1600</v>
          </cell>
          <cell r="I159">
            <v>144</v>
          </cell>
          <cell r="J159">
            <v>1386.67</v>
          </cell>
          <cell r="K159">
            <v>124.80030000000001</v>
          </cell>
          <cell r="L159">
            <v>1600</v>
          </cell>
          <cell r="M159">
            <v>144</v>
          </cell>
          <cell r="N159">
            <v>9386.67</v>
          </cell>
          <cell r="O159">
            <v>844.80029999999999</v>
          </cell>
          <cell r="P159">
            <v>10231.470300000001</v>
          </cell>
          <cell r="Q159">
            <v>2</v>
          </cell>
        </row>
        <row r="160">
          <cell r="A160">
            <v>45443187</v>
          </cell>
          <cell r="B160">
            <v>930</v>
          </cell>
          <cell r="C160">
            <v>83.7</v>
          </cell>
          <cell r="D160">
            <v>930</v>
          </cell>
          <cell r="E160">
            <v>83.7</v>
          </cell>
          <cell r="F160">
            <v>930</v>
          </cell>
          <cell r="G160">
            <v>83.7</v>
          </cell>
          <cell r="H160">
            <v>930</v>
          </cell>
          <cell r="I160">
            <v>83.7</v>
          </cell>
          <cell r="J160">
            <v>930</v>
          </cell>
          <cell r="K160">
            <v>83.7</v>
          </cell>
          <cell r="L160">
            <v>930</v>
          </cell>
          <cell r="M160">
            <v>83.7</v>
          </cell>
          <cell r="N160">
            <v>5580</v>
          </cell>
          <cell r="O160">
            <v>502.2</v>
          </cell>
          <cell r="P160">
            <v>6082.2</v>
          </cell>
          <cell r="Q160">
            <v>2</v>
          </cell>
        </row>
        <row r="161">
          <cell r="A161">
            <v>45985203</v>
          </cell>
          <cell r="B161">
            <v>1800</v>
          </cell>
          <cell r="C161">
            <v>162</v>
          </cell>
          <cell r="D161">
            <v>1800</v>
          </cell>
          <cell r="E161">
            <v>162</v>
          </cell>
          <cell r="F161">
            <v>1800</v>
          </cell>
          <cell r="G161">
            <v>162</v>
          </cell>
          <cell r="H161">
            <v>1800</v>
          </cell>
          <cell r="I161">
            <v>162</v>
          </cell>
          <cell r="J161">
            <v>1800</v>
          </cell>
          <cell r="K161">
            <v>162</v>
          </cell>
          <cell r="L161">
            <v>1800</v>
          </cell>
          <cell r="M161">
            <v>162</v>
          </cell>
          <cell r="N161">
            <v>10800</v>
          </cell>
          <cell r="O161">
            <v>972</v>
          </cell>
          <cell r="P161">
            <v>11772</v>
          </cell>
          <cell r="Q161">
            <v>2</v>
          </cell>
        </row>
        <row r="162">
          <cell r="A162">
            <v>46929273</v>
          </cell>
          <cell r="F162">
            <v>4766.666666666667</v>
          </cell>
          <cell r="G162">
            <v>217.8</v>
          </cell>
          <cell r="N162">
            <v>4766.666666666667</v>
          </cell>
          <cell r="O162">
            <v>217.8</v>
          </cell>
          <cell r="P162">
            <v>4984.4666666666672</v>
          </cell>
          <cell r="Q162">
            <v>0</v>
          </cell>
        </row>
        <row r="163">
          <cell r="A163">
            <v>47264425</v>
          </cell>
          <cell r="B163">
            <v>1000</v>
          </cell>
          <cell r="C163">
            <v>90</v>
          </cell>
          <cell r="D163">
            <v>1000</v>
          </cell>
          <cell r="E163">
            <v>90</v>
          </cell>
          <cell r="F163">
            <v>1000</v>
          </cell>
          <cell r="G163">
            <v>90</v>
          </cell>
          <cell r="H163">
            <v>1000</v>
          </cell>
          <cell r="I163">
            <v>90</v>
          </cell>
          <cell r="J163">
            <v>1000</v>
          </cell>
          <cell r="K163">
            <v>90</v>
          </cell>
          <cell r="L163">
            <v>966.67</v>
          </cell>
          <cell r="M163">
            <v>87.000299999999996</v>
          </cell>
          <cell r="N163">
            <v>5966.67</v>
          </cell>
          <cell r="O163">
            <v>537.00029999999992</v>
          </cell>
          <cell r="P163">
            <v>6503.6702999999998</v>
          </cell>
          <cell r="Q163">
            <v>2</v>
          </cell>
        </row>
        <row r="164">
          <cell r="A164">
            <v>47400931</v>
          </cell>
          <cell r="B164">
            <v>2000</v>
          </cell>
          <cell r="C164">
            <v>180</v>
          </cell>
          <cell r="D164">
            <v>2000</v>
          </cell>
          <cell r="E164">
            <v>180</v>
          </cell>
          <cell r="F164">
            <v>2000</v>
          </cell>
          <cell r="G164">
            <v>180</v>
          </cell>
          <cell r="H164">
            <v>2000</v>
          </cell>
          <cell r="I164">
            <v>180</v>
          </cell>
          <cell r="J164">
            <v>2000</v>
          </cell>
          <cell r="K164">
            <v>180</v>
          </cell>
          <cell r="L164">
            <v>2000</v>
          </cell>
          <cell r="M164">
            <v>180</v>
          </cell>
          <cell r="N164">
            <v>12000</v>
          </cell>
          <cell r="O164">
            <v>1080</v>
          </cell>
          <cell r="P164">
            <v>13080</v>
          </cell>
          <cell r="Q164">
            <v>2</v>
          </cell>
        </row>
        <row r="165">
          <cell r="A165">
            <v>73220185</v>
          </cell>
          <cell r="B165">
            <v>3200</v>
          </cell>
          <cell r="C165">
            <v>217.8</v>
          </cell>
          <cell r="D165">
            <v>3200</v>
          </cell>
          <cell r="E165">
            <v>217.8</v>
          </cell>
          <cell r="F165">
            <v>3200</v>
          </cell>
          <cell r="G165">
            <v>217.8</v>
          </cell>
          <cell r="H165">
            <v>3200</v>
          </cell>
          <cell r="I165">
            <v>217.8</v>
          </cell>
          <cell r="J165">
            <v>3200</v>
          </cell>
          <cell r="K165">
            <v>217.8</v>
          </cell>
          <cell r="L165">
            <v>3200</v>
          </cell>
          <cell r="M165">
            <v>217.8</v>
          </cell>
          <cell r="N165">
            <v>19200</v>
          </cell>
          <cell r="O165">
            <v>1306.8</v>
          </cell>
          <cell r="P165">
            <v>20506.8</v>
          </cell>
          <cell r="Q165">
            <v>2</v>
          </cell>
        </row>
        <row r="166">
          <cell r="A166">
            <v>75142864</v>
          </cell>
          <cell r="B166">
            <v>1800</v>
          </cell>
          <cell r="C166">
            <v>162</v>
          </cell>
          <cell r="D166">
            <v>1800</v>
          </cell>
          <cell r="E166">
            <v>162</v>
          </cell>
          <cell r="F166">
            <v>1800</v>
          </cell>
          <cell r="G166">
            <v>162</v>
          </cell>
          <cell r="H166">
            <v>1800</v>
          </cell>
          <cell r="I166">
            <v>162</v>
          </cell>
          <cell r="J166">
            <v>1800</v>
          </cell>
          <cell r="K166">
            <v>162</v>
          </cell>
          <cell r="L166">
            <v>1800</v>
          </cell>
          <cell r="M166">
            <v>162</v>
          </cell>
          <cell r="N166">
            <v>10800</v>
          </cell>
          <cell r="O166">
            <v>972</v>
          </cell>
          <cell r="P166">
            <v>11772</v>
          </cell>
          <cell r="Q166">
            <v>2</v>
          </cell>
        </row>
        <row r="167">
          <cell r="A167">
            <v>76415426</v>
          </cell>
          <cell r="B167">
            <v>2000</v>
          </cell>
          <cell r="C167">
            <v>180</v>
          </cell>
          <cell r="D167">
            <v>2000</v>
          </cell>
          <cell r="E167">
            <v>180</v>
          </cell>
          <cell r="F167">
            <v>2000</v>
          </cell>
          <cell r="G167">
            <v>180</v>
          </cell>
          <cell r="H167">
            <v>2000</v>
          </cell>
          <cell r="I167">
            <v>180</v>
          </cell>
          <cell r="J167">
            <v>2000</v>
          </cell>
          <cell r="K167">
            <v>180</v>
          </cell>
          <cell r="L167">
            <v>2000</v>
          </cell>
          <cell r="M167">
            <v>180</v>
          </cell>
          <cell r="N167">
            <v>12000</v>
          </cell>
          <cell r="O167">
            <v>1080</v>
          </cell>
          <cell r="P167">
            <v>13080</v>
          </cell>
          <cell r="Q167">
            <v>2</v>
          </cell>
        </row>
        <row r="168">
          <cell r="A168" t="str">
            <v>Total general</v>
          </cell>
          <cell r="B168">
            <v>322643</v>
          </cell>
          <cell r="C168">
            <v>22223.699999999993</v>
          </cell>
          <cell r="D168">
            <v>315610</v>
          </cell>
          <cell r="E168">
            <v>21636.899999999994</v>
          </cell>
          <cell r="F168">
            <v>362856.44888888893</v>
          </cell>
          <cell r="G168">
            <v>23214.029999999992</v>
          </cell>
          <cell r="H168">
            <v>316477.13111111114</v>
          </cell>
          <cell r="I168">
            <v>21782.434999999994</v>
          </cell>
          <cell r="J168">
            <v>310253.34000000003</v>
          </cell>
          <cell r="K168">
            <v>21162.000599999992</v>
          </cell>
          <cell r="L168">
            <v>311126.67</v>
          </cell>
          <cell r="M168">
            <v>21270.430299999989</v>
          </cell>
          <cell r="N168">
            <v>1938966.59</v>
          </cell>
          <cell r="O168">
            <v>131289.49590000004</v>
          </cell>
          <cell r="P168">
            <v>2070256.0859000005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zoomScaleNormal="100" zoomScaleSheetLayoutView="100" zoomScalePageLayoutView="85" workbookViewId="0">
      <selection activeCell="A20" sqref="A20"/>
    </sheetView>
  </sheetViews>
  <sheetFormatPr baseColWidth="10" defaultColWidth="11.42578125" defaultRowHeight="12.75" x14ac:dyDescent="0.2"/>
  <cols>
    <col min="1" max="1" width="19.85546875" style="44" customWidth="1"/>
    <col min="2" max="2" width="69.85546875" style="45" customWidth="1"/>
    <col min="3" max="5" width="8.7109375" style="44" customWidth="1"/>
    <col min="6" max="16384" width="11.42578125" style="44"/>
  </cols>
  <sheetData>
    <row r="1" spans="1:512" s="43" customFormat="1" ht="15.75" x14ac:dyDescent="0.2">
      <c r="A1" s="41" t="s">
        <v>326</v>
      </c>
      <c r="B1" s="42"/>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row>
    <row r="2" spans="1:512" x14ac:dyDescent="0.2">
      <c r="C2" s="46"/>
      <c r="D2" s="46"/>
      <c r="E2" s="50"/>
      <c r="F2" s="49"/>
    </row>
    <row r="3" spans="1:512" x14ac:dyDescent="0.2">
      <c r="A3" s="47" t="s">
        <v>345</v>
      </c>
      <c r="E3" s="49"/>
      <c r="F3" s="49"/>
    </row>
    <row r="4" spans="1:512" x14ac:dyDescent="0.2">
      <c r="E4" s="49"/>
      <c r="F4" s="49"/>
    </row>
    <row r="5" spans="1:512" s="164" customFormat="1" ht="27" customHeight="1" x14ac:dyDescent="0.2">
      <c r="A5" s="168" t="s">
        <v>327</v>
      </c>
      <c r="B5" s="752" t="s">
        <v>395</v>
      </c>
      <c r="C5" s="753"/>
      <c r="D5" s="753"/>
      <c r="E5" s="754"/>
      <c r="F5" s="165"/>
    </row>
    <row r="6" spans="1:512" x14ac:dyDescent="0.2">
      <c r="A6" s="47"/>
      <c r="B6" s="163"/>
      <c r="C6" s="164"/>
      <c r="D6" s="164"/>
      <c r="E6" s="165"/>
      <c r="F6" s="49"/>
    </row>
    <row r="7" spans="1:512" x14ac:dyDescent="0.2">
      <c r="A7" s="47" t="s">
        <v>346</v>
      </c>
      <c r="B7" s="163"/>
      <c r="C7" s="164"/>
      <c r="D7" s="164"/>
      <c r="E7" s="165"/>
      <c r="F7" s="49"/>
    </row>
    <row r="8" spans="1:512" x14ac:dyDescent="0.2">
      <c r="A8" s="47"/>
      <c r="B8" s="163"/>
      <c r="C8" s="164"/>
      <c r="D8" s="164"/>
      <c r="E8" s="165"/>
      <c r="F8" s="49"/>
    </row>
    <row r="9" spans="1:512" s="164" customFormat="1" ht="27" customHeight="1" x14ac:dyDescent="0.2">
      <c r="A9" s="168" t="s">
        <v>328</v>
      </c>
      <c r="B9" s="752" t="s">
        <v>396</v>
      </c>
      <c r="C9" s="753"/>
      <c r="D9" s="753"/>
      <c r="E9" s="754"/>
      <c r="F9" s="165"/>
    </row>
    <row r="10" spans="1:512" s="164" customFormat="1" ht="27" customHeight="1" x14ac:dyDescent="0.2">
      <c r="A10" s="168" t="s">
        <v>329</v>
      </c>
      <c r="B10" s="752" t="s">
        <v>397</v>
      </c>
      <c r="C10" s="753"/>
      <c r="D10" s="753"/>
      <c r="E10" s="754"/>
      <c r="F10" s="165"/>
    </row>
    <row r="11" spans="1:512" s="164" customFormat="1" ht="27" customHeight="1" x14ac:dyDescent="0.2">
      <c r="A11" s="168" t="s">
        <v>330</v>
      </c>
      <c r="B11" s="752" t="s">
        <v>398</v>
      </c>
      <c r="C11" s="753"/>
      <c r="D11" s="753"/>
      <c r="E11" s="754"/>
      <c r="F11" s="165"/>
    </row>
    <row r="12" spans="1:512" s="164" customFormat="1" ht="27" customHeight="1" x14ac:dyDescent="0.2">
      <c r="A12" s="168" t="s">
        <v>331</v>
      </c>
      <c r="B12" s="752" t="s">
        <v>399</v>
      </c>
      <c r="C12" s="753"/>
      <c r="D12" s="753"/>
      <c r="E12" s="754"/>
      <c r="F12" s="165"/>
    </row>
    <row r="13" spans="1:512" s="164" customFormat="1" ht="27" customHeight="1" x14ac:dyDescent="0.2">
      <c r="A13" s="168" t="s">
        <v>332</v>
      </c>
      <c r="B13" s="752" t="s">
        <v>400</v>
      </c>
      <c r="C13" s="753"/>
      <c r="D13" s="753"/>
      <c r="E13" s="754"/>
      <c r="F13" s="165"/>
    </row>
    <row r="14" spans="1:512" s="164" customFormat="1" ht="27" customHeight="1" x14ac:dyDescent="0.2">
      <c r="A14" s="168" t="s">
        <v>333</v>
      </c>
      <c r="B14" s="752" t="s">
        <v>401</v>
      </c>
      <c r="C14" s="753"/>
      <c r="D14" s="753"/>
      <c r="E14" s="754"/>
      <c r="F14" s="165"/>
    </row>
    <row r="15" spans="1:512" s="164" customFormat="1" ht="27" customHeight="1" x14ac:dyDescent="0.2">
      <c r="A15" s="168" t="s">
        <v>334</v>
      </c>
      <c r="B15" s="752" t="s">
        <v>402</v>
      </c>
      <c r="C15" s="753"/>
      <c r="D15" s="753"/>
      <c r="E15" s="754"/>
      <c r="F15" s="165"/>
    </row>
    <row r="16" spans="1:512" x14ac:dyDescent="0.2">
      <c r="A16" s="47"/>
      <c r="B16" s="163"/>
      <c r="C16" s="164"/>
      <c r="D16" s="164"/>
      <c r="E16" s="165"/>
      <c r="F16" s="49"/>
    </row>
    <row r="17" spans="1:6" x14ac:dyDescent="0.2">
      <c r="A17" s="47" t="s">
        <v>347</v>
      </c>
      <c r="B17" s="163"/>
      <c r="C17" s="164"/>
      <c r="D17" s="164"/>
      <c r="E17" s="165"/>
      <c r="F17" s="49"/>
    </row>
    <row r="18" spans="1:6" x14ac:dyDescent="0.2">
      <c r="A18" s="47"/>
      <c r="B18" s="163"/>
      <c r="C18" s="164"/>
      <c r="D18" s="164"/>
      <c r="E18" s="165"/>
      <c r="F18" s="49"/>
    </row>
    <row r="19" spans="1:6" s="164" customFormat="1" ht="27" customHeight="1" x14ac:dyDescent="0.2">
      <c r="A19" s="168" t="s">
        <v>335</v>
      </c>
      <c r="B19" s="752" t="s">
        <v>403</v>
      </c>
      <c r="C19" s="753"/>
      <c r="D19" s="753"/>
      <c r="E19" s="754"/>
      <c r="F19" s="165"/>
    </row>
    <row r="20" spans="1:6" s="164" customFormat="1" ht="27" customHeight="1" x14ac:dyDescent="0.2">
      <c r="A20" s="168" t="s">
        <v>336</v>
      </c>
      <c r="B20" s="752" t="s">
        <v>404</v>
      </c>
      <c r="C20" s="753"/>
      <c r="D20" s="753"/>
      <c r="E20" s="754"/>
      <c r="F20" s="165"/>
    </row>
    <row r="21" spans="1:6" s="164" customFormat="1" ht="27" customHeight="1" x14ac:dyDescent="0.2">
      <c r="A21" s="168" t="s">
        <v>337</v>
      </c>
      <c r="B21" s="752" t="s">
        <v>405</v>
      </c>
      <c r="C21" s="753"/>
      <c r="D21" s="753"/>
      <c r="E21" s="754"/>
      <c r="F21" s="165"/>
    </row>
    <row r="22" spans="1:6" x14ac:dyDescent="0.2">
      <c r="A22" s="47"/>
      <c r="B22" s="163"/>
      <c r="C22" s="164"/>
      <c r="D22" s="164"/>
      <c r="E22" s="165"/>
      <c r="F22" s="49"/>
    </row>
    <row r="23" spans="1:6" x14ac:dyDescent="0.2">
      <c r="A23" s="47" t="s">
        <v>348</v>
      </c>
      <c r="B23" s="163"/>
      <c r="C23" s="164"/>
      <c r="D23" s="164"/>
      <c r="E23" s="165"/>
      <c r="F23" s="49"/>
    </row>
    <row r="24" spans="1:6" x14ac:dyDescent="0.2">
      <c r="A24" s="47"/>
      <c r="B24" s="163"/>
      <c r="C24" s="164"/>
      <c r="D24" s="164"/>
      <c r="E24" s="165"/>
      <c r="F24" s="49"/>
    </row>
    <row r="25" spans="1:6" s="164" customFormat="1" ht="27" customHeight="1" x14ac:dyDescent="0.2">
      <c r="A25" s="168" t="s">
        <v>338</v>
      </c>
      <c r="B25" s="752" t="s">
        <v>406</v>
      </c>
      <c r="C25" s="753"/>
      <c r="D25" s="753"/>
      <c r="E25" s="754"/>
      <c r="F25" s="165"/>
    </row>
    <row r="26" spans="1:6" s="164" customFormat="1" ht="27" customHeight="1" x14ac:dyDescent="0.2">
      <c r="A26" s="168" t="s">
        <v>339</v>
      </c>
      <c r="B26" s="752" t="s">
        <v>407</v>
      </c>
      <c r="C26" s="753"/>
      <c r="D26" s="753"/>
      <c r="E26" s="754"/>
      <c r="F26" s="165"/>
    </row>
    <row r="27" spans="1:6" s="164" customFormat="1" ht="27" customHeight="1" x14ac:dyDescent="0.2">
      <c r="A27" s="168" t="s">
        <v>340</v>
      </c>
      <c r="B27" s="752" t="s">
        <v>408</v>
      </c>
      <c r="C27" s="753"/>
      <c r="D27" s="753"/>
      <c r="E27" s="754"/>
      <c r="F27" s="165"/>
    </row>
    <row r="28" spans="1:6" s="164" customFormat="1" ht="27" customHeight="1" x14ac:dyDescent="0.2">
      <c r="A28" s="168" t="s">
        <v>341</v>
      </c>
      <c r="B28" s="752" t="s">
        <v>409</v>
      </c>
      <c r="C28" s="753"/>
      <c r="D28" s="753"/>
      <c r="E28" s="754"/>
      <c r="F28" s="165"/>
    </row>
    <row r="29" spans="1:6" s="164" customFormat="1" ht="27" customHeight="1" x14ac:dyDescent="0.2">
      <c r="A29" s="168" t="s">
        <v>342</v>
      </c>
      <c r="B29" s="752" t="s">
        <v>410</v>
      </c>
      <c r="C29" s="753"/>
      <c r="D29" s="753"/>
      <c r="E29" s="754"/>
      <c r="F29" s="165"/>
    </row>
    <row r="30" spans="1:6" x14ac:dyDescent="0.2">
      <c r="A30" s="47"/>
      <c r="B30" s="163"/>
      <c r="C30" s="164"/>
      <c r="D30" s="164"/>
      <c r="E30" s="165"/>
      <c r="F30" s="49"/>
    </row>
    <row r="31" spans="1:6" x14ac:dyDescent="0.2">
      <c r="A31" s="47" t="s">
        <v>22</v>
      </c>
      <c r="B31" s="163"/>
      <c r="C31" s="164"/>
      <c r="D31" s="164"/>
      <c r="E31" s="165"/>
      <c r="F31" s="49"/>
    </row>
    <row r="32" spans="1:6" x14ac:dyDescent="0.2">
      <c r="A32" s="47"/>
      <c r="B32" s="163"/>
      <c r="C32" s="164"/>
      <c r="D32" s="164"/>
      <c r="E32" s="165"/>
      <c r="F32" s="49"/>
    </row>
    <row r="33" spans="1:6" s="164" customFormat="1" ht="27" customHeight="1" x14ac:dyDescent="0.2">
      <c r="A33" s="168" t="s">
        <v>343</v>
      </c>
      <c r="B33" s="752" t="s">
        <v>411</v>
      </c>
      <c r="C33" s="753"/>
      <c r="D33" s="753"/>
      <c r="E33" s="754"/>
      <c r="F33" s="165"/>
    </row>
    <row r="34" spans="1:6" s="164" customFormat="1" ht="27" customHeight="1" x14ac:dyDescent="0.2">
      <c r="A34" s="168" t="s">
        <v>344</v>
      </c>
      <c r="B34" s="752" t="s">
        <v>412</v>
      </c>
      <c r="C34" s="753"/>
      <c r="D34" s="753"/>
      <c r="E34" s="754"/>
      <c r="F34" s="165"/>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X52"/>
  <sheetViews>
    <sheetView view="pageBreakPreview" zoomScale="90" zoomScaleNormal="100" zoomScaleSheetLayoutView="90" zoomScalePageLayoutView="85" workbookViewId="0">
      <selection activeCell="J9" sqref="J9"/>
    </sheetView>
  </sheetViews>
  <sheetFormatPr baseColWidth="10" defaultColWidth="11.42578125" defaultRowHeight="12" x14ac:dyDescent="0.2"/>
  <cols>
    <col min="1" max="1" width="15" style="9" customWidth="1"/>
    <col min="2" max="3" width="7" style="9" customWidth="1"/>
    <col min="4" max="4" width="13.7109375" style="9" customWidth="1"/>
    <col min="5" max="11" width="7" style="9" customWidth="1"/>
    <col min="12" max="12" width="13.42578125" style="9" customWidth="1"/>
    <col min="13" max="13" width="14.140625" style="9" customWidth="1"/>
    <col min="14" max="14" width="14.85546875" style="9" customWidth="1"/>
    <col min="15" max="16" width="7" style="9" customWidth="1"/>
    <col min="17" max="17" width="14.140625" style="9" customWidth="1"/>
    <col min="18" max="22" width="7" style="9" customWidth="1"/>
    <col min="23" max="23" width="13" style="9" customWidth="1"/>
    <col min="24" max="24" width="1.7109375" style="380" customWidth="1"/>
    <col min="25" max="16384" width="11.42578125" style="157"/>
  </cols>
  <sheetData>
    <row r="1" spans="1:24" s="376" customFormat="1" ht="15.75" x14ac:dyDescent="0.2">
      <c r="A1" s="374" t="s">
        <v>373</v>
      </c>
      <c r="B1" s="375"/>
      <c r="C1" s="375"/>
      <c r="D1" s="375"/>
      <c r="E1" s="375"/>
      <c r="F1" s="375"/>
      <c r="G1" s="375"/>
      <c r="H1" s="375"/>
      <c r="I1" s="375"/>
      <c r="J1" s="375"/>
      <c r="K1" s="375"/>
      <c r="L1" s="375"/>
      <c r="M1" s="375"/>
      <c r="N1" s="375"/>
      <c r="O1" s="375"/>
      <c r="P1" s="375"/>
      <c r="Q1" s="375"/>
      <c r="R1" s="375"/>
      <c r="S1" s="375"/>
      <c r="T1" s="375"/>
      <c r="U1" s="375"/>
      <c r="V1" s="375"/>
      <c r="W1" s="375"/>
    </row>
    <row r="2" spans="1:24" s="376" customFormat="1" ht="15.75" x14ac:dyDescent="0.2">
      <c r="A2" s="374" t="s">
        <v>562</v>
      </c>
      <c r="B2" s="375"/>
      <c r="C2" s="375"/>
      <c r="D2" s="375"/>
      <c r="E2" s="375"/>
      <c r="F2" s="375"/>
      <c r="G2" s="375"/>
      <c r="H2" s="375"/>
      <c r="I2" s="375"/>
      <c r="J2" s="375"/>
      <c r="K2" s="375"/>
      <c r="L2" s="375"/>
      <c r="M2" s="375"/>
      <c r="N2" s="375"/>
      <c r="O2" s="375"/>
      <c r="P2" s="375"/>
      <c r="Q2" s="375"/>
      <c r="R2" s="375"/>
      <c r="S2" s="375"/>
      <c r="T2" s="375"/>
      <c r="U2" s="375"/>
      <c r="V2" s="375"/>
      <c r="W2" s="375"/>
    </row>
    <row r="3" spans="1:24" s="378" customFormat="1" ht="15.75" x14ac:dyDescent="0.25">
      <c r="A3" s="377" t="s">
        <v>563</v>
      </c>
    </row>
    <row r="4" spans="1:24" ht="12.75" thickBot="1" x14ac:dyDescent="0.25">
      <c r="L4" s="379"/>
      <c r="W4" s="379"/>
    </row>
    <row r="5" spans="1:24" s="382" customFormat="1" ht="26.25" customHeight="1" thickBot="1" x14ac:dyDescent="0.25">
      <c r="A5" s="81" t="s">
        <v>10</v>
      </c>
      <c r="B5" s="796" t="s">
        <v>416</v>
      </c>
      <c r="C5" s="797"/>
      <c r="D5" s="797"/>
      <c r="E5" s="797"/>
      <c r="F5" s="797"/>
      <c r="G5" s="797"/>
      <c r="H5" s="797"/>
      <c r="I5" s="797"/>
      <c r="J5" s="797"/>
      <c r="K5" s="797"/>
      <c r="L5" s="798"/>
      <c r="M5" s="796" t="s">
        <v>417</v>
      </c>
      <c r="N5" s="797"/>
      <c r="O5" s="797"/>
      <c r="P5" s="797"/>
      <c r="Q5" s="797"/>
      <c r="R5" s="797"/>
      <c r="S5" s="797"/>
      <c r="T5" s="797"/>
      <c r="U5" s="797"/>
      <c r="V5" s="797"/>
      <c r="W5" s="798"/>
      <c r="X5" s="381"/>
    </row>
    <row r="6" spans="1:24" s="384" customFormat="1" ht="99.95" customHeight="1" x14ac:dyDescent="0.2">
      <c r="A6" s="82" t="s">
        <v>9</v>
      </c>
      <c r="B6" s="409" t="s">
        <v>312</v>
      </c>
      <c r="C6" s="410" t="s">
        <v>116</v>
      </c>
      <c r="D6" s="411" t="s">
        <v>273</v>
      </c>
      <c r="E6" s="411" t="s">
        <v>266</v>
      </c>
      <c r="F6" s="411" t="s">
        <v>275</v>
      </c>
      <c r="G6" s="411" t="s">
        <v>276</v>
      </c>
      <c r="H6" s="411" t="s">
        <v>277</v>
      </c>
      <c r="I6" s="411" t="s">
        <v>284</v>
      </c>
      <c r="J6" s="412" t="s">
        <v>279</v>
      </c>
      <c r="K6" s="413" t="s">
        <v>281</v>
      </c>
      <c r="L6" s="414" t="s">
        <v>283</v>
      </c>
      <c r="M6" s="409" t="s">
        <v>312</v>
      </c>
      <c r="N6" s="410" t="s">
        <v>116</v>
      </c>
      <c r="O6" s="411" t="s">
        <v>273</v>
      </c>
      <c r="P6" s="411" t="s">
        <v>266</v>
      </c>
      <c r="Q6" s="411" t="s">
        <v>275</v>
      </c>
      <c r="R6" s="411" t="s">
        <v>276</v>
      </c>
      <c r="S6" s="411" t="s">
        <v>277</v>
      </c>
      <c r="T6" s="411" t="s">
        <v>284</v>
      </c>
      <c r="U6" s="412" t="s">
        <v>279</v>
      </c>
      <c r="V6" s="413" t="s">
        <v>281</v>
      </c>
      <c r="W6" s="414" t="s">
        <v>282</v>
      </c>
      <c r="X6" s="383"/>
    </row>
    <row r="7" spans="1:24" x14ac:dyDescent="0.2">
      <c r="A7" s="12"/>
      <c r="B7" s="385"/>
      <c r="C7" s="11"/>
      <c r="D7" s="11"/>
      <c r="E7" s="11"/>
      <c r="F7" s="11"/>
      <c r="G7" s="11"/>
      <c r="H7" s="11"/>
      <c r="I7" s="11"/>
      <c r="J7" s="11"/>
      <c r="K7" s="11"/>
      <c r="L7" s="15"/>
      <c r="M7" s="385"/>
      <c r="N7" s="11"/>
      <c r="O7" s="11"/>
      <c r="P7" s="11"/>
      <c r="Q7" s="11"/>
      <c r="R7" s="11"/>
      <c r="S7" s="11"/>
      <c r="T7" s="11"/>
      <c r="U7" s="11"/>
      <c r="V7" s="11"/>
      <c r="W7" s="15"/>
    </row>
    <row r="8" spans="1:24" x14ac:dyDescent="0.2">
      <c r="A8" s="13" t="s">
        <v>7</v>
      </c>
      <c r="B8" s="386">
        <f>SUM(B9:B15)</f>
        <v>5</v>
      </c>
      <c r="C8" s="14">
        <f t="shared" ref="C8:W8" si="0">SUM(C9:C15)</f>
        <v>0</v>
      </c>
      <c r="D8" s="14">
        <f t="shared" si="0"/>
        <v>0</v>
      </c>
      <c r="E8" s="14">
        <f t="shared" si="0"/>
        <v>4</v>
      </c>
      <c r="F8" s="14">
        <f t="shared" si="0"/>
        <v>0</v>
      </c>
      <c r="G8" s="14">
        <f t="shared" si="0"/>
        <v>0</v>
      </c>
      <c r="H8" s="14">
        <f t="shared" si="0"/>
        <v>0</v>
      </c>
      <c r="I8" s="14">
        <f t="shared" si="0"/>
        <v>0</v>
      </c>
      <c r="J8" s="14">
        <f t="shared" si="0"/>
        <v>0</v>
      </c>
      <c r="K8" s="14">
        <f t="shared" si="0"/>
        <v>9</v>
      </c>
      <c r="L8" s="387">
        <f t="shared" si="0"/>
        <v>2383107.3346483232</v>
      </c>
      <c r="M8" s="388">
        <f t="shared" si="0"/>
        <v>4</v>
      </c>
      <c r="N8" s="389">
        <f t="shared" si="0"/>
        <v>0</v>
      </c>
      <c r="O8" s="389">
        <f t="shared" si="0"/>
        <v>0</v>
      </c>
      <c r="P8" s="389">
        <f t="shared" si="0"/>
        <v>4</v>
      </c>
      <c r="Q8" s="389">
        <f t="shared" si="0"/>
        <v>0</v>
      </c>
      <c r="R8" s="389">
        <f t="shared" si="0"/>
        <v>0</v>
      </c>
      <c r="S8" s="389">
        <f t="shared" si="0"/>
        <v>0</v>
      </c>
      <c r="T8" s="389">
        <f t="shared" si="0"/>
        <v>0</v>
      </c>
      <c r="U8" s="389">
        <f t="shared" si="0"/>
        <v>0</v>
      </c>
      <c r="V8" s="389">
        <f t="shared" si="0"/>
        <v>8</v>
      </c>
      <c r="W8" s="387">
        <f t="shared" si="0"/>
        <v>2287525.4376130374</v>
      </c>
      <c r="X8" s="40"/>
    </row>
    <row r="9" spans="1:24" x14ac:dyDescent="0.2">
      <c r="A9" s="12" t="s">
        <v>3</v>
      </c>
      <c r="B9" s="385">
        <v>0</v>
      </c>
      <c r="C9" s="11"/>
      <c r="D9" s="11"/>
      <c r="E9" s="11">
        <v>1</v>
      </c>
      <c r="F9" s="11"/>
      <c r="G9" s="11"/>
      <c r="H9" s="11"/>
      <c r="I9" s="11"/>
      <c r="J9" s="11"/>
      <c r="K9" s="11">
        <f>SUM(B9:J9)</f>
        <v>1</v>
      </c>
      <c r="L9" s="390">
        <v>525100</v>
      </c>
      <c r="M9" s="385"/>
      <c r="N9" s="11"/>
      <c r="O9" s="11"/>
      <c r="P9" s="11">
        <v>1</v>
      </c>
      <c r="Q9" s="11"/>
      <c r="R9" s="11"/>
      <c r="S9" s="11"/>
      <c r="T9" s="11"/>
      <c r="U9" s="11"/>
      <c r="V9" s="11">
        <f>SUM(M9:U9)</f>
        <v>1</v>
      </c>
      <c r="W9" s="390">
        <v>525100</v>
      </c>
    </row>
    <row r="10" spans="1:24" x14ac:dyDescent="0.2">
      <c r="A10" s="12" t="s">
        <v>564</v>
      </c>
      <c r="B10" s="385">
        <v>0</v>
      </c>
      <c r="C10" s="11"/>
      <c r="D10" s="11"/>
      <c r="E10" s="11">
        <v>2</v>
      </c>
      <c r="F10" s="11"/>
      <c r="G10" s="11"/>
      <c r="H10" s="11"/>
      <c r="I10" s="11"/>
      <c r="J10" s="11"/>
      <c r="K10" s="11">
        <f t="shared" ref="K10:K41" si="1">SUM(B10:J10)</f>
        <v>2</v>
      </c>
      <c r="L10" s="390">
        <v>980186.66666666663</v>
      </c>
      <c r="M10" s="385"/>
      <c r="N10" s="11"/>
      <c r="O10" s="11"/>
      <c r="P10" s="11">
        <v>2</v>
      </c>
      <c r="Q10" s="11"/>
      <c r="R10" s="11"/>
      <c r="S10" s="11"/>
      <c r="T10" s="11"/>
      <c r="U10" s="11"/>
      <c r="V10" s="11">
        <f t="shared" ref="V10:V43" si="2">SUM(M10:U10)</f>
        <v>2</v>
      </c>
      <c r="W10" s="390">
        <v>980188</v>
      </c>
    </row>
    <row r="11" spans="1:24" x14ac:dyDescent="0.2">
      <c r="A11" s="12" t="s">
        <v>565</v>
      </c>
      <c r="B11" s="385">
        <v>0</v>
      </c>
      <c r="C11" s="11"/>
      <c r="D11" s="11"/>
      <c r="E11" s="11">
        <v>1</v>
      </c>
      <c r="F11" s="11"/>
      <c r="G11" s="11"/>
      <c r="H11" s="11"/>
      <c r="I11" s="11"/>
      <c r="J11" s="11"/>
      <c r="K11" s="11">
        <f t="shared" si="1"/>
        <v>1</v>
      </c>
      <c r="L11" s="390">
        <v>437583.33333333331</v>
      </c>
      <c r="M11" s="385"/>
      <c r="N11" s="11"/>
      <c r="O11" s="11"/>
      <c r="P11" s="11">
        <v>1</v>
      </c>
      <c r="Q11" s="11"/>
      <c r="R11" s="11"/>
      <c r="S11" s="11"/>
      <c r="T11" s="11"/>
      <c r="U11" s="11"/>
      <c r="V11" s="11">
        <f t="shared" si="2"/>
        <v>1</v>
      </c>
      <c r="W11" s="390">
        <v>437584</v>
      </c>
    </row>
    <row r="12" spans="1:24" x14ac:dyDescent="0.2">
      <c r="A12" s="12" t="s">
        <v>566</v>
      </c>
      <c r="B12" s="385">
        <v>0</v>
      </c>
      <c r="C12" s="11"/>
      <c r="D12" s="11"/>
      <c r="E12" s="11"/>
      <c r="F12" s="11"/>
      <c r="G12" s="11"/>
      <c r="H12" s="11"/>
      <c r="I12" s="11"/>
      <c r="J12" s="11"/>
      <c r="K12" s="11">
        <f t="shared" si="1"/>
        <v>0</v>
      </c>
      <c r="L12" s="390">
        <v>0</v>
      </c>
      <c r="M12" s="385"/>
      <c r="N12" s="11"/>
      <c r="O12" s="11"/>
      <c r="P12" s="11"/>
      <c r="Q12" s="11"/>
      <c r="R12" s="11"/>
      <c r="S12" s="11"/>
      <c r="T12" s="11"/>
      <c r="U12" s="11"/>
      <c r="V12" s="11">
        <f t="shared" si="2"/>
        <v>0</v>
      </c>
      <c r="W12" s="390">
        <v>0</v>
      </c>
    </row>
    <row r="13" spans="1:24" x14ac:dyDescent="0.2">
      <c r="A13" s="12" t="s">
        <v>567</v>
      </c>
      <c r="B13" s="385">
        <v>1</v>
      </c>
      <c r="C13" s="11"/>
      <c r="D13" s="11"/>
      <c r="E13" s="11"/>
      <c r="F13" s="11"/>
      <c r="G13" s="11"/>
      <c r="H13" s="11"/>
      <c r="I13" s="11"/>
      <c r="J13" s="11"/>
      <c r="K13" s="11">
        <f t="shared" si="1"/>
        <v>1</v>
      </c>
      <c r="L13" s="390">
        <v>101080.55761303744</v>
      </c>
      <c r="M13" s="385">
        <v>1</v>
      </c>
      <c r="N13" s="11"/>
      <c r="O13" s="11"/>
      <c r="P13" s="11"/>
      <c r="Q13" s="11"/>
      <c r="R13" s="11"/>
      <c r="S13" s="11"/>
      <c r="T13" s="11"/>
      <c r="U13" s="11"/>
      <c r="V13" s="11">
        <f t="shared" si="2"/>
        <v>1</v>
      </c>
      <c r="W13" s="390">
        <v>101080.55761303744</v>
      </c>
    </row>
    <row r="14" spans="1:24" x14ac:dyDescent="0.2">
      <c r="A14" s="12" t="s">
        <v>568</v>
      </c>
      <c r="B14" s="385">
        <v>0</v>
      </c>
      <c r="C14" s="11"/>
      <c r="D14" s="11"/>
      <c r="E14" s="11"/>
      <c r="F14" s="11"/>
      <c r="G14" s="11"/>
      <c r="H14" s="11"/>
      <c r="I14" s="11"/>
      <c r="J14" s="11"/>
      <c r="K14" s="11">
        <f t="shared" si="1"/>
        <v>0</v>
      </c>
      <c r="L14" s="390">
        <v>0</v>
      </c>
      <c r="M14" s="385"/>
      <c r="N14" s="11"/>
      <c r="O14" s="11"/>
      <c r="P14" s="11"/>
      <c r="Q14" s="11"/>
      <c r="R14" s="11"/>
      <c r="S14" s="11"/>
      <c r="T14" s="11"/>
      <c r="U14" s="11"/>
      <c r="V14" s="11">
        <f t="shared" si="2"/>
        <v>0</v>
      </c>
      <c r="W14" s="390">
        <v>0</v>
      </c>
    </row>
    <row r="15" spans="1:24" ht="15" x14ac:dyDescent="0.25">
      <c r="A15" s="12" t="s">
        <v>569</v>
      </c>
      <c r="B15" s="391">
        <v>4</v>
      </c>
      <c r="C15" s="11"/>
      <c r="D15" s="11"/>
      <c r="E15" s="11"/>
      <c r="F15" s="11"/>
      <c r="G15" s="11"/>
      <c r="H15" s="11"/>
      <c r="I15" s="11"/>
      <c r="J15" s="11"/>
      <c r="K15" s="11">
        <f t="shared" si="1"/>
        <v>4</v>
      </c>
      <c r="L15" s="390">
        <v>339156.77703528589</v>
      </c>
      <c r="M15" s="385">
        <v>3</v>
      </c>
      <c r="N15" s="11"/>
      <c r="O15" s="11"/>
      <c r="P15" s="11"/>
      <c r="Q15" s="11"/>
      <c r="R15" s="11"/>
      <c r="S15" s="11"/>
      <c r="T15" s="11"/>
      <c r="U15" s="11"/>
      <c r="V15" s="11">
        <f t="shared" si="2"/>
        <v>3</v>
      </c>
      <c r="W15" s="390">
        <v>243572.87999999998</v>
      </c>
    </row>
    <row r="16" spans="1:24" x14ac:dyDescent="0.2">
      <c r="A16" s="13" t="s">
        <v>4</v>
      </c>
      <c r="B16" s="386">
        <f>SUM(B17:B21)</f>
        <v>71</v>
      </c>
      <c r="C16" s="14">
        <f t="shared" ref="C16:W16" si="3">SUM(C17:C21)</f>
        <v>38</v>
      </c>
      <c r="D16" s="14">
        <f t="shared" si="3"/>
        <v>0</v>
      </c>
      <c r="E16" s="14">
        <f t="shared" si="3"/>
        <v>0</v>
      </c>
      <c r="F16" s="14">
        <f t="shared" si="3"/>
        <v>0</v>
      </c>
      <c r="G16" s="14">
        <f t="shared" si="3"/>
        <v>0</v>
      </c>
      <c r="H16" s="14">
        <f t="shared" si="3"/>
        <v>0</v>
      </c>
      <c r="I16" s="14">
        <f t="shared" si="3"/>
        <v>0</v>
      </c>
      <c r="J16" s="14">
        <f t="shared" si="3"/>
        <v>0</v>
      </c>
      <c r="K16" s="14">
        <f t="shared" si="3"/>
        <v>109</v>
      </c>
      <c r="L16" s="387">
        <f t="shared" si="3"/>
        <v>7263605.9288239181</v>
      </c>
      <c r="M16" s="386">
        <f t="shared" si="3"/>
        <v>66</v>
      </c>
      <c r="N16" s="14">
        <f t="shared" si="3"/>
        <v>36</v>
      </c>
      <c r="O16" s="14">
        <f t="shared" si="3"/>
        <v>0</v>
      </c>
      <c r="P16" s="14">
        <f t="shared" si="3"/>
        <v>0</v>
      </c>
      <c r="Q16" s="14">
        <f t="shared" si="3"/>
        <v>0</v>
      </c>
      <c r="R16" s="14">
        <f t="shared" si="3"/>
        <v>0</v>
      </c>
      <c r="S16" s="14">
        <f t="shared" si="3"/>
        <v>0</v>
      </c>
      <c r="T16" s="14">
        <f t="shared" si="3"/>
        <v>0</v>
      </c>
      <c r="U16" s="14">
        <f t="shared" si="3"/>
        <v>0</v>
      </c>
      <c r="V16" s="14">
        <f t="shared" si="3"/>
        <v>102</v>
      </c>
      <c r="W16" s="387">
        <f t="shared" si="3"/>
        <v>6516012.3999999994</v>
      </c>
      <c r="X16" s="40"/>
    </row>
    <row r="17" spans="1:24" x14ac:dyDescent="0.2">
      <c r="A17" s="12" t="s">
        <v>12</v>
      </c>
      <c r="B17" s="385">
        <v>12</v>
      </c>
      <c r="C17" s="11">
        <v>6</v>
      </c>
      <c r="D17" s="11"/>
      <c r="E17" s="11"/>
      <c r="F17" s="11"/>
      <c r="G17" s="11"/>
      <c r="H17" s="11"/>
      <c r="I17" s="11"/>
      <c r="J17" s="11"/>
      <c r="K17" s="11">
        <f t="shared" si="1"/>
        <v>18</v>
      </c>
      <c r="L17" s="390">
        <v>1348824.7982762707</v>
      </c>
      <c r="M17" s="385">
        <v>10</v>
      </c>
      <c r="N17" s="11">
        <v>6</v>
      </c>
      <c r="O17" s="11"/>
      <c r="P17" s="11"/>
      <c r="Q17" s="11"/>
      <c r="R17" s="11"/>
      <c r="S17" s="11"/>
      <c r="T17" s="11"/>
      <c r="U17" s="11"/>
      <c r="V17" s="11">
        <f t="shared" si="2"/>
        <v>16</v>
      </c>
      <c r="W17" s="390">
        <v>1163886.8</v>
      </c>
    </row>
    <row r="18" spans="1:24" x14ac:dyDescent="0.2">
      <c r="A18" s="12" t="s">
        <v>570</v>
      </c>
      <c r="B18" s="385">
        <v>7</v>
      </c>
      <c r="C18" s="11">
        <v>5</v>
      </c>
      <c r="D18" s="11"/>
      <c r="E18" s="11"/>
      <c r="F18" s="11"/>
      <c r="G18" s="11"/>
      <c r="H18" s="11"/>
      <c r="I18" s="11"/>
      <c r="J18" s="11"/>
      <c r="K18" s="11">
        <f t="shared" si="1"/>
        <v>12</v>
      </c>
      <c r="L18" s="390">
        <v>861557.41665457492</v>
      </c>
      <c r="M18" s="385">
        <v>6</v>
      </c>
      <c r="N18" s="11">
        <v>5</v>
      </c>
      <c r="O18" s="11"/>
      <c r="P18" s="11"/>
      <c r="Q18" s="11"/>
      <c r="R18" s="11"/>
      <c r="S18" s="11"/>
      <c r="T18" s="11"/>
      <c r="U18" s="11"/>
      <c r="V18" s="11">
        <f t="shared" si="2"/>
        <v>11</v>
      </c>
      <c r="W18" s="390">
        <v>764682.50666666671</v>
      </c>
    </row>
    <row r="19" spans="1:24" x14ac:dyDescent="0.2">
      <c r="A19" s="12" t="s">
        <v>571</v>
      </c>
      <c r="B19" s="385">
        <v>21</v>
      </c>
      <c r="C19" s="11">
        <v>6</v>
      </c>
      <c r="D19" s="11"/>
      <c r="E19" s="11"/>
      <c r="F19" s="11"/>
      <c r="G19" s="11"/>
      <c r="H19" s="11"/>
      <c r="I19" s="11"/>
      <c r="J19" s="11"/>
      <c r="K19" s="11">
        <f t="shared" si="1"/>
        <v>27</v>
      </c>
      <c r="L19" s="390">
        <v>1727299.9870851524</v>
      </c>
      <c r="M19" s="385">
        <v>20</v>
      </c>
      <c r="N19" s="11">
        <v>6</v>
      </c>
      <c r="O19" s="11"/>
      <c r="P19" s="11"/>
      <c r="Q19" s="11"/>
      <c r="R19" s="11"/>
      <c r="S19" s="11"/>
      <c r="T19" s="11"/>
      <c r="U19" s="11"/>
      <c r="V19" s="11">
        <f t="shared" si="2"/>
        <v>26</v>
      </c>
      <c r="W19" s="390">
        <v>1597252.8</v>
      </c>
    </row>
    <row r="20" spans="1:24" x14ac:dyDescent="0.2">
      <c r="A20" s="12" t="s">
        <v>572</v>
      </c>
      <c r="B20" s="385">
        <v>25</v>
      </c>
      <c r="C20" s="11">
        <v>12</v>
      </c>
      <c r="D20" s="11"/>
      <c r="E20" s="11"/>
      <c r="F20" s="11"/>
      <c r="G20" s="11"/>
      <c r="H20" s="11"/>
      <c r="I20" s="11"/>
      <c r="J20" s="11"/>
      <c r="K20" s="11">
        <f t="shared" si="1"/>
        <v>37</v>
      </c>
      <c r="L20" s="390">
        <v>2344234.2423551069</v>
      </c>
      <c r="M20" s="385">
        <v>24</v>
      </c>
      <c r="N20" s="11">
        <v>12</v>
      </c>
      <c r="O20" s="11"/>
      <c r="P20" s="11"/>
      <c r="Q20" s="11"/>
      <c r="R20" s="11"/>
      <c r="S20" s="11"/>
      <c r="T20" s="11"/>
      <c r="U20" s="11"/>
      <c r="V20" s="11">
        <f t="shared" si="2"/>
        <v>36</v>
      </c>
      <c r="W20" s="390">
        <v>2190267.84</v>
      </c>
    </row>
    <row r="21" spans="1:24" x14ac:dyDescent="0.2">
      <c r="A21" s="12" t="s">
        <v>13</v>
      </c>
      <c r="B21" s="385">
        <v>6</v>
      </c>
      <c r="C21" s="11">
        <v>9</v>
      </c>
      <c r="D21" s="11"/>
      <c r="E21" s="11"/>
      <c r="F21" s="11"/>
      <c r="G21" s="11"/>
      <c r="H21" s="11"/>
      <c r="I21" s="11"/>
      <c r="J21" s="11"/>
      <c r="K21" s="11">
        <f t="shared" si="1"/>
        <v>15</v>
      </c>
      <c r="L21" s="390">
        <v>981689.48445281363</v>
      </c>
      <c r="M21" s="385">
        <v>6</v>
      </c>
      <c r="N21" s="11">
        <v>7</v>
      </c>
      <c r="O21" s="11"/>
      <c r="P21" s="11"/>
      <c r="Q21" s="11"/>
      <c r="R21" s="11"/>
      <c r="S21" s="11"/>
      <c r="T21" s="11"/>
      <c r="U21" s="11"/>
      <c r="V21" s="11">
        <f t="shared" si="2"/>
        <v>13</v>
      </c>
      <c r="W21" s="390">
        <v>799922.45333333337</v>
      </c>
    </row>
    <row r="22" spans="1:24" x14ac:dyDescent="0.2">
      <c r="A22" s="13" t="s">
        <v>5</v>
      </c>
      <c r="B22" s="386">
        <f>SUM(B23:B27)</f>
        <v>145</v>
      </c>
      <c r="C22" s="14">
        <f>SUM(C23:C27)</f>
        <v>65</v>
      </c>
      <c r="D22" s="14">
        <f t="shared" ref="D22:W22" si="4">SUM(D23:D27)</f>
        <v>0</v>
      </c>
      <c r="E22" s="14">
        <f t="shared" si="4"/>
        <v>0</v>
      </c>
      <c r="F22" s="14">
        <f t="shared" si="4"/>
        <v>0</v>
      </c>
      <c r="G22" s="14">
        <f t="shared" si="4"/>
        <v>0</v>
      </c>
      <c r="H22" s="14">
        <f t="shared" si="4"/>
        <v>0</v>
      </c>
      <c r="I22" s="14">
        <f t="shared" si="4"/>
        <v>0</v>
      </c>
      <c r="J22" s="14">
        <f t="shared" si="4"/>
        <v>0</v>
      </c>
      <c r="K22" s="14">
        <f t="shared" si="4"/>
        <v>210</v>
      </c>
      <c r="L22" s="387">
        <f t="shared" si="4"/>
        <v>11224913.531794382</v>
      </c>
      <c r="M22" s="386">
        <f t="shared" si="4"/>
        <v>142</v>
      </c>
      <c r="N22" s="14">
        <f t="shared" si="4"/>
        <v>63</v>
      </c>
      <c r="O22" s="14">
        <f t="shared" si="4"/>
        <v>0</v>
      </c>
      <c r="P22" s="14">
        <f t="shared" si="4"/>
        <v>0</v>
      </c>
      <c r="Q22" s="14">
        <f t="shared" si="4"/>
        <v>0</v>
      </c>
      <c r="R22" s="14">
        <f t="shared" si="4"/>
        <v>0</v>
      </c>
      <c r="S22" s="14">
        <f t="shared" si="4"/>
        <v>0</v>
      </c>
      <c r="T22" s="14">
        <f t="shared" si="4"/>
        <v>0</v>
      </c>
      <c r="U22" s="14">
        <f t="shared" si="4"/>
        <v>0</v>
      </c>
      <c r="V22" s="14">
        <f t="shared" si="4"/>
        <v>205</v>
      </c>
      <c r="W22" s="387">
        <f t="shared" si="4"/>
        <v>10138183.443703698</v>
      </c>
      <c r="X22" s="40"/>
    </row>
    <row r="23" spans="1:24" x14ac:dyDescent="0.2">
      <c r="A23" s="12" t="s">
        <v>14</v>
      </c>
      <c r="B23" s="385">
        <v>108</v>
      </c>
      <c r="C23" s="11">
        <v>31</v>
      </c>
      <c r="D23" s="11"/>
      <c r="E23" s="11"/>
      <c r="F23" s="11"/>
      <c r="G23" s="11"/>
      <c r="H23" s="11"/>
      <c r="I23" s="11"/>
      <c r="J23" s="11"/>
      <c r="K23" s="11">
        <f t="shared" si="1"/>
        <v>139</v>
      </c>
      <c r="L23" s="390">
        <v>7498779.3336297674</v>
      </c>
      <c r="M23" s="385">
        <v>105</v>
      </c>
      <c r="N23" s="11">
        <v>28</v>
      </c>
      <c r="O23" s="11"/>
      <c r="P23" s="11"/>
      <c r="Q23" s="11"/>
      <c r="R23" s="11"/>
      <c r="S23" s="11"/>
      <c r="T23" s="11"/>
      <c r="U23" s="11"/>
      <c r="V23" s="11">
        <f t="shared" si="2"/>
        <v>133</v>
      </c>
      <c r="W23" s="390">
        <f>6827427.48703703-294826.36</f>
        <v>6532601.1270370297</v>
      </c>
    </row>
    <row r="24" spans="1:24" x14ac:dyDescent="0.2">
      <c r="A24" s="12" t="s">
        <v>573</v>
      </c>
      <c r="B24" s="385">
        <v>24</v>
      </c>
      <c r="C24" s="11">
        <v>19</v>
      </c>
      <c r="D24" s="11"/>
      <c r="E24" s="11"/>
      <c r="F24" s="11"/>
      <c r="G24" s="11"/>
      <c r="H24" s="11"/>
      <c r="I24" s="11"/>
      <c r="J24" s="11"/>
      <c r="K24" s="11">
        <f t="shared" si="1"/>
        <v>43</v>
      </c>
      <c r="L24" s="390">
        <v>2333994.9533960759</v>
      </c>
      <c r="M24" s="385">
        <v>24</v>
      </c>
      <c r="N24" s="11">
        <v>19</v>
      </c>
      <c r="O24" s="11"/>
      <c r="P24" s="11"/>
      <c r="Q24" s="11"/>
      <c r="R24" s="11"/>
      <c r="S24" s="11"/>
      <c r="T24" s="11"/>
      <c r="U24" s="11"/>
      <c r="V24" s="11">
        <f t="shared" si="2"/>
        <v>43</v>
      </c>
      <c r="W24" s="390">
        <v>2223484.5300000003</v>
      </c>
    </row>
    <row r="25" spans="1:24" x14ac:dyDescent="0.2">
      <c r="A25" s="12" t="s">
        <v>574</v>
      </c>
      <c r="B25" s="385">
        <v>11</v>
      </c>
      <c r="C25" s="11">
        <v>4</v>
      </c>
      <c r="D25" s="11"/>
      <c r="E25" s="11"/>
      <c r="F25" s="11"/>
      <c r="G25" s="11"/>
      <c r="H25" s="11"/>
      <c r="I25" s="11"/>
      <c r="J25" s="11"/>
      <c r="K25" s="11">
        <f t="shared" si="1"/>
        <v>15</v>
      </c>
      <c r="L25" s="390">
        <v>701945.61081280687</v>
      </c>
      <c r="M25" s="385">
        <v>11</v>
      </c>
      <c r="N25" s="11">
        <v>4</v>
      </c>
      <c r="O25" s="11"/>
      <c r="P25" s="11"/>
      <c r="Q25" s="11"/>
      <c r="R25" s="11"/>
      <c r="S25" s="11"/>
      <c r="T25" s="11"/>
      <c r="U25" s="11"/>
      <c r="V25" s="11">
        <f t="shared" si="2"/>
        <v>15</v>
      </c>
      <c r="W25" s="390">
        <v>672156.85333333327</v>
      </c>
    </row>
    <row r="26" spans="1:24" x14ac:dyDescent="0.2">
      <c r="A26" s="12" t="s">
        <v>575</v>
      </c>
      <c r="B26" s="385">
        <v>1</v>
      </c>
      <c r="C26" s="11">
        <v>3</v>
      </c>
      <c r="D26" s="11"/>
      <c r="E26" s="11"/>
      <c r="F26" s="11"/>
      <c r="G26" s="11"/>
      <c r="H26" s="11"/>
      <c r="I26" s="11"/>
      <c r="J26" s="11"/>
      <c r="K26" s="11">
        <f t="shared" si="1"/>
        <v>4</v>
      </c>
      <c r="L26" s="390">
        <v>214225.28751713733</v>
      </c>
      <c r="M26" s="385">
        <v>1</v>
      </c>
      <c r="N26" s="11">
        <v>2</v>
      </c>
      <c r="O26" s="11"/>
      <c r="P26" s="11"/>
      <c r="Q26" s="11"/>
      <c r="R26" s="11"/>
      <c r="S26" s="11"/>
      <c r="T26" s="11"/>
      <c r="U26" s="11"/>
      <c r="V26" s="11">
        <f t="shared" si="2"/>
        <v>3</v>
      </c>
      <c r="W26" s="390">
        <v>149091.45333333334</v>
      </c>
    </row>
    <row r="27" spans="1:24" x14ac:dyDescent="0.2">
      <c r="A27" s="12" t="s">
        <v>15</v>
      </c>
      <c r="B27" s="385">
        <v>1</v>
      </c>
      <c r="C27" s="11">
        <v>8</v>
      </c>
      <c r="D27" s="11"/>
      <c r="E27" s="11"/>
      <c r="F27" s="11"/>
      <c r="G27" s="11"/>
      <c r="H27" s="11"/>
      <c r="I27" s="11"/>
      <c r="J27" s="11"/>
      <c r="K27" s="11">
        <f t="shared" si="1"/>
        <v>9</v>
      </c>
      <c r="L27" s="390">
        <v>475968.34643859428</v>
      </c>
      <c r="M27" s="385">
        <v>1</v>
      </c>
      <c r="N27" s="11">
        <v>10</v>
      </c>
      <c r="O27" s="11"/>
      <c r="P27" s="11"/>
      <c r="Q27" s="11"/>
      <c r="R27" s="11"/>
      <c r="S27" s="11"/>
      <c r="T27" s="11"/>
      <c r="U27" s="11"/>
      <c r="V27" s="11">
        <f t="shared" si="2"/>
        <v>11</v>
      </c>
      <c r="W27" s="390">
        <v>560849.48</v>
      </c>
    </row>
    <row r="28" spans="1:24" x14ac:dyDescent="0.2">
      <c r="A28" s="13" t="s">
        <v>6</v>
      </c>
      <c r="B28" s="386">
        <f>B29+B30</f>
        <v>11</v>
      </c>
      <c r="C28" s="14">
        <f t="shared" ref="C28:W28" si="5">C29+C30</f>
        <v>0</v>
      </c>
      <c r="D28" s="14">
        <f t="shared" si="5"/>
        <v>0</v>
      </c>
      <c r="E28" s="14">
        <f t="shared" si="5"/>
        <v>0</v>
      </c>
      <c r="F28" s="14">
        <f t="shared" si="5"/>
        <v>0</v>
      </c>
      <c r="G28" s="14">
        <f t="shared" si="5"/>
        <v>0</v>
      </c>
      <c r="H28" s="14">
        <f t="shared" si="5"/>
        <v>0</v>
      </c>
      <c r="I28" s="14">
        <f t="shared" si="5"/>
        <v>0</v>
      </c>
      <c r="J28" s="14">
        <f t="shared" si="5"/>
        <v>0</v>
      </c>
      <c r="K28" s="14">
        <f t="shared" si="5"/>
        <v>11</v>
      </c>
      <c r="L28" s="387">
        <f t="shared" si="5"/>
        <v>357485.47980876302</v>
      </c>
      <c r="M28" s="386">
        <f t="shared" si="5"/>
        <v>11</v>
      </c>
      <c r="N28" s="14">
        <f t="shared" si="5"/>
        <v>0</v>
      </c>
      <c r="O28" s="14">
        <f t="shared" si="5"/>
        <v>0</v>
      </c>
      <c r="P28" s="14">
        <f t="shared" si="5"/>
        <v>0</v>
      </c>
      <c r="Q28" s="14">
        <f t="shared" si="5"/>
        <v>0</v>
      </c>
      <c r="R28" s="14">
        <f t="shared" si="5"/>
        <v>0</v>
      </c>
      <c r="S28" s="14">
        <f t="shared" si="5"/>
        <v>0</v>
      </c>
      <c r="T28" s="14">
        <f t="shared" si="5"/>
        <v>0</v>
      </c>
      <c r="U28" s="14">
        <f t="shared" si="5"/>
        <v>0</v>
      </c>
      <c r="V28" s="14">
        <f t="shared" si="5"/>
        <v>11</v>
      </c>
      <c r="W28" s="387">
        <f t="shared" si="5"/>
        <v>342314.72000000003</v>
      </c>
      <c r="X28" s="40"/>
    </row>
    <row r="29" spans="1:24" x14ac:dyDescent="0.2">
      <c r="A29" s="12" t="s">
        <v>16</v>
      </c>
      <c r="B29" s="385">
        <v>11</v>
      </c>
      <c r="C29" s="11"/>
      <c r="D29" s="11"/>
      <c r="E29" s="11"/>
      <c r="F29" s="11"/>
      <c r="G29" s="11"/>
      <c r="H29" s="11"/>
      <c r="I29" s="11"/>
      <c r="J29" s="11"/>
      <c r="K29" s="11">
        <f t="shared" si="1"/>
        <v>11</v>
      </c>
      <c r="L29" s="390">
        <v>357485.47980876302</v>
      </c>
      <c r="M29" s="385">
        <v>11</v>
      </c>
      <c r="N29" s="11"/>
      <c r="O29" s="11"/>
      <c r="P29" s="11"/>
      <c r="Q29" s="11"/>
      <c r="R29" s="11"/>
      <c r="S29" s="11"/>
      <c r="T29" s="11"/>
      <c r="U29" s="11"/>
      <c r="V29" s="11">
        <f t="shared" si="2"/>
        <v>11</v>
      </c>
      <c r="W29" s="390">
        <v>342314.72000000003</v>
      </c>
    </row>
    <row r="30" spans="1:24" x14ac:dyDescent="0.2">
      <c r="A30" s="12" t="s">
        <v>576</v>
      </c>
      <c r="B30" s="385"/>
      <c r="C30" s="11"/>
      <c r="D30" s="11"/>
      <c r="E30" s="11"/>
      <c r="F30" s="11"/>
      <c r="G30" s="11"/>
      <c r="H30" s="11"/>
      <c r="I30" s="11"/>
      <c r="J30" s="11"/>
      <c r="K30" s="11">
        <f t="shared" si="1"/>
        <v>0</v>
      </c>
      <c r="L30" s="390">
        <v>0</v>
      </c>
      <c r="M30" s="385"/>
      <c r="N30" s="11"/>
      <c r="O30" s="11"/>
      <c r="P30" s="11"/>
      <c r="Q30" s="11"/>
      <c r="R30" s="11"/>
      <c r="S30" s="11"/>
      <c r="T30" s="11"/>
      <c r="U30" s="11"/>
      <c r="V30" s="11">
        <f t="shared" si="2"/>
        <v>0</v>
      </c>
      <c r="W30" s="390"/>
    </row>
    <row r="31" spans="1:24" x14ac:dyDescent="0.2">
      <c r="A31" s="13" t="s">
        <v>577</v>
      </c>
      <c r="B31" s="386">
        <f>SUM(B32:B35)</f>
        <v>143</v>
      </c>
      <c r="C31" s="14">
        <f t="shared" ref="C31:W31" si="6">SUM(C32:C35)</f>
        <v>0</v>
      </c>
      <c r="D31" s="14">
        <f t="shared" si="6"/>
        <v>0</v>
      </c>
      <c r="E31" s="14">
        <f t="shared" si="6"/>
        <v>0</v>
      </c>
      <c r="F31" s="14">
        <f t="shared" si="6"/>
        <v>0</v>
      </c>
      <c r="G31" s="14">
        <f t="shared" si="6"/>
        <v>0</v>
      </c>
      <c r="H31" s="14">
        <f t="shared" si="6"/>
        <v>0</v>
      </c>
      <c r="I31" s="14">
        <f t="shared" si="6"/>
        <v>0</v>
      </c>
      <c r="J31" s="14">
        <f t="shared" si="6"/>
        <v>0</v>
      </c>
      <c r="K31" s="14">
        <f t="shared" si="6"/>
        <v>143</v>
      </c>
      <c r="L31" s="387">
        <f>SUM(L32:L35)</f>
        <v>8009293.7249246156</v>
      </c>
      <c r="M31" s="386">
        <f>SUM(M32:M35)</f>
        <v>141</v>
      </c>
      <c r="N31" s="14">
        <f t="shared" si="6"/>
        <v>0</v>
      </c>
      <c r="O31" s="14">
        <f t="shared" si="6"/>
        <v>0</v>
      </c>
      <c r="P31" s="14">
        <f t="shared" si="6"/>
        <v>0</v>
      </c>
      <c r="Q31" s="14">
        <f t="shared" si="6"/>
        <v>0</v>
      </c>
      <c r="R31" s="14">
        <f t="shared" si="6"/>
        <v>0</v>
      </c>
      <c r="S31" s="14">
        <f t="shared" si="6"/>
        <v>0</v>
      </c>
      <c r="T31" s="14">
        <f t="shared" si="6"/>
        <v>0</v>
      </c>
      <c r="U31" s="14">
        <f t="shared" si="6"/>
        <v>0</v>
      </c>
      <c r="V31" s="14">
        <f t="shared" si="6"/>
        <v>141</v>
      </c>
      <c r="W31" s="387">
        <f t="shared" si="6"/>
        <v>7555800</v>
      </c>
      <c r="X31" s="40"/>
    </row>
    <row r="32" spans="1:24" x14ac:dyDescent="0.2">
      <c r="A32" s="392" t="s">
        <v>578</v>
      </c>
      <c r="B32" s="385">
        <v>8</v>
      </c>
      <c r="C32" s="11"/>
      <c r="D32" s="11"/>
      <c r="E32" s="11"/>
      <c r="F32" s="11"/>
      <c r="G32" s="11"/>
      <c r="H32" s="11"/>
      <c r="I32" s="11"/>
      <c r="J32" s="11"/>
      <c r="K32" s="11">
        <f t="shared" si="1"/>
        <v>8</v>
      </c>
      <c r="L32" s="390">
        <v>579805.44450389163</v>
      </c>
      <c r="M32" s="385">
        <v>8</v>
      </c>
      <c r="N32" s="11"/>
      <c r="O32" s="11"/>
      <c r="P32" s="11"/>
      <c r="Q32" s="11"/>
      <c r="R32" s="11"/>
      <c r="S32" s="11"/>
      <c r="T32" s="11"/>
      <c r="U32" s="11"/>
      <c r="V32" s="11">
        <f t="shared" si="2"/>
        <v>8</v>
      </c>
      <c r="W32" s="390">
        <v>555200</v>
      </c>
    </row>
    <row r="33" spans="1:24" x14ac:dyDescent="0.2">
      <c r="A33" s="392" t="s">
        <v>579</v>
      </c>
      <c r="B33" s="385">
        <v>7</v>
      </c>
      <c r="C33" s="11"/>
      <c r="D33" s="11"/>
      <c r="E33" s="11"/>
      <c r="F33" s="11"/>
      <c r="G33" s="11"/>
      <c r="H33" s="11"/>
      <c r="I33" s="11"/>
      <c r="J33" s="11"/>
      <c r="K33" s="11">
        <f t="shared" si="1"/>
        <v>7</v>
      </c>
      <c r="L33" s="390">
        <v>445923.85591347574</v>
      </c>
      <c r="M33" s="385">
        <v>6</v>
      </c>
      <c r="N33" s="11"/>
      <c r="O33" s="11"/>
      <c r="P33" s="11"/>
      <c r="Q33" s="11"/>
      <c r="R33" s="11"/>
      <c r="S33" s="11"/>
      <c r="T33" s="11"/>
      <c r="U33" s="11"/>
      <c r="V33" s="11">
        <f t="shared" si="2"/>
        <v>6</v>
      </c>
      <c r="W33" s="390">
        <v>366000</v>
      </c>
    </row>
    <row r="34" spans="1:24" x14ac:dyDescent="0.2">
      <c r="A34" s="392" t="s">
        <v>580</v>
      </c>
      <c r="B34" s="385">
        <v>126</v>
      </c>
      <c r="C34" s="11"/>
      <c r="D34" s="11"/>
      <c r="E34" s="11"/>
      <c r="F34" s="11"/>
      <c r="G34" s="11"/>
      <c r="H34" s="11"/>
      <c r="I34" s="11"/>
      <c r="J34" s="11"/>
      <c r="K34" s="11">
        <f t="shared" si="1"/>
        <v>126</v>
      </c>
      <c r="L34" s="390">
        <v>6921323.0619488331</v>
      </c>
      <c r="M34" s="385">
        <v>125</v>
      </c>
      <c r="N34" s="11"/>
      <c r="O34" s="11"/>
      <c r="P34" s="11"/>
      <c r="Q34" s="11"/>
      <c r="R34" s="11"/>
      <c r="S34" s="11"/>
      <c r="T34" s="11"/>
      <c r="U34" s="11"/>
      <c r="V34" s="11">
        <f t="shared" si="2"/>
        <v>125</v>
      </c>
      <c r="W34" s="390">
        <v>6575000</v>
      </c>
    </row>
    <row r="35" spans="1:24" x14ac:dyDescent="0.2">
      <c r="A35" s="392" t="s">
        <v>581</v>
      </c>
      <c r="B35" s="385">
        <v>2</v>
      </c>
      <c r="C35" s="11"/>
      <c r="D35" s="11"/>
      <c r="E35" s="11"/>
      <c r="F35" s="11"/>
      <c r="G35" s="11"/>
      <c r="H35" s="11"/>
      <c r="I35" s="11"/>
      <c r="J35" s="11"/>
      <c r="K35" s="11">
        <f t="shared" si="1"/>
        <v>2</v>
      </c>
      <c r="L35" s="390">
        <v>62241.362558414876</v>
      </c>
      <c r="M35" s="385">
        <v>2</v>
      </c>
      <c r="N35" s="11"/>
      <c r="O35" s="11"/>
      <c r="P35" s="11"/>
      <c r="Q35" s="11"/>
      <c r="R35" s="11"/>
      <c r="S35" s="11"/>
      <c r="T35" s="11"/>
      <c r="U35" s="11"/>
      <c r="V35" s="11">
        <f t="shared" si="2"/>
        <v>2</v>
      </c>
      <c r="W35" s="390">
        <v>59600</v>
      </c>
    </row>
    <row r="36" spans="1:24" x14ac:dyDescent="0.2">
      <c r="A36" s="393" t="s">
        <v>87</v>
      </c>
      <c r="B36" s="394">
        <f>B37</f>
        <v>0</v>
      </c>
      <c r="C36" s="395">
        <f>C37</f>
        <v>0</v>
      </c>
      <c r="D36" s="395">
        <f t="shared" ref="D36:W36" si="7">D37</f>
        <v>3711</v>
      </c>
      <c r="E36" s="395">
        <f t="shared" si="7"/>
        <v>0</v>
      </c>
      <c r="F36" s="395">
        <f t="shared" si="7"/>
        <v>0</v>
      </c>
      <c r="G36" s="395">
        <f t="shared" si="7"/>
        <v>0</v>
      </c>
      <c r="H36" s="395">
        <f t="shared" si="7"/>
        <v>0</v>
      </c>
      <c r="I36" s="395">
        <f t="shared" si="7"/>
        <v>0</v>
      </c>
      <c r="J36" s="395">
        <f t="shared" si="7"/>
        <v>0</v>
      </c>
      <c r="K36" s="395">
        <f t="shared" si="7"/>
        <v>3711</v>
      </c>
      <c r="L36" s="396">
        <f t="shared" si="7"/>
        <v>177654958</v>
      </c>
      <c r="M36" s="394">
        <f t="shared" si="7"/>
        <v>0</v>
      </c>
      <c r="N36" s="395">
        <f t="shared" si="7"/>
        <v>0</v>
      </c>
      <c r="O36" s="395">
        <f t="shared" si="7"/>
        <v>3615</v>
      </c>
      <c r="P36" s="395">
        <f t="shared" si="7"/>
        <v>0</v>
      </c>
      <c r="Q36" s="395">
        <f t="shared" si="7"/>
        <v>0</v>
      </c>
      <c r="R36" s="395">
        <f t="shared" si="7"/>
        <v>0</v>
      </c>
      <c r="S36" s="395">
        <f t="shared" si="7"/>
        <v>0</v>
      </c>
      <c r="T36" s="395">
        <f t="shared" si="7"/>
        <v>0</v>
      </c>
      <c r="U36" s="395">
        <f t="shared" si="7"/>
        <v>0</v>
      </c>
      <c r="V36" s="395">
        <f t="shared" si="7"/>
        <v>3615</v>
      </c>
      <c r="W36" s="396">
        <f t="shared" si="7"/>
        <v>159987899</v>
      </c>
    </row>
    <row r="37" spans="1:24" x14ac:dyDescent="0.2">
      <c r="A37" s="397" t="s">
        <v>87</v>
      </c>
      <c r="B37" s="385"/>
      <c r="C37" s="11"/>
      <c r="D37" s="11">
        <v>3711</v>
      </c>
      <c r="E37" s="11"/>
      <c r="F37" s="11"/>
      <c r="G37" s="11"/>
      <c r="H37" s="11"/>
      <c r="I37" s="11"/>
      <c r="J37" s="11"/>
      <c r="K37" s="11">
        <f t="shared" si="1"/>
        <v>3711</v>
      </c>
      <c r="L37" s="390">
        <v>177654958</v>
      </c>
      <c r="M37" s="385"/>
      <c r="N37" s="11"/>
      <c r="O37" s="11">
        <v>3615</v>
      </c>
      <c r="P37" s="11"/>
      <c r="Q37" s="11"/>
      <c r="R37" s="11"/>
      <c r="S37" s="11"/>
      <c r="T37" s="11"/>
      <c r="U37" s="11"/>
      <c r="V37" s="11">
        <f t="shared" si="2"/>
        <v>3615</v>
      </c>
      <c r="W37" s="390">
        <v>159987899</v>
      </c>
    </row>
    <row r="38" spans="1:24" x14ac:dyDescent="0.2">
      <c r="A38" s="393" t="s">
        <v>582</v>
      </c>
      <c r="B38" s="394">
        <f t="shared" ref="B38:W38" si="8">B39</f>
        <v>0</v>
      </c>
      <c r="C38" s="395">
        <f t="shared" si="8"/>
        <v>0</v>
      </c>
      <c r="D38" s="395">
        <f t="shared" si="8"/>
        <v>0</v>
      </c>
      <c r="E38" s="395">
        <f>E39</f>
        <v>0</v>
      </c>
      <c r="F38" s="395">
        <f t="shared" si="8"/>
        <v>0</v>
      </c>
      <c r="G38" s="395">
        <f t="shared" si="8"/>
        <v>0</v>
      </c>
      <c r="H38" s="395">
        <f t="shared" si="8"/>
        <v>0</v>
      </c>
      <c r="I38" s="395">
        <f t="shared" si="8"/>
        <v>20</v>
      </c>
      <c r="J38" s="395">
        <f t="shared" si="8"/>
        <v>0</v>
      </c>
      <c r="K38" s="395">
        <f t="shared" si="8"/>
        <v>20</v>
      </c>
      <c r="L38" s="396">
        <f t="shared" si="8"/>
        <v>351970</v>
      </c>
      <c r="M38" s="394">
        <f t="shared" si="8"/>
        <v>0</v>
      </c>
      <c r="N38" s="395">
        <f t="shared" si="8"/>
        <v>0</v>
      </c>
      <c r="O38" s="395">
        <f t="shared" si="8"/>
        <v>0</v>
      </c>
      <c r="P38" s="395">
        <f t="shared" si="8"/>
        <v>0</v>
      </c>
      <c r="Q38" s="395">
        <f t="shared" si="8"/>
        <v>0</v>
      </c>
      <c r="R38" s="395">
        <f t="shared" si="8"/>
        <v>0</v>
      </c>
      <c r="S38" s="395">
        <f t="shared" si="8"/>
        <v>0</v>
      </c>
      <c r="T38" s="395">
        <f t="shared" si="8"/>
        <v>14</v>
      </c>
      <c r="U38" s="395">
        <f t="shared" si="8"/>
        <v>0</v>
      </c>
      <c r="V38" s="395">
        <f t="shared" si="8"/>
        <v>14</v>
      </c>
      <c r="W38" s="396">
        <f t="shared" si="8"/>
        <v>395343</v>
      </c>
    </row>
    <row r="39" spans="1:24" x14ac:dyDescent="0.2">
      <c r="A39" s="397" t="s">
        <v>582</v>
      </c>
      <c r="B39" s="385"/>
      <c r="C39" s="11"/>
      <c r="D39" s="11"/>
      <c r="E39" s="11"/>
      <c r="F39" s="11"/>
      <c r="G39" s="11"/>
      <c r="H39" s="11"/>
      <c r="I39" s="11">
        <v>20</v>
      </c>
      <c r="J39" s="11"/>
      <c r="K39" s="11">
        <f t="shared" si="1"/>
        <v>20</v>
      </c>
      <c r="L39" s="390">
        <v>351970</v>
      </c>
      <c r="M39" s="385"/>
      <c r="N39" s="11"/>
      <c r="O39" s="11"/>
      <c r="P39" s="11"/>
      <c r="Q39" s="11"/>
      <c r="R39" s="11"/>
      <c r="S39" s="11"/>
      <c r="T39" s="11">
        <v>14</v>
      </c>
      <c r="U39" s="11"/>
      <c r="V39" s="11">
        <f t="shared" si="2"/>
        <v>14</v>
      </c>
      <c r="W39" s="390">
        <v>395343</v>
      </c>
    </row>
    <row r="40" spans="1:24" x14ac:dyDescent="0.2">
      <c r="A40" s="393" t="s">
        <v>583</v>
      </c>
      <c r="B40" s="394">
        <f t="shared" ref="B40:W40" si="9">B41</f>
        <v>0</v>
      </c>
      <c r="C40" s="395">
        <f t="shared" si="9"/>
        <v>0</v>
      </c>
      <c r="D40" s="395">
        <f t="shared" si="9"/>
        <v>0</v>
      </c>
      <c r="E40" s="395">
        <f t="shared" si="9"/>
        <v>0</v>
      </c>
      <c r="F40" s="395">
        <f t="shared" si="9"/>
        <v>0</v>
      </c>
      <c r="G40" s="395">
        <f t="shared" si="9"/>
        <v>0</v>
      </c>
      <c r="H40" s="395">
        <f t="shared" si="9"/>
        <v>20</v>
      </c>
      <c r="I40" s="395">
        <f t="shared" si="9"/>
        <v>0</v>
      </c>
      <c r="J40" s="395">
        <f t="shared" si="9"/>
        <v>0</v>
      </c>
      <c r="K40" s="395">
        <f t="shared" si="9"/>
        <v>20</v>
      </c>
      <c r="L40" s="396">
        <f t="shared" si="9"/>
        <v>0</v>
      </c>
      <c r="M40" s="394">
        <f t="shared" si="9"/>
        <v>0</v>
      </c>
      <c r="N40" s="395">
        <f t="shared" si="9"/>
        <v>0</v>
      </c>
      <c r="O40" s="395">
        <f t="shared" si="9"/>
        <v>0</v>
      </c>
      <c r="P40" s="395">
        <f t="shared" si="9"/>
        <v>0</v>
      </c>
      <c r="Q40" s="395">
        <f t="shared" si="9"/>
        <v>0</v>
      </c>
      <c r="R40" s="395">
        <f t="shared" si="9"/>
        <v>0</v>
      </c>
      <c r="S40" s="395">
        <f t="shared" si="9"/>
        <v>24</v>
      </c>
      <c r="T40" s="395">
        <f t="shared" si="9"/>
        <v>0</v>
      </c>
      <c r="U40" s="395">
        <f t="shared" si="9"/>
        <v>0</v>
      </c>
      <c r="V40" s="395">
        <f t="shared" si="9"/>
        <v>24</v>
      </c>
      <c r="W40" s="396">
        <f t="shared" si="9"/>
        <v>0</v>
      </c>
    </row>
    <row r="41" spans="1:24" x14ac:dyDescent="0.2">
      <c r="A41" s="397" t="s">
        <v>583</v>
      </c>
      <c r="B41" s="385"/>
      <c r="C41" s="11"/>
      <c r="D41" s="11"/>
      <c r="E41" s="11"/>
      <c r="F41" s="11"/>
      <c r="G41" s="11"/>
      <c r="H41" s="11">
        <v>20</v>
      </c>
      <c r="I41" s="11"/>
      <c r="J41" s="11"/>
      <c r="K41" s="11">
        <f t="shared" si="1"/>
        <v>20</v>
      </c>
      <c r="L41" s="390"/>
      <c r="M41" s="385"/>
      <c r="N41" s="11"/>
      <c r="O41" s="11"/>
      <c r="P41" s="11"/>
      <c r="Q41" s="11"/>
      <c r="R41" s="11"/>
      <c r="S41" s="11">
        <v>24</v>
      </c>
      <c r="T41" s="11"/>
      <c r="U41" s="11"/>
      <c r="V41" s="11">
        <f t="shared" si="2"/>
        <v>24</v>
      </c>
      <c r="W41" s="390"/>
    </row>
    <row r="42" spans="1:24" x14ac:dyDescent="0.2">
      <c r="A42" s="393" t="s">
        <v>85</v>
      </c>
      <c r="B42" s="394">
        <f t="shared" ref="B42:W42" si="10">B43</f>
        <v>0</v>
      </c>
      <c r="C42" s="395">
        <f t="shared" si="10"/>
        <v>0</v>
      </c>
      <c r="D42" s="395">
        <f t="shared" si="10"/>
        <v>0</v>
      </c>
      <c r="E42" s="395">
        <f t="shared" si="10"/>
        <v>0</v>
      </c>
      <c r="F42" s="395">
        <f t="shared" si="10"/>
        <v>0</v>
      </c>
      <c r="G42" s="395">
        <f t="shared" si="10"/>
        <v>9</v>
      </c>
      <c r="H42" s="395">
        <f t="shared" si="10"/>
        <v>0</v>
      </c>
      <c r="I42" s="395">
        <f t="shared" si="10"/>
        <v>0</v>
      </c>
      <c r="J42" s="395">
        <f t="shared" si="10"/>
        <v>0</v>
      </c>
      <c r="K42" s="395">
        <f t="shared" si="10"/>
        <v>0</v>
      </c>
      <c r="L42" s="396">
        <f t="shared" si="10"/>
        <v>0</v>
      </c>
      <c r="M42" s="394">
        <f t="shared" si="10"/>
        <v>0</v>
      </c>
      <c r="N42" s="395">
        <f t="shared" si="10"/>
        <v>0</v>
      </c>
      <c r="O42" s="395">
        <f t="shared" si="10"/>
        <v>0</v>
      </c>
      <c r="P42" s="395">
        <f t="shared" si="10"/>
        <v>0</v>
      </c>
      <c r="Q42" s="395">
        <f t="shared" si="10"/>
        <v>0</v>
      </c>
      <c r="R42" s="395">
        <f t="shared" si="10"/>
        <v>10</v>
      </c>
      <c r="S42" s="395">
        <f t="shared" si="10"/>
        <v>0</v>
      </c>
      <c r="T42" s="395">
        <f t="shared" si="10"/>
        <v>0</v>
      </c>
      <c r="U42" s="395">
        <f t="shared" si="10"/>
        <v>0</v>
      </c>
      <c r="V42" s="395">
        <f t="shared" si="10"/>
        <v>10</v>
      </c>
      <c r="W42" s="396">
        <f t="shared" si="10"/>
        <v>0</v>
      </c>
    </row>
    <row r="43" spans="1:24" x14ac:dyDescent="0.2">
      <c r="A43" s="397" t="s">
        <v>85</v>
      </c>
      <c r="B43" s="385"/>
      <c r="C43" s="11"/>
      <c r="D43" s="11"/>
      <c r="E43" s="11"/>
      <c r="F43" s="11"/>
      <c r="G43" s="11">
        <v>9</v>
      </c>
      <c r="H43" s="11"/>
      <c r="I43" s="11"/>
      <c r="J43" s="11"/>
      <c r="K43" s="11"/>
      <c r="L43" s="390"/>
      <c r="M43" s="385"/>
      <c r="N43" s="11"/>
      <c r="O43" s="11"/>
      <c r="P43" s="11"/>
      <c r="Q43" s="11"/>
      <c r="R43" s="11">
        <v>10</v>
      </c>
      <c r="S43" s="11"/>
      <c r="T43" s="11"/>
      <c r="U43" s="11"/>
      <c r="V43" s="11">
        <f t="shared" si="2"/>
        <v>10</v>
      </c>
      <c r="W43" s="390"/>
    </row>
    <row r="44" spans="1:24" x14ac:dyDescent="0.2">
      <c r="A44" s="12"/>
      <c r="B44" s="385"/>
      <c r="C44" s="11"/>
      <c r="D44" s="11"/>
      <c r="E44" s="11"/>
      <c r="F44" s="11"/>
      <c r="G44" s="11"/>
      <c r="H44" s="11"/>
      <c r="I44" s="11"/>
      <c r="J44" s="11"/>
      <c r="K44" s="11"/>
      <c r="L44" s="390"/>
      <c r="M44" s="385"/>
      <c r="N44" s="11"/>
      <c r="O44" s="11"/>
      <c r="P44" s="11"/>
      <c r="Q44" s="11"/>
      <c r="R44" s="11"/>
      <c r="S44" s="11"/>
      <c r="T44" s="11"/>
      <c r="U44" s="11"/>
      <c r="V44" s="11"/>
      <c r="W44" s="390"/>
    </row>
    <row r="45" spans="1:24" x14ac:dyDescent="0.2">
      <c r="A45" s="12"/>
      <c r="B45" s="385"/>
      <c r="C45" s="11"/>
      <c r="D45" s="11"/>
      <c r="E45" s="11"/>
      <c r="F45" s="11"/>
      <c r="G45" s="11"/>
      <c r="H45" s="11"/>
      <c r="I45" s="11"/>
      <c r="J45" s="11"/>
      <c r="K45" s="11"/>
      <c r="L45" s="390"/>
      <c r="M45" s="385"/>
      <c r="N45" s="11"/>
      <c r="O45" s="11"/>
      <c r="P45" s="11"/>
      <c r="Q45" s="11"/>
      <c r="R45" s="11"/>
      <c r="S45" s="11"/>
      <c r="T45" s="11"/>
      <c r="U45" s="11"/>
      <c r="V45" s="11"/>
      <c r="W45" s="390"/>
    </row>
    <row r="46" spans="1:24" x14ac:dyDescent="0.2">
      <c r="A46" s="12"/>
      <c r="B46" s="385"/>
      <c r="C46" s="11"/>
      <c r="D46" s="11"/>
      <c r="E46" s="11"/>
      <c r="F46" s="11"/>
      <c r="G46" s="11"/>
      <c r="H46" s="11"/>
      <c r="I46" s="11"/>
      <c r="J46" s="11"/>
      <c r="K46" s="11"/>
      <c r="L46" s="390"/>
      <c r="M46" s="385"/>
      <c r="N46" s="11"/>
      <c r="O46" s="11"/>
      <c r="P46" s="11"/>
      <c r="Q46" s="11"/>
      <c r="R46" s="11"/>
      <c r="S46" s="11"/>
      <c r="T46" s="11"/>
      <c r="U46" s="11"/>
      <c r="V46" s="11"/>
      <c r="W46" s="15"/>
    </row>
    <row r="47" spans="1:24" ht="12.75" thickBot="1" x14ac:dyDescent="0.25">
      <c r="A47" s="12"/>
      <c r="B47" s="398"/>
      <c r="C47" s="399"/>
      <c r="D47" s="399"/>
      <c r="E47" s="399"/>
      <c r="F47" s="399"/>
      <c r="G47" s="399"/>
      <c r="H47" s="399"/>
      <c r="I47" s="399"/>
      <c r="J47" s="399"/>
      <c r="K47" s="399"/>
      <c r="L47" s="400"/>
      <c r="M47" s="398"/>
      <c r="N47" s="399"/>
      <c r="O47" s="399"/>
      <c r="P47" s="399"/>
      <c r="Q47" s="399"/>
      <c r="R47" s="399"/>
      <c r="S47" s="399"/>
      <c r="T47" s="399"/>
      <c r="U47" s="399"/>
      <c r="V47" s="399"/>
      <c r="W47" s="401"/>
    </row>
    <row r="48" spans="1:24" ht="12.75" thickBot="1" x14ac:dyDescent="0.25">
      <c r="A48" s="16" t="s">
        <v>21</v>
      </c>
      <c r="B48" s="17">
        <f>B31+B28+B22+B16+B8+B36+B38+B40+B42</f>
        <v>375</v>
      </c>
      <c r="C48" s="17">
        <f t="shared" ref="C48:V48" si="11">C31+C28+C22+C16+C8+C36+C38+C40+C42</f>
        <v>103</v>
      </c>
      <c r="D48" s="17">
        <f t="shared" si="11"/>
        <v>3711</v>
      </c>
      <c r="E48" s="17">
        <f t="shared" si="11"/>
        <v>4</v>
      </c>
      <c r="F48" s="17">
        <f t="shared" si="11"/>
        <v>0</v>
      </c>
      <c r="G48" s="17">
        <f t="shared" si="11"/>
        <v>9</v>
      </c>
      <c r="H48" s="17">
        <f t="shared" si="11"/>
        <v>20</v>
      </c>
      <c r="I48" s="17">
        <f t="shared" si="11"/>
        <v>20</v>
      </c>
      <c r="J48" s="17">
        <f t="shared" si="11"/>
        <v>0</v>
      </c>
      <c r="K48" s="17">
        <f t="shared" si="11"/>
        <v>4233</v>
      </c>
      <c r="L48" s="402">
        <f>L31+L28+L22+L16+L8+L36+L38+L40+L42</f>
        <v>207245334</v>
      </c>
      <c r="M48" s="403">
        <f>M31+M28+M22+M16+M8+M36+M38+M40+M42</f>
        <v>364</v>
      </c>
      <c r="N48" s="17">
        <f t="shared" si="11"/>
        <v>99</v>
      </c>
      <c r="O48" s="17">
        <f t="shared" si="11"/>
        <v>3615</v>
      </c>
      <c r="P48" s="17">
        <f t="shared" si="11"/>
        <v>4</v>
      </c>
      <c r="Q48" s="17">
        <f t="shared" si="11"/>
        <v>0</v>
      </c>
      <c r="R48" s="17">
        <f t="shared" si="11"/>
        <v>10</v>
      </c>
      <c r="S48" s="17">
        <f t="shared" si="11"/>
        <v>24</v>
      </c>
      <c r="T48" s="17">
        <f t="shared" si="11"/>
        <v>14</v>
      </c>
      <c r="U48" s="17">
        <f t="shared" si="11"/>
        <v>0</v>
      </c>
      <c r="V48" s="17">
        <f t="shared" si="11"/>
        <v>4130</v>
      </c>
      <c r="W48" s="402">
        <f>W31+W28+W22+W16+W8+W36+W38+W40+W42</f>
        <v>187223078.00131673</v>
      </c>
      <c r="X48" s="40"/>
    </row>
    <row r="49" spans="1:24" ht="12.75" x14ac:dyDescent="0.2">
      <c r="A49" s="404" t="s">
        <v>280</v>
      </c>
      <c r="B49" s="405"/>
      <c r="C49" s="405"/>
      <c r="D49" s="405"/>
      <c r="E49" s="405"/>
      <c r="F49" s="405"/>
      <c r="G49" s="405"/>
      <c r="H49" s="405"/>
      <c r="I49" s="405"/>
      <c r="J49" s="405"/>
      <c r="K49" s="405"/>
      <c r="L49" s="405"/>
      <c r="M49" s="405"/>
      <c r="N49" s="405"/>
      <c r="O49" s="405"/>
      <c r="P49" s="157"/>
      <c r="Q49" s="380"/>
      <c r="R49" s="406"/>
      <c r="S49" s="406"/>
      <c r="T49" s="157"/>
      <c r="U49" s="157"/>
      <c r="V49" s="157"/>
      <c r="W49" s="157"/>
      <c r="X49" s="157"/>
    </row>
    <row r="50" spans="1:24" ht="12.75" x14ac:dyDescent="0.2">
      <c r="A50" s="9" t="s">
        <v>274</v>
      </c>
      <c r="P50" s="157"/>
      <c r="Q50" s="380"/>
      <c r="R50" s="406"/>
      <c r="S50" s="406"/>
      <c r="T50" s="406"/>
      <c r="U50" s="406"/>
      <c r="V50" s="157"/>
      <c r="W50" s="157"/>
      <c r="X50" s="157"/>
    </row>
    <row r="51" spans="1:24" ht="12.75" x14ac:dyDescent="0.2">
      <c r="A51" s="9" t="s">
        <v>278</v>
      </c>
      <c r="L51" s="407"/>
      <c r="P51" s="157"/>
      <c r="Q51" s="380"/>
      <c r="R51" s="406"/>
      <c r="S51" s="406"/>
      <c r="T51" s="406"/>
      <c r="U51" s="406"/>
      <c r="V51" s="157"/>
      <c r="W51" s="407"/>
      <c r="X51" s="157"/>
    </row>
    <row r="52" spans="1:24" x14ac:dyDescent="0.2">
      <c r="A52" s="9" t="s">
        <v>285</v>
      </c>
      <c r="L52" s="408"/>
      <c r="W52" s="407"/>
    </row>
  </sheetData>
  <mergeCells count="2">
    <mergeCell ref="B5:L5"/>
    <mergeCell ref="M5:W5"/>
  </mergeCells>
  <printOptions horizontalCentered="1"/>
  <pageMargins left="0.23622047244094491" right="0.23622047244094491" top="0.74803149606299213" bottom="0.74803149606299213" header="0.31496062992125984" footer="0.31496062992125984"/>
  <pageSetup paperSize="9" scale="67"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pageSetUpPr fitToPage="1"/>
  </sheetPr>
  <dimension ref="A1:Q55"/>
  <sheetViews>
    <sheetView view="pageBreakPreview" zoomScaleNormal="100" zoomScaleSheetLayoutView="100" zoomScalePageLayoutView="90" workbookViewId="0">
      <pane xSplit="1" ySplit="5" topLeftCell="B6" activePane="bottomRight" state="frozen"/>
      <selection activeCell="J41" sqref="J41"/>
      <selection pane="topRight" activeCell="J41" sqref="J41"/>
      <selection pane="bottomLeft" activeCell="J41" sqref="J41"/>
      <selection pane="bottomRight" activeCell="A10" sqref="A10"/>
    </sheetView>
  </sheetViews>
  <sheetFormatPr baseColWidth="10" defaultColWidth="11.42578125" defaultRowHeight="12" x14ac:dyDescent="0.2"/>
  <cols>
    <col min="1" max="1" width="72.85546875" style="157" customWidth="1"/>
    <col min="2" max="9" width="14.7109375" style="157" customWidth="1"/>
    <col min="10" max="16384" width="11.42578125" style="157"/>
  </cols>
  <sheetData>
    <row r="1" spans="1:17" s="417" customFormat="1" ht="15.75" x14ac:dyDescent="0.25">
      <c r="A1" s="415" t="s">
        <v>584</v>
      </c>
      <c r="B1" s="416"/>
      <c r="C1" s="416"/>
      <c r="D1" s="416"/>
      <c r="E1" s="416"/>
      <c r="F1" s="416"/>
      <c r="H1" s="375"/>
      <c r="I1" s="375"/>
    </row>
    <row r="2" spans="1:17" s="376" customFormat="1" ht="15.75" x14ac:dyDescent="0.2">
      <c r="A2" s="405" t="s">
        <v>562</v>
      </c>
      <c r="B2" s="375"/>
      <c r="C2" s="375"/>
      <c r="D2" s="375"/>
      <c r="E2" s="375"/>
      <c r="F2" s="375"/>
      <c r="G2" s="375"/>
      <c r="H2" s="375"/>
      <c r="I2" s="375"/>
      <c r="J2" s="375"/>
      <c r="K2" s="375"/>
      <c r="L2" s="375"/>
      <c r="M2" s="375"/>
      <c r="N2" s="375"/>
      <c r="O2" s="375"/>
      <c r="P2" s="375"/>
      <c r="Q2" s="375"/>
    </row>
    <row r="3" spans="1:17" ht="12.75" thickBot="1" x14ac:dyDescent="0.25">
      <c r="A3" s="157" t="s">
        <v>585</v>
      </c>
      <c r="B3" s="6"/>
      <c r="E3" s="6"/>
    </row>
    <row r="4" spans="1:17" ht="12.75" thickBot="1" x14ac:dyDescent="0.25">
      <c r="A4" s="169" t="s">
        <v>10</v>
      </c>
      <c r="B4" s="799" t="s">
        <v>350</v>
      </c>
      <c r="C4" s="799"/>
      <c r="D4" s="800" t="s">
        <v>374</v>
      </c>
      <c r="E4" s="801"/>
      <c r="F4" s="800" t="s">
        <v>375</v>
      </c>
      <c r="G4" s="802"/>
      <c r="H4" s="800" t="s">
        <v>376</v>
      </c>
      <c r="I4" s="802"/>
    </row>
    <row r="5" spans="1:17" s="418" customFormat="1" ht="39" customHeight="1" x14ac:dyDescent="0.2">
      <c r="A5" s="83" t="s">
        <v>9</v>
      </c>
      <c r="B5" s="84" t="s">
        <v>134</v>
      </c>
      <c r="C5" s="85" t="s">
        <v>23</v>
      </c>
      <c r="D5" s="83" t="s">
        <v>134</v>
      </c>
      <c r="E5" s="86" t="s">
        <v>23</v>
      </c>
      <c r="F5" s="83" t="s">
        <v>134</v>
      </c>
      <c r="G5" s="86" t="s">
        <v>23</v>
      </c>
      <c r="H5" s="83" t="s">
        <v>586</v>
      </c>
      <c r="I5" s="86" t="s">
        <v>23</v>
      </c>
    </row>
    <row r="6" spans="1:17" x14ac:dyDescent="0.2">
      <c r="A6" s="419"/>
      <c r="B6" s="420"/>
      <c r="C6" s="421"/>
      <c r="D6" s="422"/>
      <c r="E6" s="423"/>
      <c r="F6" s="422"/>
      <c r="G6" s="423"/>
      <c r="H6" s="422"/>
      <c r="I6" s="423"/>
    </row>
    <row r="7" spans="1:17" x14ac:dyDescent="0.2">
      <c r="A7" s="419" t="s">
        <v>131</v>
      </c>
      <c r="B7" s="424">
        <v>477</v>
      </c>
      <c r="C7" s="425">
        <f>C8+C21+C26+C33+C39+C42</f>
        <v>30427574</v>
      </c>
      <c r="D7" s="424">
        <v>482</v>
      </c>
      <c r="E7" s="425">
        <f>E8+E21+E26+E33+E39+E42</f>
        <v>29238406</v>
      </c>
      <c r="F7" s="424">
        <v>467</v>
      </c>
      <c r="G7" s="425">
        <f>G8+G21+G26+G33+G39+G42</f>
        <v>26839836</v>
      </c>
      <c r="H7" s="424">
        <f>D7-B7</f>
        <v>5</v>
      </c>
      <c r="I7" s="426">
        <f>E7-C7</f>
        <v>-1189168</v>
      </c>
    </row>
    <row r="8" spans="1:17" x14ac:dyDescent="0.2">
      <c r="A8" s="419" t="s">
        <v>587</v>
      </c>
      <c r="B8" s="424"/>
      <c r="C8" s="427">
        <f>SUM(C9:C16)</f>
        <v>14796194</v>
      </c>
      <c r="D8" s="422"/>
      <c r="E8" s="427">
        <f>SUM(E9:E16)</f>
        <v>14767717</v>
      </c>
      <c r="F8" s="424"/>
      <c r="G8" s="427">
        <f>SUM(G9:G16)</f>
        <v>15300362</v>
      </c>
      <c r="H8" s="422"/>
      <c r="I8" s="428">
        <f>E8-C8</f>
        <v>-28477</v>
      </c>
    </row>
    <row r="9" spans="1:17" x14ac:dyDescent="0.2">
      <c r="A9" s="429" t="s">
        <v>588</v>
      </c>
      <c r="B9" s="424"/>
      <c r="C9" s="427"/>
      <c r="D9" s="422"/>
      <c r="E9" s="427"/>
      <c r="F9" s="424"/>
      <c r="G9" s="427"/>
      <c r="H9" s="430"/>
      <c r="I9" s="428">
        <f t="shared" ref="I9:I43" si="0">E9-C9</f>
        <v>0</v>
      </c>
    </row>
    <row r="10" spans="1:17" x14ac:dyDescent="0.2">
      <c r="A10" s="429" t="s">
        <v>589</v>
      </c>
      <c r="B10" s="424"/>
      <c r="C10" s="427">
        <v>1332000</v>
      </c>
      <c r="D10" s="422"/>
      <c r="E10" s="427">
        <v>1332000</v>
      </c>
      <c r="F10" s="424"/>
      <c r="G10" s="427">
        <v>1332000</v>
      </c>
      <c r="H10" s="430"/>
      <c r="I10" s="428">
        <f t="shared" si="0"/>
        <v>0</v>
      </c>
    </row>
    <row r="11" spans="1:17" x14ac:dyDescent="0.2">
      <c r="A11" s="429" t="s">
        <v>590</v>
      </c>
      <c r="B11" s="424"/>
      <c r="C11" s="427">
        <v>2016227</v>
      </c>
      <c r="D11" s="422"/>
      <c r="E11" s="427">
        <v>1935230</v>
      </c>
      <c r="F11" s="424"/>
      <c r="G11" s="427">
        <f>1212008+114156+326484</f>
        <v>1652648</v>
      </c>
      <c r="H11" s="430"/>
      <c r="I11" s="428">
        <f t="shared" si="0"/>
        <v>-80997</v>
      </c>
    </row>
    <row r="12" spans="1:17" x14ac:dyDescent="0.2">
      <c r="A12" s="429" t="s">
        <v>591</v>
      </c>
      <c r="B12" s="424"/>
      <c r="C12" s="427">
        <v>395353</v>
      </c>
      <c r="D12" s="422"/>
      <c r="E12" s="427">
        <v>374466</v>
      </c>
      <c r="F12" s="424"/>
      <c r="G12" s="427">
        <v>575844</v>
      </c>
      <c r="H12" s="430"/>
      <c r="I12" s="428">
        <f t="shared" si="0"/>
        <v>-20887</v>
      </c>
    </row>
    <row r="13" spans="1:17" x14ac:dyDescent="0.2">
      <c r="A13" s="429" t="s">
        <v>592</v>
      </c>
      <c r="B13" s="424"/>
      <c r="C13" s="427">
        <v>2850152</v>
      </c>
      <c r="D13" s="422"/>
      <c r="E13" s="427">
        <v>2988720</v>
      </c>
      <c r="F13" s="424"/>
      <c r="G13" s="427">
        <f>3009360+245400-117018</f>
        <v>3137742</v>
      </c>
      <c r="H13" s="430"/>
      <c r="I13" s="428">
        <f t="shared" si="0"/>
        <v>138568</v>
      </c>
    </row>
    <row r="14" spans="1:17" x14ac:dyDescent="0.2">
      <c r="A14" s="429" t="s">
        <v>593</v>
      </c>
      <c r="B14" s="424"/>
      <c r="C14" s="427">
        <v>775812</v>
      </c>
      <c r="D14" s="422"/>
      <c r="E14" s="427">
        <v>733021</v>
      </c>
      <c r="F14" s="424"/>
      <c r="G14" s="427">
        <v>680928</v>
      </c>
      <c r="H14" s="430"/>
      <c r="I14" s="428">
        <f t="shared" si="0"/>
        <v>-42791</v>
      </c>
    </row>
    <row r="15" spans="1:17" x14ac:dyDescent="0.2">
      <c r="A15" s="429" t="s">
        <v>594</v>
      </c>
      <c r="B15" s="424"/>
      <c r="C15" s="427">
        <v>1839600</v>
      </c>
      <c r="D15" s="431"/>
      <c r="E15" s="427">
        <v>1702000</v>
      </c>
      <c r="F15" s="424"/>
      <c r="G15" s="427">
        <v>1564373.0534231553</v>
      </c>
      <c r="H15" s="430"/>
      <c r="I15" s="428">
        <f t="shared" si="0"/>
        <v>-137600</v>
      </c>
    </row>
    <row r="16" spans="1:17" x14ac:dyDescent="0.2">
      <c r="A16" s="429" t="s">
        <v>595</v>
      </c>
      <c r="B16" s="424"/>
      <c r="C16" s="427">
        <v>5587050</v>
      </c>
      <c r="D16" s="431"/>
      <c r="E16" s="427">
        <v>5702280</v>
      </c>
      <c r="F16" s="432"/>
      <c r="G16" s="427">
        <v>6356826.9465768449</v>
      </c>
      <c r="H16" s="430"/>
      <c r="I16" s="428">
        <f t="shared" si="0"/>
        <v>115230</v>
      </c>
    </row>
    <row r="17" spans="1:9" x14ac:dyDescent="0.2">
      <c r="A17" s="419" t="s">
        <v>162</v>
      </c>
      <c r="B17" s="422"/>
      <c r="C17" s="427">
        <v>0</v>
      </c>
      <c r="D17" s="422"/>
      <c r="E17" s="423">
        <v>0</v>
      </c>
      <c r="F17" s="424"/>
      <c r="G17" s="423">
        <v>0</v>
      </c>
      <c r="H17" s="422"/>
      <c r="I17" s="428">
        <f t="shared" si="0"/>
        <v>0</v>
      </c>
    </row>
    <row r="18" spans="1:9" x14ac:dyDescent="0.2">
      <c r="A18" s="419" t="s">
        <v>160</v>
      </c>
      <c r="B18" s="422"/>
      <c r="C18" s="427">
        <v>0</v>
      </c>
      <c r="D18" s="422"/>
      <c r="E18" s="423">
        <v>0</v>
      </c>
      <c r="F18" s="424"/>
      <c r="G18" s="423">
        <v>0</v>
      </c>
      <c r="H18" s="422"/>
      <c r="I18" s="428">
        <f t="shared" si="0"/>
        <v>0</v>
      </c>
    </row>
    <row r="19" spans="1:9" x14ac:dyDescent="0.2">
      <c r="A19" s="419" t="s">
        <v>169</v>
      </c>
      <c r="B19" s="422"/>
      <c r="C19" s="427">
        <v>0</v>
      </c>
      <c r="D19" s="422"/>
      <c r="E19" s="423">
        <v>0</v>
      </c>
      <c r="F19" s="424"/>
      <c r="G19" s="423">
        <v>0</v>
      </c>
      <c r="H19" s="422"/>
      <c r="I19" s="428">
        <f t="shared" si="0"/>
        <v>0</v>
      </c>
    </row>
    <row r="20" spans="1:9" x14ac:dyDescent="0.2">
      <c r="A20" s="419" t="s">
        <v>163</v>
      </c>
      <c r="B20" s="422"/>
      <c r="C20" s="427">
        <v>0</v>
      </c>
      <c r="D20" s="422"/>
      <c r="E20" s="423"/>
      <c r="F20" s="424"/>
      <c r="G20" s="423">
        <v>0</v>
      </c>
      <c r="H20" s="422"/>
      <c r="I20" s="428">
        <f t="shared" si="0"/>
        <v>0</v>
      </c>
    </row>
    <row r="21" spans="1:9" x14ac:dyDescent="0.2">
      <c r="A21" s="419" t="s">
        <v>161</v>
      </c>
      <c r="B21" s="422"/>
      <c r="C21" s="427">
        <f>SUM(C22:C24)</f>
        <v>1218976</v>
      </c>
      <c r="D21" s="427"/>
      <c r="E21" s="427">
        <f>SUM(E22:E24)</f>
        <v>1598813</v>
      </c>
      <c r="F21" s="427"/>
      <c r="G21" s="427">
        <f>SUM(G22:G24)</f>
        <v>1624132</v>
      </c>
      <c r="H21" s="430"/>
      <c r="I21" s="428">
        <f t="shared" si="0"/>
        <v>379837</v>
      </c>
    </row>
    <row r="22" spans="1:9" x14ac:dyDescent="0.2">
      <c r="A22" s="429" t="s">
        <v>596</v>
      </c>
      <c r="B22" s="422"/>
      <c r="C22" s="427">
        <v>573879</v>
      </c>
      <c r="D22" s="422"/>
      <c r="E22" s="427">
        <v>676116</v>
      </c>
      <c r="F22" s="433"/>
      <c r="G22" s="427">
        <v>747308</v>
      </c>
      <c r="H22" s="430"/>
      <c r="I22" s="428">
        <f t="shared" si="0"/>
        <v>102237</v>
      </c>
    </row>
    <row r="23" spans="1:9" x14ac:dyDescent="0.2">
      <c r="A23" s="429" t="s">
        <v>597</v>
      </c>
      <c r="B23" s="422"/>
      <c r="C23" s="427">
        <v>179800</v>
      </c>
      <c r="D23" s="422"/>
      <c r="E23" s="427">
        <v>450600</v>
      </c>
      <c r="F23" s="433"/>
      <c r="G23" s="427">
        <v>432600</v>
      </c>
      <c r="H23" s="430"/>
      <c r="I23" s="428">
        <f t="shared" si="0"/>
        <v>270800</v>
      </c>
    </row>
    <row r="24" spans="1:9" x14ac:dyDescent="0.2">
      <c r="A24" s="429" t="s">
        <v>598</v>
      </c>
      <c r="B24" s="422"/>
      <c r="C24" s="427">
        <v>465297</v>
      </c>
      <c r="D24" s="422"/>
      <c r="E24" s="427">
        <v>472097</v>
      </c>
      <c r="F24" s="433"/>
      <c r="G24" s="427">
        <v>444224</v>
      </c>
      <c r="H24" s="430"/>
      <c r="I24" s="428">
        <f t="shared" si="0"/>
        <v>6800</v>
      </c>
    </row>
    <row r="25" spans="1:9" x14ac:dyDescent="0.2">
      <c r="A25" s="419" t="s">
        <v>168</v>
      </c>
      <c r="B25" s="422"/>
      <c r="C25" s="427">
        <v>0</v>
      </c>
      <c r="D25" s="422"/>
      <c r="E25" s="423">
        <v>0</v>
      </c>
      <c r="F25" s="424"/>
      <c r="G25" s="423">
        <v>0</v>
      </c>
      <c r="H25" s="422"/>
      <c r="I25" s="428">
        <f t="shared" si="0"/>
        <v>0</v>
      </c>
    </row>
    <row r="26" spans="1:9" x14ac:dyDescent="0.2">
      <c r="A26" s="419" t="s">
        <v>25</v>
      </c>
      <c r="B26" s="422"/>
      <c r="C26" s="427">
        <f>SUM(C27:C31)</f>
        <v>2669035</v>
      </c>
      <c r="D26" s="422"/>
      <c r="E26" s="427">
        <f>SUM(E27:E31)</f>
        <v>1457897</v>
      </c>
      <c r="F26" s="424"/>
      <c r="G26" s="427">
        <f>SUM(G27:G31)</f>
        <v>283782</v>
      </c>
      <c r="H26" s="422"/>
      <c r="I26" s="428">
        <f t="shared" si="0"/>
        <v>-1211138</v>
      </c>
    </row>
    <row r="27" spans="1:9" x14ac:dyDescent="0.2">
      <c r="A27" s="429" t="s">
        <v>599</v>
      </c>
      <c r="B27" s="422"/>
      <c r="C27" s="427">
        <v>518332</v>
      </c>
      <c r="D27" s="422"/>
      <c r="E27" s="427">
        <v>241112</v>
      </c>
      <c r="F27" s="424"/>
      <c r="G27" s="427">
        <f>600+3516</f>
        <v>4116</v>
      </c>
      <c r="H27" s="422"/>
      <c r="I27" s="428">
        <f t="shared" si="0"/>
        <v>-277220</v>
      </c>
    </row>
    <row r="28" spans="1:9" x14ac:dyDescent="0.2">
      <c r="A28" s="429" t="s">
        <v>600</v>
      </c>
      <c r="B28" s="422"/>
      <c r="C28" s="427">
        <v>304497</v>
      </c>
      <c r="D28" s="422"/>
      <c r="E28" s="427">
        <v>316897</v>
      </c>
      <c r="F28" s="424"/>
      <c r="G28" s="427">
        <v>277204</v>
      </c>
      <c r="H28" s="422"/>
      <c r="I28" s="428">
        <f t="shared" si="0"/>
        <v>12400</v>
      </c>
    </row>
    <row r="29" spans="1:9" x14ac:dyDescent="0.2">
      <c r="A29" s="429" t="s">
        <v>601</v>
      </c>
      <c r="B29" s="422"/>
      <c r="C29" s="427">
        <v>29380</v>
      </c>
      <c r="D29" s="422"/>
      <c r="E29" s="427">
        <v>159438</v>
      </c>
      <c r="F29" s="424"/>
      <c r="G29" s="427">
        <f>600+1862</f>
        <v>2462</v>
      </c>
      <c r="H29" s="422"/>
      <c r="I29" s="428">
        <f t="shared" si="0"/>
        <v>130058</v>
      </c>
    </row>
    <row r="30" spans="1:9" x14ac:dyDescent="0.2">
      <c r="A30" s="429" t="s">
        <v>602</v>
      </c>
      <c r="B30" s="422"/>
      <c r="C30" s="427">
        <v>1790020</v>
      </c>
      <c r="D30" s="422"/>
      <c r="E30" s="427">
        <v>713644</v>
      </c>
      <c r="F30" s="424"/>
      <c r="G30" s="427">
        <v>0</v>
      </c>
      <c r="H30" s="422"/>
      <c r="I30" s="428">
        <f t="shared" si="0"/>
        <v>-1076376</v>
      </c>
    </row>
    <row r="31" spans="1:9" x14ac:dyDescent="0.2">
      <c r="A31" s="429" t="s">
        <v>603</v>
      </c>
      <c r="B31" s="422"/>
      <c r="C31" s="427">
        <v>26806</v>
      </c>
      <c r="D31" s="422"/>
      <c r="E31" s="427">
        <v>26806</v>
      </c>
      <c r="F31" s="424"/>
      <c r="G31" s="427">
        <v>0</v>
      </c>
      <c r="H31" s="422"/>
      <c r="I31" s="428">
        <f t="shared" si="0"/>
        <v>0</v>
      </c>
    </row>
    <row r="32" spans="1:9" x14ac:dyDescent="0.2">
      <c r="A32" s="419" t="s">
        <v>165</v>
      </c>
      <c r="B32" s="422"/>
      <c r="C32" s="427">
        <v>0</v>
      </c>
      <c r="D32" s="422"/>
      <c r="E32" s="423">
        <v>0</v>
      </c>
      <c r="F32" s="424"/>
      <c r="G32" s="423">
        <v>0</v>
      </c>
      <c r="H32" s="422"/>
      <c r="I32" s="428">
        <f t="shared" si="0"/>
        <v>0</v>
      </c>
    </row>
    <row r="33" spans="1:9" x14ac:dyDescent="0.2">
      <c r="A33" s="419" t="s">
        <v>24</v>
      </c>
      <c r="B33" s="422"/>
      <c r="C33" s="427">
        <f>SUM(C34:C35)</f>
        <v>1456161</v>
      </c>
      <c r="D33" s="422"/>
      <c r="E33" s="427">
        <f>SUM(E34:E35)</f>
        <v>1436222</v>
      </c>
      <c r="F33" s="424"/>
      <c r="G33" s="427">
        <f>SUM(G34:G35)</f>
        <v>1388309</v>
      </c>
      <c r="H33" s="422"/>
      <c r="I33" s="428">
        <f t="shared" si="0"/>
        <v>-19939</v>
      </c>
    </row>
    <row r="34" spans="1:9" x14ac:dyDescent="0.2">
      <c r="A34" s="429" t="s">
        <v>604</v>
      </c>
      <c r="B34" s="422"/>
      <c r="C34" s="427">
        <v>1438336</v>
      </c>
      <c r="D34" s="422"/>
      <c r="E34" s="427">
        <v>1417879</v>
      </c>
      <c r="F34" s="424"/>
      <c r="G34" s="427">
        <v>1388309</v>
      </c>
      <c r="H34" s="430"/>
      <c r="I34" s="428">
        <f t="shared" si="0"/>
        <v>-20457</v>
      </c>
    </row>
    <row r="35" spans="1:9" x14ac:dyDescent="0.2">
      <c r="A35" s="429" t="s">
        <v>605</v>
      </c>
      <c r="B35" s="422"/>
      <c r="C35" s="427">
        <v>17825</v>
      </c>
      <c r="D35" s="422"/>
      <c r="E35" s="427">
        <v>18343</v>
      </c>
      <c r="F35" s="424"/>
      <c r="G35" s="427">
        <v>0</v>
      </c>
      <c r="H35" s="422"/>
      <c r="I35" s="428">
        <f t="shared" si="0"/>
        <v>518</v>
      </c>
    </row>
    <row r="36" spans="1:9" x14ac:dyDescent="0.2">
      <c r="A36" s="419" t="s">
        <v>166</v>
      </c>
      <c r="B36" s="422"/>
      <c r="C36" s="427">
        <v>0</v>
      </c>
      <c r="D36" s="422"/>
      <c r="E36" s="423">
        <v>0</v>
      </c>
      <c r="F36" s="424"/>
      <c r="G36" s="423">
        <v>0</v>
      </c>
      <c r="H36" s="422"/>
      <c r="I36" s="428">
        <f t="shared" si="0"/>
        <v>0</v>
      </c>
    </row>
    <row r="37" spans="1:9" x14ac:dyDescent="0.2">
      <c r="A37" s="419" t="s">
        <v>164</v>
      </c>
      <c r="B37" s="422"/>
      <c r="C37" s="427">
        <v>0</v>
      </c>
      <c r="D37" s="422"/>
      <c r="E37" s="423">
        <v>0</v>
      </c>
      <c r="F37" s="424"/>
      <c r="G37" s="423">
        <v>0</v>
      </c>
      <c r="H37" s="422"/>
      <c r="I37" s="428">
        <f t="shared" si="0"/>
        <v>0</v>
      </c>
    </row>
    <row r="38" spans="1:9" x14ac:dyDescent="0.2">
      <c r="A38" s="419" t="s">
        <v>167</v>
      </c>
      <c r="B38" s="422"/>
      <c r="C38" s="427">
        <v>0</v>
      </c>
      <c r="D38" s="422"/>
      <c r="E38" s="423">
        <v>0</v>
      </c>
      <c r="F38" s="424"/>
      <c r="G38" s="423">
        <v>0</v>
      </c>
      <c r="H38" s="422"/>
      <c r="I38" s="428">
        <f t="shared" si="0"/>
        <v>0</v>
      </c>
    </row>
    <row r="39" spans="1:9" x14ac:dyDescent="0.2">
      <c r="A39" s="419" t="s">
        <v>31</v>
      </c>
      <c r="B39" s="424">
        <v>243</v>
      </c>
      <c r="C39" s="427">
        <f>SUM(C40)</f>
        <v>9544200</v>
      </c>
      <c r="D39" s="424">
        <v>232</v>
      </c>
      <c r="E39" s="427">
        <f>SUM(E40)</f>
        <v>8997698</v>
      </c>
      <c r="F39" s="424">
        <v>232</v>
      </c>
      <c r="G39" s="427">
        <f>SUM(G40)</f>
        <v>7675800</v>
      </c>
      <c r="H39" s="424"/>
      <c r="I39" s="428">
        <f t="shared" si="0"/>
        <v>-546502</v>
      </c>
    </row>
    <row r="40" spans="1:9" x14ac:dyDescent="0.2">
      <c r="A40" s="429" t="s">
        <v>606</v>
      </c>
      <c r="B40" s="422"/>
      <c r="C40" s="427">
        <v>9544200</v>
      </c>
      <c r="D40" s="422"/>
      <c r="E40" s="427">
        <v>8997698</v>
      </c>
      <c r="F40" s="422"/>
      <c r="G40" s="427">
        <v>7675800</v>
      </c>
      <c r="H40" s="430"/>
      <c r="I40" s="428">
        <f t="shared" si="0"/>
        <v>-546502</v>
      </c>
    </row>
    <row r="41" spans="1:9" x14ac:dyDescent="0.2">
      <c r="A41" s="419" t="s">
        <v>159</v>
      </c>
      <c r="B41" s="422"/>
      <c r="C41" s="427"/>
      <c r="D41" s="422"/>
      <c r="E41" s="423"/>
      <c r="F41" s="422"/>
      <c r="G41" s="423"/>
      <c r="H41" s="422"/>
      <c r="I41" s="428">
        <f t="shared" si="0"/>
        <v>0</v>
      </c>
    </row>
    <row r="42" spans="1:9" x14ac:dyDescent="0.2">
      <c r="A42" s="419" t="s">
        <v>47</v>
      </c>
      <c r="B42" s="422"/>
      <c r="C42" s="427">
        <f>SUM(C43)</f>
        <v>743008</v>
      </c>
      <c r="D42" s="422"/>
      <c r="E42" s="427">
        <f>SUM(E43)</f>
        <v>980059</v>
      </c>
      <c r="F42" s="422"/>
      <c r="G42" s="427">
        <f>SUM(G43)</f>
        <v>567451</v>
      </c>
      <c r="H42" s="422"/>
      <c r="I42" s="428">
        <f t="shared" si="0"/>
        <v>237051</v>
      </c>
    </row>
    <row r="43" spans="1:9" ht="12.75" thickBot="1" x14ac:dyDescent="0.25">
      <c r="A43" s="429" t="s">
        <v>607</v>
      </c>
      <c r="B43" s="434"/>
      <c r="C43" s="427">
        <v>743008</v>
      </c>
      <c r="D43" s="422"/>
      <c r="E43" s="427">
        <v>980059</v>
      </c>
      <c r="F43" s="422"/>
      <c r="G43" s="427">
        <v>567451</v>
      </c>
      <c r="H43" s="422"/>
      <c r="I43" s="428">
        <f t="shared" si="0"/>
        <v>237051</v>
      </c>
    </row>
    <row r="44" spans="1:9" ht="12.75" thickBot="1" x14ac:dyDescent="0.25">
      <c r="A44" s="16" t="s">
        <v>46</v>
      </c>
      <c r="B44" s="18">
        <f t="shared" ref="B44:I44" si="1">B7</f>
        <v>477</v>
      </c>
      <c r="C44" s="435">
        <f t="shared" si="1"/>
        <v>30427574</v>
      </c>
      <c r="D44" s="436">
        <f t="shared" si="1"/>
        <v>482</v>
      </c>
      <c r="E44" s="435">
        <f t="shared" si="1"/>
        <v>29238406</v>
      </c>
      <c r="F44" s="436">
        <f t="shared" si="1"/>
        <v>467</v>
      </c>
      <c r="G44" s="435">
        <f t="shared" si="1"/>
        <v>26839836</v>
      </c>
      <c r="H44" s="436">
        <f t="shared" si="1"/>
        <v>5</v>
      </c>
      <c r="I44" s="435">
        <f t="shared" si="1"/>
        <v>-1189168</v>
      </c>
    </row>
    <row r="45" spans="1:9" x14ac:dyDescent="0.2">
      <c r="A45" s="404" t="s">
        <v>313</v>
      </c>
      <c r="B45" s="405"/>
      <c r="C45" s="405"/>
      <c r="D45" s="405"/>
      <c r="E45" s="405"/>
      <c r="F45" s="405"/>
      <c r="G45" s="405"/>
      <c r="H45" s="437"/>
      <c r="I45" s="405"/>
    </row>
    <row r="46" spans="1:9" x14ac:dyDescent="0.2">
      <c r="A46" s="404" t="s">
        <v>84</v>
      </c>
      <c r="B46" s="405"/>
      <c r="C46" s="438">
        <v>30427574</v>
      </c>
      <c r="D46" s="405"/>
      <c r="E46" s="438">
        <v>29238406</v>
      </c>
      <c r="F46" s="405"/>
      <c r="G46" s="437">
        <v>26839836</v>
      </c>
      <c r="I46" s="405"/>
    </row>
    <row r="47" spans="1:9" x14ac:dyDescent="0.2">
      <c r="A47" s="404" t="s">
        <v>608</v>
      </c>
      <c r="B47" s="405"/>
      <c r="C47" s="437">
        <f>-C44+C46</f>
        <v>0</v>
      </c>
      <c r="D47" s="405"/>
      <c r="E47" s="437">
        <f>E46-E44</f>
        <v>0</v>
      </c>
      <c r="F47" s="405"/>
      <c r="G47" s="437">
        <f>G46-G44</f>
        <v>0</v>
      </c>
      <c r="H47" s="405"/>
      <c r="I47" s="405"/>
    </row>
    <row r="49" spans="1:11" x14ac:dyDescent="0.2">
      <c r="A49" s="157" t="s">
        <v>609</v>
      </c>
    </row>
    <row r="50" spans="1:11" x14ac:dyDescent="0.2">
      <c r="A50" s="157" t="s">
        <v>610</v>
      </c>
    </row>
    <row r="51" spans="1:11" x14ac:dyDescent="0.2">
      <c r="A51" s="157" t="s">
        <v>611</v>
      </c>
    </row>
    <row r="52" spans="1:11" x14ac:dyDescent="0.2">
      <c r="A52" s="157" t="s">
        <v>612</v>
      </c>
    </row>
    <row r="55" spans="1:11" x14ac:dyDescent="0.2">
      <c r="J55" s="157">
        <f>64+20</f>
        <v>84</v>
      </c>
      <c r="K55" s="157">
        <v>15</v>
      </c>
    </row>
  </sheetData>
  <mergeCells count="4">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paperSize="9" scale="76" orientation="landscape" horizontalDpi="300" verticalDpi="300"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pageSetUpPr fitToPage="1"/>
  </sheetPr>
  <dimension ref="A1:AK64"/>
  <sheetViews>
    <sheetView view="pageBreakPreview" zoomScale="80" zoomScaleNormal="100" zoomScaleSheetLayoutView="80" zoomScalePageLayoutView="85" workbookViewId="0">
      <pane xSplit="1" ySplit="6" topLeftCell="S7" activePane="bottomRight" state="frozen"/>
      <selection activeCell="A27" sqref="A27"/>
      <selection pane="topRight" activeCell="A27" sqref="A27"/>
      <selection pane="bottomLeft" activeCell="A27" sqref="A27"/>
      <selection pane="bottomRight" activeCell="A4" sqref="A4:AI6"/>
    </sheetView>
  </sheetViews>
  <sheetFormatPr baseColWidth="10" defaultColWidth="11.42578125" defaultRowHeight="12" x14ac:dyDescent="0.2"/>
  <cols>
    <col min="1" max="1" width="43.7109375" style="157" customWidth="1"/>
    <col min="2" max="2" width="8.7109375" style="157" customWidth="1"/>
    <col min="3" max="4" width="10.28515625" style="157" customWidth="1"/>
    <col min="5" max="10" width="8.7109375" style="157" customWidth="1"/>
    <col min="11" max="11" width="15.28515625" style="157" customWidth="1"/>
    <col min="12" max="12" width="11.42578125" style="157" customWidth="1"/>
    <col min="13" max="13" width="11.85546875" style="157" customWidth="1"/>
    <col min="14" max="14" width="14.5703125" style="157" customWidth="1"/>
    <col min="15" max="15" width="13.28515625" style="157" customWidth="1"/>
    <col min="16" max="16" width="14.7109375" style="157" customWidth="1"/>
    <col min="17" max="17" width="8.7109375" style="157" customWidth="1"/>
    <col min="18" max="18" width="13.140625" style="157" customWidth="1"/>
    <col min="19" max="19" width="12.5703125" style="157" customWidth="1"/>
    <col min="20" max="25" width="8.7109375" style="157" customWidth="1"/>
    <col min="26" max="26" width="10.7109375" style="157" customWidth="1"/>
    <col min="27" max="27" width="12.5703125" style="157" customWidth="1"/>
    <col min="28" max="28" width="10.5703125" style="157" customWidth="1"/>
    <col min="29" max="29" width="12.7109375" style="157" customWidth="1"/>
    <col min="30" max="30" width="12.42578125" style="157" customWidth="1"/>
    <col min="31" max="31" width="13.5703125" style="157" customWidth="1"/>
    <col min="32" max="32" width="11.140625" style="157" customWidth="1"/>
    <col min="33" max="34" width="8.7109375" style="157" customWidth="1"/>
    <col min="35" max="35" width="18.28515625" style="157" customWidth="1"/>
    <col min="36" max="16384" width="11.42578125" style="157"/>
  </cols>
  <sheetData>
    <row r="1" spans="1:37" s="380" customFormat="1" x14ac:dyDescent="0.2">
      <c r="A1" s="439" t="s">
        <v>377</v>
      </c>
    </row>
    <row r="2" spans="1:37" s="380" customFormat="1" x14ac:dyDescent="0.2">
      <c r="A2" s="40" t="s">
        <v>562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row>
    <row r="3" spans="1:37" s="439" customFormat="1" ht="12.75" thickBot="1" x14ac:dyDescent="0.25">
      <c r="A3" s="439" t="s">
        <v>585</v>
      </c>
    </row>
    <row r="4" spans="1:37" ht="30.75" customHeight="1" thickBot="1" x14ac:dyDescent="0.25">
      <c r="A4" s="803" t="s">
        <v>51</v>
      </c>
      <c r="B4" s="806" t="s">
        <v>353</v>
      </c>
      <c r="C4" s="806"/>
      <c r="D4" s="806"/>
      <c r="E4" s="806"/>
      <c r="F4" s="806"/>
      <c r="G4" s="806"/>
      <c r="H4" s="806"/>
      <c r="I4" s="806"/>
      <c r="J4" s="806"/>
      <c r="K4" s="806"/>
      <c r="L4" s="806"/>
      <c r="M4" s="806"/>
      <c r="N4" s="806"/>
      <c r="O4" s="806"/>
      <c r="P4" s="806"/>
      <c r="Q4" s="807" t="s">
        <v>378</v>
      </c>
      <c r="R4" s="806"/>
      <c r="S4" s="806"/>
      <c r="T4" s="806"/>
      <c r="U4" s="806"/>
      <c r="V4" s="806"/>
      <c r="W4" s="806"/>
      <c r="X4" s="806"/>
      <c r="Y4" s="806"/>
      <c r="Z4" s="806"/>
      <c r="AA4" s="806"/>
      <c r="AB4" s="806"/>
      <c r="AC4" s="806"/>
      <c r="AD4" s="806"/>
      <c r="AE4" s="808"/>
      <c r="AF4" s="809" t="s">
        <v>379</v>
      </c>
      <c r="AG4" s="810"/>
      <c r="AH4" s="809" t="s">
        <v>380</v>
      </c>
      <c r="AI4" s="810"/>
    </row>
    <row r="5" spans="1:37" ht="172.5" customHeight="1" x14ac:dyDescent="0.2">
      <c r="A5" s="804"/>
      <c r="B5" s="481" t="s">
        <v>11</v>
      </c>
      <c r="C5" s="482" t="s">
        <v>135</v>
      </c>
      <c r="D5" s="483" t="s">
        <v>245</v>
      </c>
      <c r="E5" s="483" t="s">
        <v>137</v>
      </c>
      <c r="F5" s="483" t="s">
        <v>171</v>
      </c>
      <c r="G5" s="483" t="s">
        <v>172</v>
      </c>
      <c r="H5" s="483" t="s">
        <v>173</v>
      </c>
      <c r="I5" s="483" t="s">
        <v>174</v>
      </c>
      <c r="J5" s="483" t="s">
        <v>138</v>
      </c>
      <c r="K5" s="483" t="s">
        <v>139</v>
      </c>
      <c r="L5" s="483" t="s">
        <v>140</v>
      </c>
      <c r="M5" s="483" t="s">
        <v>170</v>
      </c>
      <c r="N5" s="484" t="s">
        <v>110</v>
      </c>
      <c r="O5" s="485" t="s">
        <v>145</v>
      </c>
      <c r="P5" s="486" t="s">
        <v>144</v>
      </c>
      <c r="Q5" s="481" t="s">
        <v>11</v>
      </c>
      <c r="R5" s="482" t="s">
        <v>135</v>
      </c>
      <c r="S5" s="483" t="s">
        <v>136</v>
      </c>
      <c r="T5" s="483" t="s">
        <v>137</v>
      </c>
      <c r="U5" s="483" t="s">
        <v>171</v>
      </c>
      <c r="V5" s="483" t="s">
        <v>172</v>
      </c>
      <c r="W5" s="483" t="s">
        <v>173</v>
      </c>
      <c r="X5" s="483" t="s">
        <v>174</v>
      </c>
      <c r="Y5" s="483" t="s">
        <v>138</v>
      </c>
      <c r="Z5" s="483" t="s">
        <v>139</v>
      </c>
      <c r="AA5" s="483" t="s">
        <v>140</v>
      </c>
      <c r="AB5" s="483" t="s">
        <v>170</v>
      </c>
      <c r="AC5" s="484" t="s">
        <v>110</v>
      </c>
      <c r="AD5" s="485" t="s">
        <v>145</v>
      </c>
      <c r="AE5" s="486" t="s">
        <v>421</v>
      </c>
      <c r="AF5" s="487" t="s">
        <v>149</v>
      </c>
      <c r="AG5" s="487" t="s">
        <v>148</v>
      </c>
      <c r="AH5" s="487" t="s">
        <v>11</v>
      </c>
      <c r="AI5" s="486" t="s">
        <v>422</v>
      </c>
    </row>
    <row r="6" spans="1:37" ht="15.75" customHeight="1" thickBot="1" x14ac:dyDescent="0.25">
      <c r="A6" s="805"/>
      <c r="B6" s="488" t="s">
        <v>52</v>
      </c>
      <c r="C6" s="489" t="s">
        <v>53</v>
      </c>
      <c r="D6" s="490" t="s">
        <v>54</v>
      </c>
      <c r="E6" s="490" t="s">
        <v>55</v>
      </c>
      <c r="F6" s="491" t="s">
        <v>56</v>
      </c>
      <c r="G6" s="491" t="s">
        <v>57</v>
      </c>
      <c r="H6" s="491" t="s">
        <v>72</v>
      </c>
      <c r="I6" s="491" t="s">
        <v>109</v>
      </c>
      <c r="J6" s="491" t="s">
        <v>143</v>
      </c>
      <c r="K6" s="491" t="s">
        <v>147</v>
      </c>
      <c r="L6" s="491" t="s">
        <v>179</v>
      </c>
      <c r="M6" s="491" t="s">
        <v>180</v>
      </c>
      <c r="N6" s="492" t="s">
        <v>182</v>
      </c>
      <c r="O6" s="493" t="s">
        <v>183</v>
      </c>
      <c r="P6" s="494" t="s">
        <v>184</v>
      </c>
      <c r="Q6" s="488" t="s">
        <v>52</v>
      </c>
      <c r="R6" s="489" t="s">
        <v>53</v>
      </c>
      <c r="S6" s="490" t="s">
        <v>54</v>
      </c>
      <c r="T6" s="490" t="s">
        <v>55</v>
      </c>
      <c r="U6" s="491" t="s">
        <v>56</v>
      </c>
      <c r="V6" s="491" t="s">
        <v>57</v>
      </c>
      <c r="W6" s="491" t="s">
        <v>72</v>
      </c>
      <c r="X6" s="491" t="s">
        <v>109</v>
      </c>
      <c r="Y6" s="491" t="s">
        <v>143</v>
      </c>
      <c r="Z6" s="491" t="s">
        <v>147</v>
      </c>
      <c r="AA6" s="491" t="s">
        <v>179</v>
      </c>
      <c r="AB6" s="491" t="s">
        <v>180</v>
      </c>
      <c r="AC6" s="492" t="s">
        <v>182</v>
      </c>
      <c r="AD6" s="493" t="s">
        <v>183</v>
      </c>
      <c r="AE6" s="494" t="s">
        <v>184</v>
      </c>
      <c r="AF6" s="495"/>
      <c r="AG6" s="488"/>
      <c r="AH6" s="495"/>
      <c r="AI6" s="488"/>
    </row>
    <row r="7" spans="1:37" x14ac:dyDescent="0.2">
      <c r="A7" s="162"/>
      <c r="B7" s="160"/>
      <c r="C7" s="440"/>
      <c r="D7" s="440"/>
      <c r="E7" s="440"/>
      <c r="F7" s="440"/>
      <c r="G7" s="440"/>
      <c r="H7" s="440"/>
      <c r="I7" s="440"/>
      <c r="J7" s="440"/>
      <c r="K7" s="440"/>
      <c r="L7" s="440"/>
      <c r="M7" s="440"/>
      <c r="O7" s="441"/>
      <c r="P7" s="159"/>
      <c r="Q7" s="160"/>
      <c r="R7" s="440"/>
      <c r="S7" s="440"/>
      <c r="T7" s="440"/>
      <c r="U7" s="440"/>
      <c r="V7" s="440"/>
      <c r="W7" s="440"/>
      <c r="X7" s="440"/>
      <c r="Y7" s="440"/>
      <c r="Z7" s="440"/>
      <c r="AA7" s="440"/>
      <c r="AB7" s="440"/>
      <c r="AD7" s="441"/>
      <c r="AE7" s="159"/>
      <c r="AF7" s="159"/>
      <c r="AG7" s="160"/>
      <c r="AH7" s="159"/>
      <c r="AI7" s="442"/>
    </row>
    <row r="8" spans="1:37" x14ac:dyDescent="0.2">
      <c r="A8" s="443" t="s">
        <v>58</v>
      </c>
      <c r="B8" s="444">
        <f t="shared" ref="B8:AI8" si="0">SUM(B9:B22)</f>
        <v>243</v>
      </c>
      <c r="C8" s="445">
        <f t="shared" si="0"/>
        <v>12752.3</v>
      </c>
      <c r="D8" s="445">
        <f t="shared" si="0"/>
        <v>51200</v>
      </c>
      <c r="E8" s="445">
        <f t="shared" si="0"/>
        <v>0</v>
      </c>
      <c r="F8" s="445">
        <f t="shared" si="0"/>
        <v>0</v>
      </c>
      <c r="G8" s="445">
        <f t="shared" si="0"/>
        <v>0</v>
      </c>
      <c r="H8" s="445">
        <f t="shared" si="0"/>
        <v>0</v>
      </c>
      <c r="I8" s="445">
        <f t="shared" si="0"/>
        <v>0</v>
      </c>
      <c r="J8" s="445">
        <f t="shared" si="0"/>
        <v>0</v>
      </c>
      <c r="K8" s="445">
        <f t="shared" si="0"/>
        <v>63952.3</v>
      </c>
      <c r="L8" s="445">
        <f t="shared" si="0"/>
        <v>14000</v>
      </c>
      <c r="M8" s="445">
        <f t="shared" si="0"/>
        <v>0</v>
      </c>
      <c r="N8" s="445">
        <f t="shared" si="0"/>
        <v>14000</v>
      </c>
      <c r="O8" s="445">
        <f t="shared" si="0"/>
        <v>781427.6</v>
      </c>
      <c r="P8" s="445">
        <f t="shared" si="0"/>
        <v>11853623.52</v>
      </c>
      <c r="Q8" s="444">
        <f t="shared" si="0"/>
        <v>232</v>
      </c>
      <c r="R8" s="446">
        <f t="shared" si="0"/>
        <v>12752.3</v>
      </c>
      <c r="S8" s="445">
        <f t="shared" si="0"/>
        <v>51200</v>
      </c>
      <c r="T8" s="445">
        <f t="shared" si="0"/>
        <v>0</v>
      </c>
      <c r="U8" s="445">
        <f t="shared" si="0"/>
        <v>0</v>
      </c>
      <c r="V8" s="445">
        <f t="shared" si="0"/>
        <v>0</v>
      </c>
      <c r="W8" s="445">
        <f t="shared" si="0"/>
        <v>0</v>
      </c>
      <c r="X8" s="445">
        <f t="shared" si="0"/>
        <v>0</v>
      </c>
      <c r="Y8" s="445">
        <f t="shared" si="0"/>
        <v>0</v>
      </c>
      <c r="Z8" s="445">
        <f t="shared" si="0"/>
        <v>63952.3</v>
      </c>
      <c r="AA8" s="445">
        <f t="shared" si="0"/>
        <v>14000</v>
      </c>
      <c r="AB8" s="445">
        <f t="shared" si="0"/>
        <v>537.79765432093427</v>
      </c>
      <c r="AC8" s="445">
        <f t="shared" si="0"/>
        <v>14537.797654320933</v>
      </c>
      <c r="AD8" s="445">
        <f t="shared" si="0"/>
        <v>781965.39765432093</v>
      </c>
      <c r="AE8" s="445">
        <f t="shared" si="0"/>
        <v>11367878.666666662</v>
      </c>
      <c r="AF8" s="445">
        <f t="shared" si="0"/>
        <v>-537.797654320937</v>
      </c>
      <c r="AG8" s="444">
        <f t="shared" si="0"/>
        <v>11</v>
      </c>
      <c r="AH8" s="444">
        <f t="shared" si="0"/>
        <v>223</v>
      </c>
      <c r="AI8" s="447">
        <f t="shared" si="0"/>
        <v>10823272.833703697</v>
      </c>
    </row>
    <row r="9" spans="1:37" x14ac:dyDescent="0.2">
      <c r="A9" s="448" t="s">
        <v>569</v>
      </c>
      <c r="B9" s="449">
        <v>4</v>
      </c>
      <c r="C9" s="450">
        <v>1482.58</v>
      </c>
      <c r="D9" s="451">
        <v>5200</v>
      </c>
      <c r="E9" s="451">
        <v>0</v>
      </c>
      <c r="F9" s="451">
        <v>0</v>
      </c>
      <c r="G9" s="451">
        <v>0</v>
      </c>
      <c r="H9" s="451">
        <v>0</v>
      </c>
      <c r="I9" s="451">
        <v>0</v>
      </c>
      <c r="J9" s="451">
        <v>0</v>
      </c>
      <c r="K9" s="450">
        <f>SUM(C9:J9)</f>
        <v>6682.58</v>
      </c>
      <c r="L9" s="451">
        <v>1000</v>
      </c>
      <c r="M9" s="451">
        <v>0</v>
      </c>
      <c r="N9" s="452">
        <f>SUM(L9:M9)</f>
        <v>1000</v>
      </c>
      <c r="O9" s="453">
        <f>(K9*12)+N9</f>
        <v>81190.959999999992</v>
      </c>
      <c r="P9" s="454">
        <f>B9*O9</f>
        <v>324763.83999999997</v>
      </c>
      <c r="Q9" s="449">
        <v>4</v>
      </c>
      <c r="R9" s="455">
        <v>1482.58</v>
      </c>
      <c r="S9" s="451">
        <v>5200</v>
      </c>
      <c r="T9" s="451">
        <v>0</v>
      </c>
      <c r="U9" s="451">
        <v>0</v>
      </c>
      <c r="V9" s="451">
        <v>0</v>
      </c>
      <c r="W9" s="451">
        <v>0</v>
      </c>
      <c r="X9" s="451">
        <v>0</v>
      </c>
      <c r="Y9" s="451">
        <v>0</v>
      </c>
      <c r="Z9" s="450">
        <f>SUM(R9:Y9)</f>
        <v>6682.58</v>
      </c>
      <c r="AA9" s="451">
        <v>1000</v>
      </c>
      <c r="AB9" s="451">
        <v>0</v>
      </c>
      <c r="AC9" s="452">
        <f>SUM(AA9:AB9)</f>
        <v>1000</v>
      </c>
      <c r="AD9" s="453">
        <f>(Z9*12)+AC9</f>
        <v>81190.959999999992</v>
      </c>
      <c r="AE9" s="454">
        <f>Q9*AD9</f>
        <v>324763.83999999997</v>
      </c>
      <c r="AF9" s="456">
        <f>O9-AD9</f>
        <v>0</v>
      </c>
      <c r="AG9" s="160">
        <f>B9-Q9</f>
        <v>0</v>
      </c>
      <c r="AH9" s="449">
        <v>3</v>
      </c>
      <c r="AI9" s="457">
        <f>AD9*AH9</f>
        <v>243572.87999999998</v>
      </c>
    </row>
    <row r="10" spans="1:37" x14ac:dyDescent="0.2">
      <c r="A10" s="448" t="s">
        <v>568</v>
      </c>
      <c r="B10" s="449">
        <v>0</v>
      </c>
      <c r="C10" s="450">
        <v>1148.8800000000001</v>
      </c>
      <c r="D10" s="451">
        <v>5800</v>
      </c>
      <c r="E10" s="451">
        <v>0</v>
      </c>
      <c r="F10" s="451">
        <v>0</v>
      </c>
      <c r="G10" s="451">
        <v>0</v>
      </c>
      <c r="H10" s="451">
        <v>0</v>
      </c>
      <c r="I10" s="451">
        <v>0</v>
      </c>
      <c r="J10" s="451">
        <v>0</v>
      </c>
      <c r="K10" s="450">
        <f t="shared" ref="K10:K22" si="1">SUM(C10:J10)</f>
        <v>6948.88</v>
      </c>
      <c r="L10" s="451">
        <v>1000</v>
      </c>
      <c r="M10" s="451">
        <v>0</v>
      </c>
      <c r="N10" s="452">
        <f t="shared" ref="N10:N22" si="2">SUM(L10:M10)</f>
        <v>1000</v>
      </c>
      <c r="O10" s="453">
        <f t="shared" ref="O10:O22" si="3">(K10*12)+N10</f>
        <v>84386.559999999998</v>
      </c>
      <c r="P10" s="454">
        <f t="shared" ref="P10:P22" si="4">B10*O10</f>
        <v>0</v>
      </c>
      <c r="Q10" s="449">
        <v>0</v>
      </c>
      <c r="R10" s="455">
        <v>1148.8800000000001</v>
      </c>
      <c r="S10" s="451">
        <v>5800</v>
      </c>
      <c r="T10" s="451">
        <v>0</v>
      </c>
      <c r="U10" s="451">
        <v>0</v>
      </c>
      <c r="V10" s="451">
        <v>0</v>
      </c>
      <c r="W10" s="451">
        <v>0</v>
      </c>
      <c r="X10" s="451">
        <v>0</v>
      </c>
      <c r="Y10" s="451">
        <v>0</v>
      </c>
      <c r="Z10" s="450">
        <f t="shared" ref="Z10:Z22" si="5">SUM(R10:Y10)</f>
        <v>6948.88</v>
      </c>
      <c r="AA10" s="451">
        <v>1000</v>
      </c>
      <c r="AB10" s="451">
        <v>0</v>
      </c>
      <c r="AC10" s="452">
        <f t="shared" ref="AC10:AC20" si="6">SUM(AA10:AB10)</f>
        <v>1000</v>
      </c>
      <c r="AD10" s="453">
        <f t="shared" ref="AD10:AD22" si="7">(Z10*12)+AC10</f>
        <v>84386.559999999998</v>
      </c>
      <c r="AE10" s="454">
        <f t="shared" ref="AE10:AE22" si="8">Q10*AD10</f>
        <v>0</v>
      </c>
      <c r="AF10" s="456">
        <f t="shared" ref="AF10:AF22" si="9">O10-AD10</f>
        <v>0</v>
      </c>
      <c r="AG10" s="160">
        <f t="shared" ref="AG10:AG22" si="10">B10-Q10</f>
        <v>0</v>
      </c>
      <c r="AH10" s="449">
        <v>1</v>
      </c>
      <c r="AI10" s="457">
        <f t="shared" ref="AI10:AI42" si="11">AD10*AH10</f>
        <v>84386.559999999998</v>
      </c>
    </row>
    <row r="11" spans="1:37" x14ac:dyDescent="0.2">
      <c r="A11" s="448" t="s">
        <v>567</v>
      </c>
      <c r="B11" s="449">
        <v>1</v>
      </c>
      <c r="C11" s="450">
        <v>1482.58</v>
      </c>
      <c r="D11" s="451">
        <v>6500</v>
      </c>
      <c r="E11" s="451">
        <v>0</v>
      </c>
      <c r="F11" s="451">
        <v>0</v>
      </c>
      <c r="G11" s="451">
        <v>0</v>
      </c>
      <c r="H11" s="451">
        <v>0</v>
      </c>
      <c r="I11" s="451">
        <v>0</v>
      </c>
      <c r="J11" s="451">
        <v>0</v>
      </c>
      <c r="K11" s="450">
        <f t="shared" si="1"/>
        <v>7982.58</v>
      </c>
      <c r="L11" s="451">
        <v>1000</v>
      </c>
      <c r="M11" s="451">
        <v>0</v>
      </c>
      <c r="N11" s="452">
        <f t="shared" si="2"/>
        <v>1000</v>
      </c>
      <c r="O11" s="453">
        <f t="shared" si="3"/>
        <v>96790.959999999992</v>
      </c>
      <c r="P11" s="454">
        <f t="shared" si="4"/>
        <v>96790.959999999992</v>
      </c>
      <c r="Q11" s="449">
        <v>1</v>
      </c>
      <c r="R11" s="455">
        <v>1482.58</v>
      </c>
      <c r="S11" s="451">
        <v>6500</v>
      </c>
      <c r="T11" s="451">
        <v>0</v>
      </c>
      <c r="U11" s="451">
        <v>0</v>
      </c>
      <c r="V11" s="451">
        <v>0</v>
      </c>
      <c r="W11" s="451">
        <v>0</v>
      </c>
      <c r="X11" s="451">
        <v>0</v>
      </c>
      <c r="Y11" s="451">
        <v>0</v>
      </c>
      <c r="Z11" s="450">
        <f t="shared" si="5"/>
        <v>7982.58</v>
      </c>
      <c r="AA11" s="451">
        <v>1000</v>
      </c>
      <c r="AB11" s="451">
        <v>0</v>
      </c>
      <c r="AC11" s="452">
        <f>SUM(AA11:AB11)</f>
        <v>1000</v>
      </c>
      <c r="AD11" s="453">
        <f t="shared" si="7"/>
        <v>96790.959999999992</v>
      </c>
      <c r="AE11" s="454">
        <f t="shared" si="8"/>
        <v>96790.959999999992</v>
      </c>
      <c r="AF11" s="456">
        <f t="shared" si="9"/>
        <v>0</v>
      </c>
      <c r="AG11" s="160">
        <f t="shared" si="10"/>
        <v>0</v>
      </c>
      <c r="AH11" s="449">
        <v>0</v>
      </c>
      <c r="AI11" s="457">
        <f t="shared" si="11"/>
        <v>0</v>
      </c>
    </row>
    <row r="12" spans="1:37" x14ac:dyDescent="0.2">
      <c r="A12" s="458" t="s">
        <v>12</v>
      </c>
      <c r="B12" s="449">
        <v>13</v>
      </c>
      <c r="C12" s="450">
        <v>937.39</v>
      </c>
      <c r="D12" s="451">
        <v>4300</v>
      </c>
      <c r="E12" s="451">
        <v>0</v>
      </c>
      <c r="F12" s="451">
        <v>0</v>
      </c>
      <c r="G12" s="451">
        <v>0</v>
      </c>
      <c r="H12" s="451">
        <v>0</v>
      </c>
      <c r="I12" s="451">
        <v>0</v>
      </c>
      <c r="J12" s="451">
        <v>0</v>
      </c>
      <c r="K12" s="450">
        <f t="shared" si="1"/>
        <v>5237.3900000000003</v>
      </c>
      <c r="L12" s="451">
        <v>1000</v>
      </c>
      <c r="M12" s="451">
        <v>0</v>
      </c>
      <c r="N12" s="452">
        <f t="shared" si="2"/>
        <v>1000</v>
      </c>
      <c r="O12" s="453">
        <f t="shared" si="3"/>
        <v>63848.680000000008</v>
      </c>
      <c r="P12" s="454">
        <f t="shared" si="4"/>
        <v>830032.84000000008</v>
      </c>
      <c r="Q12" s="449">
        <f>6+6</f>
        <v>12</v>
      </c>
      <c r="R12" s="455">
        <v>937.39</v>
      </c>
      <c r="S12" s="451">
        <v>4300</v>
      </c>
      <c r="T12" s="451">
        <v>0</v>
      </c>
      <c r="U12" s="451">
        <v>0</v>
      </c>
      <c r="V12" s="451">
        <v>0</v>
      </c>
      <c r="W12" s="451">
        <v>0</v>
      </c>
      <c r="X12" s="451">
        <v>0</v>
      </c>
      <c r="Y12" s="451">
        <v>0</v>
      </c>
      <c r="Z12" s="450">
        <f t="shared" si="5"/>
        <v>5237.3900000000003</v>
      </c>
      <c r="AA12" s="451">
        <v>1000</v>
      </c>
      <c r="AB12" s="451">
        <v>0</v>
      </c>
      <c r="AC12" s="452">
        <f t="shared" si="6"/>
        <v>1000</v>
      </c>
      <c r="AD12" s="453">
        <f t="shared" si="7"/>
        <v>63848.680000000008</v>
      </c>
      <c r="AE12" s="454">
        <f t="shared" si="8"/>
        <v>766184.16000000015</v>
      </c>
      <c r="AF12" s="456">
        <f t="shared" si="9"/>
        <v>0</v>
      </c>
      <c r="AG12" s="160">
        <f t="shared" si="10"/>
        <v>1</v>
      </c>
      <c r="AH12" s="449">
        <v>10</v>
      </c>
      <c r="AI12" s="457">
        <f t="shared" si="11"/>
        <v>638486.80000000005</v>
      </c>
      <c r="AK12" s="459"/>
    </row>
    <row r="13" spans="1:37" x14ac:dyDescent="0.2">
      <c r="A13" s="448" t="s">
        <v>570</v>
      </c>
      <c r="B13" s="449">
        <v>6</v>
      </c>
      <c r="C13" s="450">
        <v>942.72</v>
      </c>
      <c r="D13" s="451">
        <v>4000</v>
      </c>
      <c r="E13" s="451">
        <v>0</v>
      </c>
      <c r="F13" s="451">
        <v>0</v>
      </c>
      <c r="G13" s="451">
        <v>0</v>
      </c>
      <c r="H13" s="451">
        <v>0</v>
      </c>
      <c r="I13" s="451">
        <v>0</v>
      </c>
      <c r="J13" s="451">
        <v>0</v>
      </c>
      <c r="K13" s="450">
        <f t="shared" si="1"/>
        <v>4942.72</v>
      </c>
      <c r="L13" s="451">
        <v>1000</v>
      </c>
      <c r="M13" s="451">
        <v>0</v>
      </c>
      <c r="N13" s="452">
        <f t="shared" si="2"/>
        <v>1000</v>
      </c>
      <c r="O13" s="453">
        <f t="shared" si="3"/>
        <v>60312.639999999999</v>
      </c>
      <c r="P13" s="454">
        <f t="shared" si="4"/>
        <v>361875.83999999997</v>
      </c>
      <c r="Q13" s="449">
        <f>2+2+2+1</f>
        <v>7</v>
      </c>
      <c r="R13" s="455">
        <v>942.72</v>
      </c>
      <c r="S13" s="451">
        <v>4000</v>
      </c>
      <c r="T13" s="451">
        <v>0</v>
      </c>
      <c r="U13" s="451">
        <v>0</v>
      </c>
      <c r="V13" s="451">
        <v>0</v>
      </c>
      <c r="W13" s="451">
        <v>0</v>
      </c>
      <c r="X13" s="451">
        <v>0</v>
      </c>
      <c r="Y13" s="451">
        <v>0</v>
      </c>
      <c r="Z13" s="450">
        <f t="shared" si="5"/>
        <v>4942.72</v>
      </c>
      <c r="AA13" s="451">
        <v>1000</v>
      </c>
      <c r="AB13" s="451">
        <v>0</v>
      </c>
      <c r="AC13" s="452">
        <f t="shared" si="6"/>
        <v>1000</v>
      </c>
      <c r="AD13" s="453">
        <f t="shared" si="7"/>
        <v>60312.639999999999</v>
      </c>
      <c r="AE13" s="454">
        <f t="shared" si="8"/>
        <v>422188.48</v>
      </c>
      <c r="AF13" s="456">
        <f t="shared" si="9"/>
        <v>0</v>
      </c>
      <c r="AG13" s="160">
        <f t="shared" si="10"/>
        <v>-1</v>
      </c>
      <c r="AH13" s="449">
        <v>6</v>
      </c>
      <c r="AI13" s="457">
        <f t="shared" si="11"/>
        <v>361875.83999999997</v>
      </c>
      <c r="AK13" s="459"/>
    </row>
    <row r="14" spans="1:37" x14ac:dyDescent="0.2">
      <c r="A14" s="448" t="s">
        <v>571</v>
      </c>
      <c r="B14" s="449">
        <v>23</v>
      </c>
      <c r="C14" s="450">
        <v>845.42</v>
      </c>
      <c r="D14" s="451">
        <v>3800</v>
      </c>
      <c r="E14" s="451">
        <v>0</v>
      </c>
      <c r="F14" s="451">
        <v>0</v>
      </c>
      <c r="G14" s="451">
        <v>0</v>
      </c>
      <c r="H14" s="451">
        <v>0</v>
      </c>
      <c r="I14" s="451">
        <v>0</v>
      </c>
      <c r="J14" s="451">
        <v>0</v>
      </c>
      <c r="K14" s="450">
        <f t="shared" si="1"/>
        <v>4645.42</v>
      </c>
      <c r="L14" s="451">
        <v>1000</v>
      </c>
      <c r="M14" s="451">
        <v>0</v>
      </c>
      <c r="N14" s="452">
        <f t="shared" si="2"/>
        <v>1000</v>
      </c>
      <c r="O14" s="453">
        <f t="shared" si="3"/>
        <v>56745.04</v>
      </c>
      <c r="P14" s="454">
        <f t="shared" si="4"/>
        <v>1305135.92</v>
      </c>
      <c r="Q14" s="449">
        <f>17+4</f>
        <v>21</v>
      </c>
      <c r="R14" s="455">
        <v>845.42</v>
      </c>
      <c r="S14" s="451">
        <v>3800</v>
      </c>
      <c r="T14" s="451">
        <v>0</v>
      </c>
      <c r="U14" s="451">
        <v>0</v>
      </c>
      <c r="V14" s="451">
        <v>0</v>
      </c>
      <c r="W14" s="451">
        <v>0</v>
      </c>
      <c r="X14" s="451">
        <v>0</v>
      </c>
      <c r="Y14" s="451">
        <v>0</v>
      </c>
      <c r="Z14" s="450">
        <f t="shared" si="5"/>
        <v>4645.42</v>
      </c>
      <c r="AA14" s="451">
        <v>1000</v>
      </c>
      <c r="AB14" s="451">
        <v>0</v>
      </c>
      <c r="AC14" s="452">
        <f t="shared" si="6"/>
        <v>1000</v>
      </c>
      <c r="AD14" s="453">
        <f t="shared" si="7"/>
        <v>56745.04</v>
      </c>
      <c r="AE14" s="454">
        <f t="shared" si="8"/>
        <v>1191645.8400000001</v>
      </c>
      <c r="AF14" s="456">
        <f t="shared" si="9"/>
        <v>0</v>
      </c>
      <c r="AG14" s="160">
        <f t="shared" si="10"/>
        <v>2</v>
      </c>
      <c r="AH14" s="449">
        <v>20</v>
      </c>
      <c r="AI14" s="457">
        <f t="shared" si="11"/>
        <v>1134900.8</v>
      </c>
      <c r="AK14" s="459"/>
    </row>
    <row r="15" spans="1:37" x14ac:dyDescent="0.2">
      <c r="A15" s="448" t="s">
        <v>572</v>
      </c>
      <c r="B15" s="449">
        <v>25</v>
      </c>
      <c r="C15" s="450">
        <v>856.93</v>
      </c>
      <c r="D15" s="451">
        <v>3600</v>
      </c>
      <c r="E15" s="451">
        <v>0</v>
      </c>
      <c r="F15" s="451">
        <v>0</v>
      </c>
      <c r="G15" s="451">
        <v>0</v>
      </c>
      <c r="H15" s="451">
        <v>0</v>
      </c>
      <c r="I15" s="451">
        <v>0</v>
      </c>
      <c r="J15" s="451">
        <v>0</v>
      </c>
      <c r="K15" s="450">
        <f t="shared" si="1"/>
        <v>4456.93</v>
      </c>
      <c r="L15" s="451">
        <v>1000</v>
      </c>
      <c r="M15" s="451">
        <v>0</v>
      </c>
      <c r="N15" s="452">
        <f t="shared" si="2"/>
        <v>1000</v>
      </c>
      <c r="O15" s="453">
        <f t="shared" si="3"/>
        <v>54483.16</v>
      </c>
      <c r="P15" s="454">
        <f t="shared" si="4"/>
        <v>1362079</v>
      </c>
      <c r="Q15" s="449">
        <f>18+2+5</f>
        <v>25</v>
      </c>
      <c r="R15" s="455">
        <v>856.93</v>
      </c>
      <c r="S15" s="451">
        <v>3600</v>
      </c>
      <c r="T15" s="451">
        <v>0</v>
      </c>
      <c r="U15" s="451">
        <v>0</v>
      </c>
      <c r="V15" s="451">
        <v>0</v>
      </c>
      <c r="W15" s="451">
        <v>0</v>
      </c>
      <c r="X15" s="451">
        <v>0</v>
      </c>
      <c r="Y15" s="451">
        <v>0</v>
      </c>
      <c r="Z15" s="450">
        <f t="shared" si="5"/>
        <v>4456.93</v>
      </c>
      <c r="AA15" s="451">
        <v>1000</v>
      </c>
      <c r="AB15" s="451">
        <v>0</v>
      </c>
      <c r="AC15" s="452">
        <f t="shared" si="6"/>
        <v>1000</v>
      </c>
      <c r="AD15" s="453">
        <f t="shared" si="7"/>
        <v>54483.16</v>
      </c>
      <c r="AE15" s="454">
        <f t="shared" si="8"/>
        <v>1362079</v>
      </c>
      <c r="AF15" s="456">
        <f t="shared" si="9"/>
        <v>0</v>
      </c>
      <c r="AG15" s="160">
        <f t="shared" si="10"/>
        <v>0</v>
      </c>
      <c r="AH15" s="449">
        <v>24</v>
      </c>
      <c r="AI15" s="457">
        <f t="shared" si="11"/>
        <v>1307595.8400000001</v>
      </c>
      <c r="AK15" s="459"/>
    </row>
    <row r="16" spans="1:37" x14ac:dyDescent="0.2">
      <c r="A16" s="448" t="s">
        <v>13</v>
      </c>
      <c r="B16" s="449">
        <v>5</v>
      </c>
      <c r="C16" s="450">
        <v>815.96</v>
      </c>
      <c r="D16" s="451">
        <v>3400</v>
      </c>
      <c r="E16" s="451">
        <v>0</v>
      </c>
      <c r="F16" s="451">
        <v>0</v>
      </c>
      <c r="G16" s="451">
        <v>0</v>
      </c>
      <c r="H16" s="451">
        <v>0</v>
      </c>
      <c r="I16" s="451">
        <v>0</v>
      </c>
      <c r="J16" s="451">
        <v>0</v>
      </c>
      <c r="K16" s="450">
        <f t="shared" si="1"/>
        <v>4215.96</v>
      </c>
      <c r="L16" s="451">
        <v>1000</v>
      </c>
      <c r="M16" s="451">
        <v>0</v>
      </c>
      <c r="N16" s="452">
        <f t="shared" si="2"/>
        <v>1000</v>
      </c>
      <c r="O16" s="453">
        <f t="shared" si="3"/>
        <v>51591.520000000004</v>
      </c>
      <c r="P16" s="454">
        <f t="shared" si="4"/>
        <v>257957.60000000003</v>
      </c>
      <c r="Q16" s="449">
        <f>2+1+2+1</f>
        <v>6</v>
      </c>
      <c r="R16" s="455">
        <v>815.96</v>
      </c>
      <c r="S16" s="451">
        <v>3400</v>
      </c>
      <c r="T16" s="451">
        <v>0</v>
      </c>
      <c r="U16" s="451">
        <v>0</v>
      </c>
      <c r="V16" s="451">
        <v>0</v>
      </c>
      <c r="W16" s="451">
        <v>0</v>
      </c>
      <c r="X16" s="451">
        <v>0</v>
      </c>
      <c r="Y16" s="451">
        <v>0</v>
      </c>
      <c r="Z16" s="450">
        <f t="shared" si="5"/>
        <v>4215.96</v>
      </c>
      <c r="AA16" s="451">
        <v>1000</v>
      </c>
      <c r="AB16" s="451">
        <v>0</v>
      </c>
      <c r="AC16" s="452">
        <f t="shared" si="6"/>
        <v>1000</v>
      </c>
      <c r="AD16" s="453">
        <f t="shared" si="7"/>
        <v>51591.520000000004</v>
      </c>
      <c r="AE16" s="454">
        <f t="shared" si="8"/>
        <v>309549.12</v>
      </c>
      <c r="AF16" s="456">
        <f t="shared" si="9"/>
        <v>0</v>
      </c>
      <c r="AG16" s="160">
        <f t="shared" si="10"/>
        <v>-1</v>
      </c>
      <c r="AH16" s="449">
        <v>6</v>
      </c>
      <c r="AI16" s="457">
        <f t="shared" si="11"/>
        <v>309549.12</v>
      </c>
      <c r="AK16" s="459"/>
    </row>
    <row r="17" spans="1:37" x14ac:dyDescent="0.2">
      <c r="A17" s="448" t="s">
        <v>14</v>
      </c>
      <c r="B17" s="449">
        <v>121</v>
      </c>
      <c r="C17" s="450">
        <v>736.74</v>
      </c>
      <c r="D17" s="451">
        <v>3000</v>
      </c>
      <c r="E17" s="451">
        <v>0</v>
      </c>
      <c r="F17" s="451">
        <v>0</v>
      </c>
      <c r="G17" s="451">
        <v>0</v>
      </c>
      <c r="H17" s="451">
        <v>0</v>
      </c>
      <c r="I17" s="451">
        <v>0</v>
      </c>
      <c r="J17" s="451">
        <v>0</v>
      </c>
      <c r="K17" s="450">
        <f t="shared" si="1"/>
        <v>3736.74</v>
      </c>
      <c r="L17" s="451">
        <v>1000</v>
      </c>
      <c r="M17" s="451">
        <v>0</v>
      </c>
      <c r="N17" s="452">
        <f t="shared" si="2"/>
        <v>1000</v>
      </c>
      <c r="O17" s="453">
        <f t="shared" si="3"/>
        <v>45840.88</v>
      </c>
      <c r="P17" s="454">
        <f t="shared" si="4"/>
        <v>5546746.4799999995</v>
      </c>
      <c r="Q17" s="449">
        <f>78+21+9</f>
        <v>108</v>
      </c>
      <c r="R17" s="455">
        <v>736.74</v>
      </c>
      <c r="S17" s="451">
        <v>3000</v>
      </c>
      <c r="T17" s="451">
        <v>0</v>
      </c>
      <c r="U17" s="451">
        <v>0</v>
      </c>
      <c r="V17" s="451">
        <v>0</v>
      </c>
      <c r="W17" s="451">
        <v>0</v>
      </c>
      <c r="X17" s="451">
        <v>0</v>
      </c>
      <c r="Y17" s="451">
        <v>0</v>
      </c>
      <c r="Z17" s="450">
        <f t="shared" si="5"/>
        <v>3736.74</v>
      </c>
      <c r="AA17" s="451">
        <v>1000</v>
      </c>
      <c r="AB17" s="451">
        <f>538-0.202345679065696</f>
        <v>537.79765432093427</v>
      </c>
      <c r="AC17" s="452">
        <f t="shared" si="6"/>
        <v>1537.7976543209343</v>
      </c>
      <c r="AD17" s="453">
        <f t="shared" si="7"/>
        <v>46378.677654320934</v>
      </c>
      <c r="AE17" s="454">
        <f t="shared" si="8"/>
        <v>5008897.1866666609</v>
      </c>
      <c r="AF17" s="456">
        <f t="shared" si="9"/>
        <v>-537.797654320937</v>
      </c>
      <c r="AG17" s="160">
        <f t="shared" si="10"/>
        <v>13</v>
      </c>
      <c r="AH17" s="449">
        <f>100+5</f>
        <v>105</v>
      </c>
      <c r="AI17" s="457">
        <f t="shared" si="11"/>
        <v>4869761.153703698</v>
      </c>
      <c r="AK17" s="459"/>
    </row>
    <row r="18" spans="1:37" x14ac:dyDescent="0.2">
      <c r="A18" s="448" t="s">
        <v>573</v>
      </c>
      <c r="B18" s="449">
        <v>22</v>
      </c>
      <c r="C18" s="450">
        <v>717.48</v>
      </c>
      <c r="D18" s="451">
        <v>2800</v>
      </c>
      <c r="E18" s="451">
        <v>0</v>
      </c>
      <c r="F18" s="451">
        <v>0</v>
      </c>
      <c r="G18" s="451">
        <v>0</v>
      </c>
      <c r="H18" s="451">
        <v>0</v>
      </c>
      <c r="I18" s="451">
        <v>0</v>
      </c>
      <c r="J18" s="451">
        <v>0</v>
      </c>
      <c r="K18" s="450">
        <f t="shared" si="1"/>
        <v>3517.48</v>
      </c>
      <c r="L18" s="451">
        <v>1000</v>
      </c>
      <c r="M18" s="451">
        <v>0</v>
      </c>
      <c r="N18" s="452">
        <f t="shared" si="2"/>
        <v>1000</v>
      </c>
      <c r="O18" s="453">
        <f t="shared" si="3"/>
        <v>43209.760000000002</v>
      </c>
      <c r="P18" s="454">
        <f t="shared" si="4"/>
        <v>950614.72000000009</v>
      </c>
      <c r="Q18" s="449">
        <f>5+18+1</f>
        <v>24</v>
      </c>
      <c r="R18" s="455">
        <v>717.48</v>
      </c>
      <c r="S18" s="451">
        <v>2800</v>
      </c>
      <c r="T18" s="451">
        <v>0</v>
      </c>
      <c r="U18" s="451">
        <v>0</v>
      </c>
      <c r="V18" s="451">
        <v>0</v>
      </c>
      <c r="W18" s="451">
        <v>0</v>
      </c>
      <c r="X18" s="451">
        <v>0</v>
      </c>
      <c r="Y18" s="451">
        <v>0</v>
      </c>
      <c r="Z18" s="450">
        <f t="shared" si="5"/>
        <v>3517.48</v>
      </c>
      <c r="AA18" s="451">
        <v>1000</v>
      </c>
      <c r="AB18" s="451">
        <v>0</v>
      </c>
      <c r="AC18" s="452">
        <f t="shared" si="6"/>
        <v>1000</v>
      </c>
      <c r="AD18" s="453">
        <f t="shared" si="7"/>
        <v>43209.760000000002</v>
      </c>
      <c r="AE18" s="454">
        <f t="shared" si="8"/>
        <v>1037034.24</v>
      </c>
      <c r="AF18" s="456">
        <f t="shared" si="9"/>
        <v>0</v>
      </c>
      <c r="AG18" s="160">
        <f t="shared" si="10"/>
        <v>-2</v>
      </c>
      <c r="AH18" s="449">
        <v>24</v>
      </c>
      <c r="AI18" s="457">
        <f>AD18*AH18-12636.24</f>
        <v>1024398</v>
      </c>
      <c r="AK18" s="459"/>
    </row>
    <row r="19" spans="1:37" x14ac:dyDescent="0.2">
      <c r="A19" s="448" t="s">
        <v>574</v>
      </c>
      <c r="B19" s="449">
        <v>11</v>
      </c>
      <c r="C19" s="450">
        <v>704.36</v>
      </c>
      <c r="D19" s="451">
        <v>2500</v>
      </c>
      <c r="E19" s="451">
        <v>0</v>
      </c>
      <c r="F19" s="451">
        <v>0</v>
      </c>
      <c r="G19" s="451">
        <v>0</v>
      </c>
      <c r="H19" s="451">
        <v>0</v>
      </c>
      <c r="I19" s="451">
        <v>0</v>
      </c>
      <c r="J19" s="451">
        <v>0</v>
      </c>
      <c r="K19" s="450">
        <f t="shared" si="1"/>
        <v>3204.36</v>
      </c>
      <c r="L19" s="451">
        <v>1000</v>
      </c>
      <c r="M19" s="451">
        <v>0</v>
      </c>
      <c r="N19" s="452">
        <f t="shared" si="2"/>
        <v>1000</v>
      </c>
      <c r="O19" s="453">
        <f t="shared" si="3"/>
        <v>39452.32</v>
      </c>
      <c r="P19" s="454">
        <f t="shared" si="4"/>
        <v>433975.52</v>
      </c>
      <c r="Q19" s="449">
        <f>5+6</f>
        <v>11</v>
      </c>
      <c r="R19" s="455">
        <v>704.36</v>
      </c>
      <c r="S19" s="451">
        <v>2500</v>
      </c>
      <c r="T19" s="451">
        <v>0</v>
      </c>
      <c r="U19" s="451">
        <v>0</v>
      </c>
      <c r="V19" s="451">
        <v>0</v>
      </c>
      <c r="W19" s="451">
        <v>0</v>
      </c>
      <c r="X19" s="451">
        <v>0</v>
      </c>
      <c r="Y19" s="451">
        <v>0</v>
      </c>
      <c r="Z19" s="450">
        <f t="shared" si="5"/>
        <v>3204.36</v>
      </c>
      <c r="AA19" s="451">
        <v>1000</v>
      </c>
      <c r="AB19" s="451">
        <v>0</v>
      </c>
      <c r="AC19" s="452">
        <f t="shared" si="6"/>
        <v>1000</v>
      </c>
      <c r="AD19" s="453">
        <f>(Z19*12)+AC19</f>
        <v>39452.32</v>
      </c>
      <c r="AE19" s="454">
        <f t="shared" si="8"/>
        <v>433975.52</v>
      </c>
      <c r="AF19" s="456">
        <f t="shared" si="9"/>
        <v>0</v>
      </c>
      <c r="AG19" s="160">
        <f t="shared" si="10"/>
        <v>0</v>
      </c>
      <c r="AH19" s="449">
        <v>11</v>
      </c>
      <c r="AI19" s="457">
        <f t="shared" si="11"/>
        <v>433975.52</v>
      </c>
      <c r="AK19" s="459"/>
    </row>
    <row r="20" spans="1:37" x14ac:dyDescent="0.2">
      <c r="A20" s="448" t="s">
        <v>575</v>
      </c>
      <c r="B20" s="449">
        <v>1</v>
      </c>
      <c r="C20" s="460">
        <v>700.51</v>
      </c>
      <c r="D20" s="452">
        <v>2300</v>
      </c>
      <c r="E20" s="451">
        <v>0</v>
      </c>
      <c r="F20" s="451">
        <v>0</v>
      </c>
      <c r="G20" s="451">
        <v>0</v>
      </c>
      <c r="H20" s="451">
        <v>0</v>
      </c>
      <c r="I20" s="451">
        <v>0</v>
      </c>
      <c r="J20" s="451">
        <v>0</v>
      </c>
      <c r="K20" s="450">
        <f t="shared" si="1"/>
        <v>3000.51</v>
      </c>
      <c r="L20" s="451">
        <v>1000</v>
      </c>
      <c r="M20" s="451">
        <v>0</v>
      </c>
      <c r="N20" s="452">
        <f t="shared" si="2"/>
        <v>1000</v>
      </c>
      <c r="O20" s="453">
        <f t="shared" si="3"/>
        <v>37006.120000000003</v>
      </c>
      <c r="P20" s="454">
        <f t="shared" si="4"/>
        <v>37006.120000000003</v>
      </c>
      <c r="Q20" s="449">
        <v>1</v>
      </c>
      <c r="R20" s="461">
        <v>700.51</v>
      </c>
      <c r="S20" s="452">
        <v>2300</v>
      </c>
      <c r="T20" s="451">
        <v>0</v>
      </c>
      <c r="U20" s="451">
        <v>0</v>
      </c>
      <c r="V20" s="451">
        <v>0</v>
      </c>
      <c r="W20" s="451">
        <v>0</v>
      </c>
      <c r="X20" s="451">
        <v>0</v>
      </c>
      <c r="Y20" s="451">
        <v>0</v>
      </c>
      <c r="Z20" s="450">
        <f t="shared" si="5"/>
        <v>3000.51</v>
      </c>
      <c r="AA20" s="451">
        <v>1000</v>
      </c>
      <c r="AB20" s="451">
        <v>0</v>
      </c>
      <c r="AC20" s="452">
        <f t="shared" si="6"/>
        <v>1000</v>
      </c>
      <c r="AD20" s="453">
        <f t="shared" si="7"/>
        <v>37006.120000000003</v>
      </c>
      <c r="AE20" s="454">
        <f t="shared" si="8"/>
        <v>37006.120000000003</v>
      </c>
      <c r="AF20" s="456">
        <f t="shared" si="9"/>
        <v>0</v>
      </c>
      <c r="AG20" s="160">
        <f t="shared" si="10"/>
        <v>0</v>
      </c>
      <c r="AH20" s="449">
        <v>1</v>
      </c>
      <c r="AI20" s="457">
        <f t="shared" si="11"/>
        <v>37006.120000000003</v>
      </c>
      <c r="AK20" s="459"/>
    </row>
    <row r="21" spans="1:37" x14ac:dyDescent="0.2">
      <c r="A21" s="448" t="s">
        <v>15</v>
      </c>
      <c r="B21" s="449">
        <v>1</v>
      </c>
      <c r="C21" s="460">
        <v>670.79</v>
      </c>
      <c r="D21" s="452">
        <v>2200</v>
      </c>
      <c r="E21" s="451">
        <v>0</v>
      </c>
      <c r="F21" s="451">
        <v>0</v>
      </c>
      <c r="G21" s="451">
        <v>0</v>
      </c>
      <c r="H21" s="451">
        <v>0</v>
      </c>
      <c r="I21" s="451">
        <v>0</v>
      </c>
      <c r="J21" s="451">
        <v>0</v>
      </c>
      <c r="K21" s="450">
        <f t="shared" si="1"/>
        <v>2870.79</v>
      </c>
      <c r="L21" s="451">
        <v>1000</v>
      </c>
      <c r="M21" s="451">
        <v>0</v>
      </c>
      <c r="N21" s="452">
        <f t="shared" si="2"/>
        <v>1000</v>
      </c>
      <c r="O21" s="453">
        <f t="shared" si="3"/>
        <v>35449.479999999996</v>
      </c>
      <c r="P21" s="454">
        <f t="shared" si="4"/>
        <v>35449.479999999996</v>
      </c>
      <c r="Q21" s="449">
        <v>1</v>
      </c>
      <c r="R21" s="461">
        <v>670.79</v>
      </c>
      <c r="S21" s="452">
        <v>2200</v>
      </c>
      <c r="T21" s="451">
        <v>0</v>
      </c>
      <c r="U21" s="451">
        <v>0</v>
      </c>
      <c r="V21" s="451">
        <v>0</v>
      </c>
      <c r="W21" s="451">
        <v>0</v>
      </c>
      <c r="X21" s="451">
        <v>0</v>
      </c>
      <c r="Y21" s="451">
        <v>0</v>
      </c>
      <c r="Z21" s="450">
        <f t="shared" si="5"/>
        <v>2870.79</v>
      </c>
      <c r="AA21" s="451">
        <v>1000</v>
      </c>
      <c r="AB21" s="451">
        <v>0</v>
      </c>
      <c r="AC21" s="452">
        <f>SUM(AA21:AB21)</f>
        <v>1000</v>
      </c>
      <c r="AD21" s="453">
        <f t="shared" si="7"/>
        <v>35449.479999999996</v>
      </c>
      <c r="AE21" s="454">
        <f t="shared" si="8"/>
        <v>35449.479999999996</v>
      </c>
      <c r="AF21" s="456">
        <f t="shared" si="9"/>
        <v>0</v>
      </c>
      <c r="AG21" s="160">
        <f t="shared" si="10"/>
        <v>0</v>
      </c>
      <c r="AH21" s="449">
        <v>1</v>
      </c>
      <c r="AI21" s="457">
        <f t="shared" si="11"/>
        <v>35449.479999999996</v>
      </c>
      <c r="AK21" s="459"/>
    </row>
    <row r="22" spans="1:37" x14ac:dyDescent="0.2">
      <c r="A22" s="448" t="s">
        <v>16</v>
      </c>
      <c r="B22" s="449">
        <v>10</v>
      </c>
      <c r="C22" s="460">
        <v>709.96</v>
      </c>
      <c r="D22" s="452">
        <v>1800</v>
      </c>
      <c r="E22" s="451">
        <v>0</v>
      </c>
      <c r="F22" s="451">
        <v>0</v>
      </c>
      <c r="G22" s="451">
        <v>0</v>
      </c>
      <c r="H22" s="451">
        <v>0</v>
      </c>
      <c r="I22" s="451">
        <v>0</v>
      </c>
      <c r="J22" s="451">
        <v>0</v>
      </c>
      <c r="K22" s="450">
        <f t="shared" si="1"/>
        <v>2509.96</v>
      </c>
      <c r="L22" s="451">
        <v>1000</v>
      </c>
      <c r="M22" s="451">
        <v>0</v>
      </c>
      <c r="N22" s="452">
        <f t="shared" si="2"/>
        <v>1000</v>
      </c>
      <c r="O22" s="453">
        <f t="shared" si="3"/>
        <v>31119.52</v>
      </c>
      <c r="P22" s="454">
        <f t="shared" si="4"/>
        <v>311195.2</v>
      </c>
      <c r="Q22" s="449">
        <f>10+1</f>
        <v>11</v>
      </c>
      <c r="R22" s="461">
        <v>709.96</v>
      </c>
      <c r="S22" s="452">
        <v>1800</v>
      </c>
      <c r="T22" s="451">
        <v>0</v>
      </c>
      <c r="U22" s="451">
        <v>0</v>
      </c>
      <c r="V22" s="451">
        <v>0</v>
      </c>
      <c r="W22" s="451">
        <v>0</v>
      </c>
      <c r="X22" s="451">
        <v>0</v>
      </c>
      <c r="Y22" s="451">
        <v>0</v>
      </c>
      <c r="Z22" s="450">
        <f t="shared" si="5"/>
        <v>2509.96</v>
      </c>
      <c r="AA22" s="451">
        <v>1000</v>
      </c>
      <c r="AB22" s="451">
        <v>0</v>
      </c>
      <c r="AC22" s="452">
        <f>SUM(AA22:AB22)</f>
        <v>1000</v>
      </c>
      <c r="AD22" s="453">
        <f t="shared" si="7"/>
        <v>31119.52</v>
      </c>
      <c r="AE22" s="454">
        <f t="shared" si="8"/>
        <v>342314.72000000003</v>
      </c>
      <c r="AF22" s="456">
        <f t="shared" si="9"/>
        <v>0</v>
      </c>
      <c r="AG22" s="160">
        <f t="shared" si="10"/>
        <v>-1</v>
      </c>
      <c r="AH22" s="449">
        <v>11</v>
      </c>
      <c r="AI22" s="457">
        <f t="shared" si="11"/>
        <v>342314.72000000003</v>
      </c>
    </row>
    <row r="23" spans="1:37" x14ac:dyDescent="0.2">
      <c r="A23" s="462" t="s">
        <v>577</v>
      </c>
      <c r="B23" s="444">
        <f>SUM(B24:B27)</f>
        <v>147</v>
      </c>
      <c r="C23" s="445">
        <f t="shared" ref="C23:AG23" si="12">SUM(C24:C27)</f>
        <v>17400</v>
      </c>
      <c r="D23" s="445">
        <f t="shared" si="12"/>
        <v>0</v>
      </c>
      <c r="E23" s="445">
        <f t="shared" si="12"/>
        <v>0</v>
      </c>
      <c r="F23" s="445">
        <f t="shared" si="12"/>
        <v>0</v>
      </c>
      <c r="G23" s="445">
        <f t="shared" si="12"/>
        <v>0</v>
      </c>
      <c r="H23" s="445">
        <f t="shared" si="12"/>
        <v>0</v>
      </c>
      <c r="I23" s="445">
        <f t="shared" si="12"/>
        <v>0</v>
      </c>
      <c r="J23" s="445">
        <f t="shared" si="12"/>
        <v>0</v>
      </c>
      <c r="K23" s="445">
        <f>SUM(K24:K27)</f>
        <v>17400</v>
      </c>
      <c r="L23" s="445">
        <f t="shared" si="12"/>
        <v>4000</v>
      </c>
      <c r="M23" s="445">
        <f t="shared" si="12"/>
        <v>0</v>
      </c>
      <c r="N23" s="445">
        <f t="shared" si="12"/>
        <v>4000</v>
      </c>
      <c r="O23" s="445">
        <f t="shared" si="12"/>
        <v>212800</v>
      </c>
      <c r="P23" s="445">
        <f t="shared" si="12"/>
        <v>7896600</v>
      </c>
      <c r="Q23" s="444">
        <f>SUM(Q24:Q27)</f>
        <v>143</v>
      </c>
      <c r="R23" s="444">
        <f t="shared" si="12"/>
        <v>17400</v>
      </c>
      <c r="S23" s="444">
        <f t="shared" si="12"/>
        <v>0</v>
      </c>
      <c r="T23" s="444">
        <f t="shared" si="12"/>
        <v>0</v>
      </c>
      <c r="U23" s="444">
        <f t="shared" si="12"/>
        <v>0</v>
      </c>
      <c r="V23" s="444">
        <f t="shared" si="12"/>
        <v>0</v>
      </c>
      <c r="W23" s="444">
        <f t="shared" si="12"/>
        <v>0</v>
      </c>
      <c r="X23" s="444">
        <f t="shared" si="12"/>
        <v>0</v>
      </c>
      <c r="Y23" s="444">
        <f t="shared" si="12"/>
        <v>0</v>
      </c>
      <c r="Z23" s="444">
        <f t="shared" si="12"/>
        <v>17400</v>
      </c>
      <c r="AA23" s="444">
        <f t="shared" si="12"/>
        <v>4000</v>
      </c>
      <c r="AB23" s="444">
        <f t="shared" si="12"/>
        <v>0</v>
      </c>
      <c r="AC23" s="444">
        <f t="shared" si="12"/>
        <v>4000</v>
      </c>
      <c r="AD23" s="445">
        <f t="shared" si="12"/>
        <v>212800</v>
      </c>
      <c r="AE23" s="445">
        <f t="shared" si="12"/>
        <v>7669400</v>
      </c>
      <c r="AF23" s="444">
        <f t="shared" si="12"/>
        <v>0</v>
      </c>
      <c r="AG23" s="444">
        <f t="shared" si="12"/>
        <v>4</v>
      </c>
      <c r="AH23" s="444">
        <f>SUM(AH24:AH27)</f>
        <v>141</v>
      </c>
      <c r="AI23" s="447">
        <f>SUM(AI24:AI27)</f>
        <v>7555800</v>
      </c>
    </row>
    <row r="24" spans="1:37" x14ac:dyDescent="0.2">
      <c r="A24" s="448" t="s">
        <v>578</v>
      </c>
      <c r="B24" s="449">
        <v>9</v>
      </c>
      <c r="C24" s="450">
        <v>5700</v>
      </c>
      <c r="D24" s="451">
        <v>0</v>
      </c>
      <c r="E24" s="451">
        <v>0</v>
      </c>
      <c r="F24" s="451">
        <v>0</v>
      </c>
      <c r="G24" s="451">
        <v>0</v>
      </c>
      <c r="H24" s="451">
        <v>0</v>
      </c>
      <c r="I24" s="451">
        <v>0</v>
      </c>
      <c r="J24" s="451">
        <v>0</v>
      </c>
      <c r="K24" s="450">
        <f>SUM(C24:J24)</f>
        <v>5700</v>
      </c>
      <c r="L24" s="451">
        <v>1000</v>
      </c>
      <c r="M24" s="451">
        <v>0</v>
      </c>
      <c r="N24" s="452">
        <f>SUM(L24:M24)</f>
        <v>1000</v>
      </c>
      <c r="O24" s="453">
        <f>(K24*12)+N24</f>
        <v>69400</v>
      </c>
      <c r="P24" s="454">
        <f>B24*O24</f>
        <v>624600</v>
      </c>
      <c r="Q24" s="449">
        <v>8</v>
      </c>
      <c r="R24" s="455">
        <v>5700</v>
      </c>
      <c r="S24" s="451">
        <v>0</v>
      </c>
      <c r="T24" s="451">
        <v>0</v>
      </c>
      <c r="U24" s="451">
        <v>0</v>
      </c>
      <c r="V24" s="451">
        <v>0</v>
      </c>
      <c r="W24" s="451">
        <v>0</v>
      </c>
      <c r="X24" s="451">
        <v>0</v>
      </c>
      <c r="Y24" s="451">
        <v>0</v>
      </c>
      <c r="Z24" s="450">
        <f>SUM(R24:Y24)</f>
        <v>5700</v>
      </c>
      <c r="AA24" s="451">
        <v>1000</v>
      </c>
      <c r="AB24" s="463">
        <v>0</v>
      </c>
      <c r="AC24" s="452">
        <f t="shared" ref="AC24:AC38" si="13">SUM(AA24:AB24)</f>
        <v>1000</v>
      </c>
      <c r="AD24" s="453">
        <f t="shared" ref="AD24:AD38" si="14">(Z24*12)+AC24</f>
        <v>69400</v>
      </c>
      <c r="AE24" s="454">
        <f>Q24*AD24</f>
        <v>555200</v>
      </c>
      <c r="AF24" s="456">
        <f>O24-AD24</f>
        <v>0</v>
      </c>
      <c r="AG24" s="160">
        <f>B24-Q24</f>
        <v>1</v>
      </c>
      <c r="AH24" s="449">
        <f t="shared" ref="AH24:AH42" si="15">Q24</f>
        <v>8</v>
      </c>
      <c r="AI24" s="457">
        <f t="shared" si="11"/>
        <v>555200</v>
      </c>
    </row>
    <row r="25" spans="1:37" x14ac:dyDescent="0.2">
      <c r="A25" s="448" t="s">
        <v>579</v>
      </c>
      <c r="B25" s="449">
        <v>7</v>
      </c>
      <c r="C25" s="450">
        <v>5000</v>
      </c>
      <c r="D25" s="451">
        <v>0</v>
      </c>
      <c r="E25" s="451">
        <v>0</v>
      </c>
      <c r="F25" s="451">
        <v>0</v>
      </c>
      <c r="G25" s="451">
        <v>0</v>
      </c>
      <c r="H25" s="451">
        <v>0</v>
      </c>
      <c r="I25" s="451">
        <v>0</v>
      </c>
      <c r="J25" s="451">
        <v>0</v>
      </c>
      <c r="K25" s="450">
        <f>SUM(C25:J25)</f>
        <v>5000</v>
      </c>
      <c r="L25" s="451">
        <v>1000</v>
      </c>
      <c r="M25" s="451">
        <v>0</v>
      </c>
      <c r="N25" s="452">
        <f>SUM(L25:M25)</f>
        <v>1000</v>
      </c>
      <c r="O25" s="453">
        <f>(K25*12)+N25</f>
        <v>61000</v>
      </c>
      <c r="P25" s="454">
        <f>B25*O25</f>
        <v>427000</v>
      </c>
      <c r="Q25" s="449">
        <v>7</v>
      </c>
      <c r="R25" s="455">
        <v>5000</v>
      </c>
      <c r="S25" s="451">
        <v>0</v>
      </c>
      <c r="T25" s="451">
        <v>0</v>
      </c>
      <c r="U25" s="451">
        <v>0</v>
      </c>
      <c r="V25" s="451">
        <v>0</v>
      </c>
      <c r="W25" s="451">
        <v>0</v>
      </c>
      <c r="X25" s="451">
        <v>0</v>
      </c>
      <c r="Y25" s="451">
        <v>0</v>
      </c>
      <c r="Z25" s="450">
        <f>SUM(R25:Y25)</f>
        <v>5000</v>
      </c>
      <c r="AA25" s="451">
        <v>1000</v>
      </c>
      <c r="AB25" s="463">
        <v>0</v>
      </c>
      <c r="AC25" s="452">
        <f t="shared" si="13"/>
        <v>1000</v>
      </c>
      <c r="AD25" s="453">
        <f t="shared" si="14"/>
        <v>61000</v>
      </c>
      <c r="AE25" s="454">
        <f>Q25*AD25</f>
        <v>427000</v>
      </c>
      <c r="AF25" s="456">
        <f>O25-AD25</f>
        <v>0</v>
      </c>
      <c r="AG25" s="160">
        <f>B25-Q25</f>
        <v>0</v>
      </c>
      <c r="AH25" s="449">
        <v>6</v>
      </c>
      <c r="AI25" s="457">
        <f t="shared" si="11"/>
        <v>366000</v>
      </c>
    </row>
    <row r="26" spans="1:37" x14ac:dyDescent="0.2">
      <c r="A26" s="448" t="s">
        <v>580</v>
      </c>
      <c r="B26" s="449">
        <v>129</v>
      </c>
      <c r="C26" s="450">
        <v>4300</v>
      </c>
      <c r="D26" s="451">
        <v>0</v>
      </c>
      <c r="E26" s="451">
        <v>0</v>
      </c>
      <c r="F26" s="451">
        <v>0</v>
      </c>
      <c r="G26" s="451">
        <v>0</v>
      </c>
      <c r="H26" s="451">
        <v>0</v>
      </c>
      <c r="I26" s="451">
        <v>0</v>
      </c>
      <c r="J26" s="451">
        <v>0</v>
      </c>
      <c r="K26" s="450">
        <f>SUM(C26:J26)</f>
        <v>4300</v>
      </c>
      <c r="L26" s="451">
        <v>1000</v>
      </c>
      <c r="M26" s="451">
        <v>0</v>
      </c>
      <c r="N26" s="452">
        <f>SUM(L26:M26)</f>
        <v>1000</v>
      </c>
      <c r="O26" s="453">
        <f>(K26*12)+N26</f>
        <v>52600</v>
      </c>
      <c r="P26" s="454">
        <f>B26*O26</f>
        <v>6785400</v>
      </c>
      <c r="Q26" s="449">
        <f>97+29</f>
        <v>126</v>
      </c>
      <c r="R26" s="455">
        <v>4300</v>
      </c>
      <c r="S26" s="451">
        <v>0</v>
      </c>
      <c r="T26" s="451">
        <v>0</v>
      </c>
      <c r="U26" s="451">
        <v>0</v>
      </c>
      <c r="V26" s="451">
        <v>0</v>
      </c>
      <c r="W26" s="451">
        <v>0</v>
      </c>
      <c r="X26" s="451">
        <v>0</v>
      </c>
      <c r="Y26" s="451">
        <v>0</v>
      </c>
      <c r="Z26" s="450">
        <f>SUM(R26:Y26)</f>
        <v>4300</v>
      </c>
      <c r="AA26" s="451">
        <v>1000</v>
      </c>
      <c r="AB26" s="463">
        <v>0</v>
      </c>
      <c r="AC26" s="452">
        <f t="shared" si="13"/>
        <v>1000</v>
      </c>
      <c r="AD26" s="453">
        <f t="shared" si="14"/>
        <v>52600</v>
      </c>
      <c r="AE26" s="454">
        <f>Q26*AD26</f>
        <v>6627600</v>
      </c>
      <c r="AF26" s="456">
        <f>O26-AD26</f>
        <v>0</v>
      </c>
      <c r="AG26" s="160">
        <f>B26-Q26</f>
        <v>3</v>
      </c>
      <c r="AH26" s="449">
        <f>29+95+1</f>
        <v>125</v>
      </c>
      <c r="AI26" s="457">
        <f t="shared" si="11"/>
        <v>6575000</v>
      </c>
    </row>
    <row r="27" spans="1:37" x14ac:dyDescent="0.2">
      <c r="A27" s="448" t="s">
        <v>613</v>
      </c>
      <c r="B27" s="449">
        <v>2</v>
      </c>
      <c r="C27" s="450">
        <v>2400</v>
      </c>
      <c r="D27" s="451">
        <v>0</v>
      </c>
      <c r="E27" s="451">
        <v>0</v>
      </c>
      <c r="F27" s="451">
        <v>0</v>
      </c>
      <c r="G27" s="451">
        <v>0</v>
      </c>
      <c r="H27" s="451">
        <v>0</v>
      </c>
      <c r="I27" s="451">
        <v>0</v>
      </c>
      <c r="J27" s="451">
        <v>0</v>
      </c>
      <c r="K27" s="450">
        <f>SUM(C27:J27)</f>
        <v>2400</v>
      </c>
      <c r="L27" s="451">
        <v>1000</v>
      </c>
      <c r="M27" s="451">
        <v>0</v>
      </c>
      <c r="N27" s="452">
        <f>SUM(L27:M27)</f>
        <v>1000</v>
      </c>
      <c r="O27" s="453">
        <f>(K27*12)+N27</f>
        <v>29800</v>
      </c>
      <c r="P27" s="454">
        <f>B27*O27</f>
        <v>59600</v>
      </c>
      <c r="Q27" s="449">
        <v>2</v>
      </c>
      <c r="R27" s="455">
        <v>2400</v>
      </c>
      <c r="S27" s="451">
        <v>0</v>
      </c>
      <c r="T27" s="451">
        <v>0</v>
      </c>
      <c r="U27" s="451">
        <v>0</v>
      </c>
      <c r="V27" s="451">
        <v>0</v>
      </c>
      <c r="W27" s="451">
        <v>0</v>
      </c>
      <c r="X27" s="451">
        <v>0</v>
      </c>
      <c r="Y27" s="451">
        <v>0</v>
      </c>
      <c r="Z27" s="450">
        <f>SUM(R27:Y27)</f>
        <v>2400</v>
      </c>
      <c r="AA27" s="451">
        <v>1000</v>
      </c>
      <c r="AB27" s="463">
        <v>0</v>
      </c>
      <c r="AC27" s="452">
        <f t="shared" si="13"/>
        <v>1000</v>
      </c>
      <c r="AD27" s="453">
        <f t="shared" si="14"/>
        <v>29800</v>
      </c>
      <c r="AE27" s="454">
        <f>Q27*AD27</f>
        <v>59600</v>
      </c>
      <c r="AF27" s="456">
        <f>O27-AD27</f>
        <v>0</v>
      </c>
      <c r="AG27" s="160">
        <f>B27-Q27</f>
        <v>0</v>
      </c>
      <c r="AH27" s="449">
        <f t="shared" si="15"/>
        <v>2</v>
      </c>
      <c r="AI27" s="457">
        <f t="shared" si="11"/>
        <v>59600</v>
      </c>
    </row>
    <row r="28" spans="1:37" x14ac:dyDescent="0.2">
      <c r="A28" s="462" t="s">
        <v>614</v>
      </c>
      <c r="B28" s="444">
        <f>SUM(B29:B38)</f>
        <v>83</v>
      </c>
      <c r="C28" s="445">
        <f t="shared" ref="C28:AG28" si="16">SUM(C29:C38)</f>
        <v>39400</v>
      </c>
      <c r="D28" s="445">
        <f t="shared" si="16"/>
        <v>0</v>
      </c>
      <c r="E28" s="445">
        <f t="shared" si="16"/>
        <v>0</v>
      </c>
      <c r="F28" s="445">
        <f t="shared" si="16"/>
        <v>0</v>
      </c>
      <c r="G28" s="445">
        <f t="shared" si="16"/>
        <v>0</v>
      </c>
      <c r="H28" s="445">
        <f t="shared" si="16"/>
        <v>0</v>
      </c>
      <c r="I28" s="445">
        <f t="shared" si="16"/>
        <v>0</v>
      </c>
      <c r="J28" s="445">
        <f t="shared" si="16"/>
        <v>0</v>
      </c>
      <c r="K28" s="445">
        <f t="shared" si="16"/>
        <v>39400</v>
      </c>
      <c r="L28" s="445">
        <f>SUM(L29:L38)</f>
        <v>125292</v>
      </c>
      <c r="M28" s="445">
        <f t="shared" si="16"/>
        <v>92004.725186613126</v>
      </c>
      <c r="N28" s="445">
        <f t="shared" si="16"/>
        <v>217296.72518661313</v>
      </c>
      <c r="O28" s="445">
        <f t="shared" si="16"/>
        <v>690096.72518661316</v>
      </c>
      <c r="P28" s="445">
        <f t="shared" si="16"/>
        <v>5826470.4800000014</v>
      </c>
      <c r="Q28" s="444">
        <f>SUM(Q29:Q38)</f>
        <v>103</v>
      </c>
      <c r="R28" s="444">
        <f t="shared" si="16"/>
        <v>39400</v>
      </c>
      <c r="S28" s="444">
        <f t="shared" si="16"/>
        <v>0</v>
      </c>
      <c r="T28" s="444">
        <f t="shared" si="16"/>
        <v>0</v>
      </c>
      <c r="U28" s="444">
        <f t="shared" si="16"/>
        <v>0</v>
      </c>
      <c r="V28" s="444">
        <f t="shared" si="16"/>
        <v>0</v>
      </c>
      <c r="W28" s="444">
        <f t="shared" si="16"/>
        <v>0</v>
      </c>
      <c r="X28" s="444">
        <f t="shared" si="16"/>
        <v>0</v>
      </c>
      <c r="Y28" s="444">
        <f t="shared" si="16"/>
        <v>0</v>
      </c>
      <c r="Z28" s="444">
        <f t="shared" si="16"/>
        <v>39400</v>
      </c>
      <c r="AA28" s="444">
        <f t="shared" si="16"/>
        <v>125292</v>
      </c>
      <c r="AB28" s="444">
        <f t="shared" si="16"/>
        <v>91933.333333333343</v>
      </c>
      <c r="AC28" s="444">
        <f t="shared" si="16"/>
        <v>217225.33333333334</v>
      </c>
      <c r="AD28" s="445">
        <f t="shared" si="16"/>
        <v>690025.33333333337</v>
      </c>
      <c r="AE28" s="445">
        <f t="shared" si="16"/>
        <v>7099905.333333333</v>
      </c>
      <c r="AF28" s="444">
        <f t="shared" si="16"/>
        <v>71.391853279797942</v>
      </c>
      <c r="AG28" s="444">
        <f t="shared" si="16"/>
        <v>-20</v>
      </c>
      <c r="AH28" s="444">
        <f>SUM(AH29:AH38)</f>
        <v>99</v>
      </c>
      <c r="AI28" s="447">
        <f>SUM(AI29:AI38)</f>
        <v>6796023.5300000003</v>
      </c>
    </row>
    <row r="29" spans="1:37" x14ac:dyDescent="0.2">
      <c r="A29" s="464" t="s">
        <v>12</v>
      </c>
      <c r="B29" s="449">
        <v>5</v>
      </c>
      <c r="C29" s="450">
        <v>5000</v>
      </c>
      <c r="D29" s="451">
        <v>0</v>
      </c>
      <c r="E29" s="451">
        <v>0</v>
      </c>
      <c r="F29" s="451">
        <v>0</v>
      </c>
      <c r="G29" s="451">
        <v>0</v>
      </c>
      <c r="H29" s="451">
        <v>0</v>
      </c>
      <c r="I29" s="451">
        <v>0</v>
      </c>
      <c r="J29" s="451">
        <v>0</v>
      </c>
      <c r="K29" s="450">
        <f t="shared" ref="K29:K38" si="17">SUM(C29:J29)</f>
        <v>5000</v>
      </c>
      <c r="L29" s="451">
        <f>(K29*3+(K29*0.09*2))</f>
        <v>15900</v>
      </c>
      <c r="M29" s="451">
        <f>K29*2+(K29*2)/6</f>
        <v>11666.666666666666</v>
      </c>
      <c r="N29" s="452">
        <f>SUM(L29:M29)</f>
        <v>27566.666666666664</v>
      </c>
      <c r="O29" s="453">
        <f>(K29*12)+N29</f>
        <v>87566.666666666657</v>
      </c>
      <c r="P29" s="454">
        <f>B29*O29</f>
        <v>437833.33333333326</v>
      </c>
      <c r="Q29" s="449">
        <f>5+1</f>
        <v>6</v>
      </c>
      <c r="R29" s="455">
        <v>5000</v>
      </c>
      <c r="S29" s="451">
        <v>0</v>
      </c>
      <c r="T29" s="451">
        <v>0</v>
      </c>
      <c r="U29" s="451">
        <v>0</v>
      </c>
      <c r="V29" s="451">
        <v>0</v>
      </c>
      <c r="W29" s="451">
        <v>0</v>
      </c>
      <c r="X29" s="451">
        <v>0</v>
      </c>
      <c r="Y29" s="451">
        <v>0</v>
      </c>
      <c r="Z29" s="450">
        <f>SUM(R29:Y29)</f>
        <v>5000</v>
      </c>
      <c r="AA29" s="451">
        <f>R29*3+(R29*0.09*2)</f>
        <v>15900</v>
      </c>
      <c r="AB29" s="451">
        <f>Z29*2+(Z29*2)/6</f>
        <v>11666.666666666666</v>
      </c>
      <c r="AC29" s="452">
        <f>SUM(AA29:AB29)</f>
        <v>27566.666666666664</v>
      </c>
      <c r="AD29" s="453">
        <f>(Z29*12)+AC29</f>
        <v>87566.666666666657</v>
      </c>
      <c r="AE29" s="454">
        <f>Q29*AD29</f>
        <v>525400</v>
      </c>
      <c r="AF29" s="456">
        <f t="shared" ref="AF29:AF38" si="18">O29-AD29</f>
        <v>0</v>
      </c>
      <c r="AG29" s="160">
        <f>B29-Q29</f>
        <v>-1</v>
      </c>
      <c r="AH29" s="449">
        <v>6</v>
      </c>
      <c r="AI29" s="457">
        <f t="shared" si="11"/>
        <v>525400</v>
      </c>
    </row>
    <row r="30" spans="1:37" x14ac:dyDescent="0.2">
      <c r="A30" s="464" t="s">
        <v>570</v>
      </c>
      <c r="B30" s="449">
        <v>4</v>
      </c>
      <c r="C30" s="450">
        <v>4600</v>
      </c>
      <c r="D30" s="451">
        <v>0</v>
      </c>
      <c r="E30" s="451">
        <v>0</v>
      </c>
      <c r="F30" s="451">
        <v>0</v>
      </c>
      <c r="G30" s="451">
        <v>0</v>
      </c>
      <c r="H30" s="451">
        <v>0</v>
      </c>
      <c r="I30" s="451">
        <v>0</v>
      </c>
      <c r="J30" s="451">
        <v>0</v>
      </c>
      <c r="K30" s="450">
        <f t="shared" si="17"/>
        <v>4600</v>
      </c>
      <c r="L30" s="451">
        <f t="shared" ref="L30:L38" si="19">(K30*3+(K30*0.09*2))</f>
        <v>14628</v>
      </c>
      <c r="M30" s="451">
        <f>K30*2+(K30*2)/6+5.402666</f>
        <v>10738.735999333334</v>
      </c>
      <c r="N30" s="452">
        <f t="shared" ref="N30:N38" si="20">SUM(L30:M30)</f>
        <v>25366.735999333334</v>
      </c>
      <c r="O30" s="453">
        <f t="shared" ref="O30:O38" si="21">(K30*12)+N30</f>
        <v>80566.735999333338</v>
      </c>
      <c r="P30" s="454">
        <f t="shared" ref="P30:P38" si="22">B30*O30</f>
        <v>322266.94399733335</v>
      </c>
      <c r="Q30" s="449">
        <f>3+2</f>
        <v>5</v>
      </c>
      <c r="R30" s="455">
        <v>4600</v>
      </c>
      <c r="S30" s="451">
        <v>0</v>
      </c>
      <c r="T30" s="451">
        <v>0</v>
      </c>
      <c r="U30" s="451">
        <v>0</v>
      </c>
      <c r="V30" s="451">
        <v>0</v>
      </c>
      <c r="W30" s="451">
        <v>0</v>
      </c>
      <c r="X30" s="451">
        <v>0</v>
      </c>
      <c r="Y30" s="451">
        <v>0</v>
      </c>
      <c r="Z30" s="450">
        <f t="shared" ref="Z30:Z38" si="23">SUM(R30:Y30)</f>
        <v>4600</v>
      </c>
      <c r="AA30" s="451">
        <f t="shared" ref="AA30:AA38" si="24">R30*3+(R30*0.09*2)</f>
        <v>14628</v>
      </c>
      <c r="AB30" s="451">
        <f t="shared" ref="AB30:AB38" si="25">Z30*2+(Z30*2)/6</f>
        <v>10733.333333333334</v>
      </c>
      <c r="AC30" s="452">
        <f t="shared" si="13"/>
        <v>25361.333333333336</v>
      </c>
      <c r="AD30" s="453">
        <f t="shared" si="14"/>
        <v>80561.333333333343</v>
      </c>
      <c r="AE30" s="454">
        <f t="shared" ref="AE30:AE38" si="26">Q30*AD30</f>
        <v>402806.66666666674</v>
      </c>
      <c r="AF30" s="456">
        <f t="shared" si="18"/>
        <v>5.4026659999944968</v>
      </c>
      <c r="AG30" s="160">
        <f t="shared" ref="AG30:AG38" si="27">B30-Q30</f>
        <v>-1</v>
      </c>
      <c r="AH30" s="449">
        <v>5</v>
      </c>
      <c r="AI30" s="457">
        <f t="shared" si="11"/>
        <v>402806.66666666674</v>
      </c>
    </row>
    <row r="31" spans="1:37" x14ac:dyDescent="0.2">
      <c r="A31" s="464" t="s">
        <v>615</v>
      </c>
      <c r="B31" s="449">
        <v>6</v>
      </c>
      <c r="C31" s="450">
        <v>4400</v>
      </c>
      <c r="D31" s="451">
        <v>0</v>
      </c>
      <c r="E31" s="451">
        <v>0</v>
      </c>
      <c r="F31" s="451">
        <v>0</v>
      </c>
      <c r="G31" s="451">
        <v>0</v>
      </c>
      <c r="H31" s="451">
        <v>0</v>
      </c>
      <c r="I31" s="451">
        <v>0</v>
      </c>
      <c r="J31" s="451">
        <v>0</v>
      </c>
      <c r="K31" s="450">
        <f t="shared" si="17"/>
        <v>4400</v>
      </c>
      <c r="L31" s="451">
        <f t="shared" si="19"/>
        <v>13992</v>
      </c>
      <c r="M31" s="451">
        <f>K31*2+(K31*2)/6+8.56-1-0.511999333649874+0.1-0.015</f>
        <v>10273.799667333016</v>
      </c>
      <c r="N31" s="452">
        <f t="shared" si="20"/>
        <v>24265.799667333016</v>
      </c>
      <c r="O31" s="453">
        <f t="shared" si="21"/>
        <v>77065.79966733302</v>
      </c>
      <c r="P31" s="454">
        <f t="shared" si="22"/>
        <v>462394.79800399812</v>
      </c>
      <c r="Q31" s="449">
        <v>6</v>
      </c>
      <c r="R31" s="455">
        <v>4400</v>
      </c>
      <c r="S31" s="451">
        <v>0</v>
      </c>
      <c r="T31" s="451">
        <v>0</v>
      </c>
      <c r="U31" s="451">
        <v>0</v>
      </c>
      <c r="V31" s="451">
        <v>0</v>
      </c>
      <c r="W31" s="451">
        <v>0</v>
      </c>
      <c r="X31" s="451">
        <v>0</v>
      </c>
      <c r="Y31" s="451">
        <v>0</v>
      </c>
      <c r="Z31" s="450">
        <f t="shared" si="23"/>
        <v>4400</v>
      </c>
      <c r="AA31" s="451">
        <f t="shared" si="24"/>
        <v>13992</v>
      </c>
      <c r="AB31" s="451">
        <f t="shared" si="25"/>
        <v>10266.666666666666</v>
      </c>
      <c r="AC31" s="452">
        <f t="shared" si="13"/>
        <v>24258.666666666664</v>
      </c>
      <c r="AD31" s="453">
        <f t="shared" si="14"/>
        <v>77058.666666666657</v>
      </c>
      <c r="AE31" s="454">
        <f t="shared" si="26"/>
        <v>462351.99999999994</v>
      </c>
      <c r="AF31" s="456">
        <f t="shared" si="18"/>
        <v>7.133000666362932</v>
      </c>
      <c r="AG31" s="160">
        <f t="shared" si="27"/>
        <v>0</v>
      </c>
      <c r="AH31" s="449">
        <v>6</v>
      </c>
      <c r="AI31" s="457">
        <f t="shared" si="11"/>
        <v>462351.99999999994</v>
      </c>
    </row>
    <row r="32" spans="1:37" x14ac:dyDescent="0.2">
      <c r="A32" s="464" t="s">
        <v>572</v>
      </c>
      <c r="B32" s="449">
        <v>12</v>
      </c>
      <c r="C32" s="450">
        <v>4200</v>
      </c>
      <c r="D32" s="451">
        <v>0</v>
      </c>
      <c r="E32" s="451">
        <v>0</v>
      </c>
      <c r="F32" s="451">
        <v>0</v>
      </c>
      <c r="G32" s="451">
        <v>0</v>
      </c>
      <c r="H32" s="451">
        <v>0</v>
      </c>
      <c r="I32" s="451">
        <v>0</v>
      </c>
      <c r="J32" s="451">
        <v>0</v>
      </c>
      <c r="K32" s="450">
        <f t="shared" si="17"/>
        <v>4200</v>
      </c>
      <c r="L32" s="451">
        <f t="shared" si="19"/>
        <v>13356</v>
      </c>
      <c r="M32" s="451">
        <f t="shared" ref="M32:M38" si="28">K32*2+(K32*2)/6</f>
        <v>9800</v>
      </c>
      <c r="N32" s="452">
        <f t="shared" si="20"/>
        <v>23156</v>
      </c>
      <c r="O32" s="453">
        <f t="shared" si="21"/>
        <v>73556</v>
      </c>
      <c r="P32" s="454">
        <f t="shared" si="22"/>
        <v>882672</v>
      </c>
      <c r="Q32" s="449">
        <f>9+3</f>
        <v>12</v>
      </c>
      <c r="R32" s="455">
        <v>4200</v>
      </c>
      <c r="S32" s="451">
        <v>0</v>
      </c>
      <c r="T32" s="451">
        <v>0</v>
      </c>
      <c r="U32" s="451">
        <v>0</v>
      </c>
      <c r="V32" s="451">
        <v>0</v>
      </c>
      <c r="W32" s="451">
        <v>0</v>
      </c>
      <c r="X32" s="451">
        <v>0</v>
      </c>
      <c r="Y32" s="451">
        <v>0</v>
      </c>
      <c r="Z32" s="450">
        <f t="shared" si="23"/>
        <v>4200</v>
      </c>
      <c r="AA32" s="451">
        <f t="shared" si="24"/>
        <v>13356</v>
      </c>
      <c r="AB32" s="451">
        <f t="shared" si="25"/>
        <v>9800</v>
      </c>
      <c r="AC32" s="452">
        <f t="shared" si="13"/>
        <v>23156</v>
      </c>
      <c r="AD32" s="453">
        <f t="shared" si="14"/>
        <v>73556</v>
      </c>
      <c r="AE32" s="454">
        <f t="shared" si="26"/>
        <v>882672</v>
      </c>
      <c r="AF32" s="456">
        <f t="shared" si="18"/>
        <v>0</v>
      </c>
      <c r="AG32" s="160">
        <f t="shared" si="27"/>
        <v>0</v>
      </c>
      <c r="AH32" s="449">
        <v>12</v>
      </c>
      <c r="AI32" s="457">
        <f t="shared" si="11"/>
        <v>882672</v>
      </c>
    </row>
    <row r="33" spans="1:35" x14ac:dyDescent="0.2">
      <c r="A33" s="464" t="s">
        <v>13</v>
      </c>
      <c r="B33" s="449">
        <v>9</v>
      </c>
      <c r="C33" s="450">
        <v>4000</v>
      </c>
      <c r="D33" s="451">
        <v>0</v>
      </c>
      <c r="E33" s="451">
        <v>0</v>
      </c>
      <c r="F33" s="451">
        <v>0</v>
      </c>
      <c r="G33" s="451">
        <v>0</v>
      </c>
      <c r="H33" s="451">
        <v>0</v>
      </c>
      <c r="I33" s="451">
        <v>0</v>
      </c>
      <c r="J33" s="451">
        <v>0</v>
      </c>
      <c r="K33" s="450">
        <f t="shared" si="17"/>
        <v>4000</v>
      </c>
      <c r="L33" s="451">
        <f t="shared" si="19"/>
        <v>12720</v>
      </c>
      <c r="M33" s="451">
        <f t="shared" si="28"/>
        <v>9333.3333333333339</v>
      </c>
      <c r="N33" s="452">
        <f t="shared" si="20"/>
        <v>22053.333333333336</v>
      </c>
      <c r="O33" s="453">
        <f t="shared" si="21"/>
        <v>70053.333333333343</v>
      </c>
      <c r="P33" s="454">
        <f t="shared" si="22"/>
        <v>630480.00000000012</v>
      </c>
      <c r="Q33" s="449">
        <v>9</v>
      </c>
      <c r="R33" s="455">
        <v>4000</v>
      </c>
      <c r="S33" s="451">
        <v>0</v>
      </c>
      <c r="T33" s="451">
        <v>0</v>
      </c>
      <c r="U33" s="451">
        <v>0</v>
      </c>
      <c r="V33" s="451">
        <v>0</v>
      </c>
      <c r="W33" s="451">
        <v>0</v>
      </c>
      <c r="X33" s="451">
        <v>0</v>
      </c>
      <c r="Y33" s="451">
        <v>0</v>
      </c>
      <c r="Z33" s="450">
        <f t="shared" si="23"/>
        <v>4000</v>
      </c>
      <c r="AA33" s="451">
        <f t="shared" si="24"/>
        <v>12720</v>
      </c>
      <c r="AB33" s="451">
        <f t="shared" si="25"/>
        <v>9333.3333333333339</v>
      </c>
      <c r="AC33" s="452">
        <f t="shared" si="13"/>
        <v>22053.333333333336</v>
      </c>
      <c r="AD33" s="453">
        <f t="shared" si="14"/>
        <v>70053.333333333343</v>
      </c>
      <c r="AE33" s="454">
        <f t="shared" si="26"/>
        <v>630480.00000000012</v>
      </c>
      <c r="AF33" s="456">
        <f t="shared" si="18"/>
        <v>0</v>
      </c>
      <c r="AG33" s="160">
        <f t="shared" si="27"/>
        <v>0</v>
      </c>
      <c r="AH33" s="449">
        <v>7</v>
      </c>
      <c r="AI33" s="457">
        <f t="shared" si="11"/>
        <v>490373.33333333337</v>
      </c>
    </row>
    <row r="34" spans="1:35" x14ac:dyDescent="0.2">
      <c r="A34" s="464" t="s">
        <v>14</v>
      </c>
      <c r="B34" s="449">
        <v>25</v>
      </c>
      <c r="C34" s="450">
        <v>4000</v>
      </c>
      <c r="D34" s="451">
        <v>0</v>
      </c>
      <c r="E34" s="451">
        <v>0</v>
      </c>
      <c r="F34" s="451">
        <v>0</v>
      </c>
      <c r="G34" s="451">
        <v>0</v>
      </c>
      <c r="H34" s="451">
        <v>0</v>
      </c>
      <c r="I34" s="451">
        <v>0</v>
      </c>
      <c r="J34" s="451">
        <v>0</v>
      </c>
      <c r="K34" s="450">
        <f t="shared" si="17"/>
        <v>4000</v>
      </c>
      <c r="L34" s="451">
        <f t="shared" si="19"/>
        <v>12720</v>
      </c>
      <c r="M34" s="451">
        <f>K34*2+(K34*2)/6+58.8561866134405</f>
        <v>9392.1895199467745</v>
      </c>
      <c r="N34" s="452">
        <f t="shared" si="20"/>
        <v>22112.189519946776</v>
      </c>
      <c r="O34" s="453">
        <f t="shared" si="21"/>
        <v>70112.189519946784</v>
      </c>
      <c r="P34" s="454">
        <f t="shared" si="22"/>
        <v>1752804.7379986695</v>
      </c>
      <c r="Q34" s="449">
        <f>30+1</f>
        <v>31</v>
      </c>
      <c r="R34" s="455">
        <v>4000</v>
      </c>
      <c r="S34" s="451">
        <v>0</v>
      </c>
      <c r="T34" s="451">
        <v>0</v>
      </c>
      <c r="U34" s="451">
        <v>0</v>
      </c>
      <c r="V34" s="451">
        <v>0</v>
      </c>
      <c r="W34" s="451">
        <v>0</v>
      </c>
      <c r="X34" s="451">
        <v>0</v>
      </c>
      <c r="Y34" s="451">
        <v>0</v>
      </c>
      <c r="Z34" s="450">
        <f t="shared" si="23"/>
        <v>4000</v>
      </c>
      <c r="AA34" s="451">
        <f t="shared" si="24"/>
        <v>12720</v>
      </c>
      <c r="AB34" s="451">
        <f t="shared" si="25"/>
        <v>9333.3333333333339</v>
      </c>
      <c r="AC34" s="452">
        <f t="shared" si="13"/>
        <v>22053.333333333336</v>
      </c>
      <c r="AD34" s="453">
        <f t="shared" si="14"/>
        <v>70053.333333333343</v>
      </c>
      <c r="AE34" s="454">
        <f t="shared" si="26"/>
        <v>2171653.3333333335</v>
      </c>
      <c r="AF34" s="456">
        <f t="shared" si="18"/>
        <v>58.856186613440514</v>
      </c>
      <c r="AG34" s="160">
        <f t="shared" si="27"/>
        <v>-6</v>
      </c>
      <c r="AH34" s="449">
        <v>28</v>
      </c>
      <c r="AI34" s="457">
        <f>AD34*AH34-3827</f>
        <v>1957666.3333333335</v>
      </c>
    </row>
    <row r="35" spans="1:35" x14ac:dyDescent="0.2">
      <c r="A35" s="464" t="s">
        <v>573</v>
      </c>
      <c r="B35" s="449">
        <v>13</v>
      </c>
      <c r="C35" s="450">
        <v>3600</v>
      </c>
      <c r="D35" s="451">
        <v>0</v>
      </c>
      <c r="E35" s="451">
        <v>0</v>
      </c>
      <c r="F35" s="451">
        <v>0</v>
      </c>
      <c r="G35" s="451">
        <v>0</v>
      </c>
      <c r="H35" s="451">
        <v>0</v>
      </c>
      <c r="I35" s="451">
        <v>0</v>
      </c>
      <c r="J35" s="451">
        <v>0</v>
      </c>
      <c r="K35" s="450">
        <f t="shared" si="17"/>
        <v>3600</v>
      </c>
      <c r="L35" s="451">
        <f t="shared" si="19"/>
        <v>11448</v>
      </c>
      <c r="M35" s="451">
        <f t="shared" si="28"/>
        <v>8400</v>
      </c>
      <c r="N35" s="452">
        <f t="shared" si="20"/>
        <v>19848</v>
      </c>
      <c r="O35" s="453">
        <f t="shared" si="21"/>
        <v>63048</v>
      </c>
      <c r="P35" s="454">
        <f t="shared" si="22"/>
        <v>819624</v>
      </c>
      <c r="Q35" s="449">
        <f>9+10</f>
        <v>19</v>
      </c>
      <c r="R35" s="455">
        <v>3600</v>
      </c>
      <c r="S35" s="451">
        <v>0</v>
      </c>
      <c r="T35" s="451">
        <v>0</v>
      </c>
      <c r="U35" s="451">
        <v>0</v>
      </c>
      <c r="V35" s="451">
        <v>0</v>
      </c>
      <c r="W35" s="451">
        <v>0</v>
      </c>
      <c r="X35" s="451">
        <v>0</v>
      </c>
      <c r="Y35" s="451">
        <v>0</v>
      </c>
      <c r="Z35" s="450">
        <f t="shared" si="23"/>
        <v>3600</v>
      </c>
      <c r="AA35" s="451">
        <f t="shared" si="24"/>
        <v>11448</v>
      </c>
      <c r="AB35" s="451">
        <f t="shared" si="25"/>
        <v>8400</v>
      </c>
      <c r="AC35" s="452">
        <f t="shared" si="13"/>
        <v>19848</v>
      </c>
      <c r="AD35" s="453">
        <f t="shared" si="14"/>
        <v>63048</v>
      </c>
      <c r="AE35" s="454">
        <f t="shared" si="26"/>
        <v>1197912</v>
      </c>
      <c r="AF35" s="456">
        <f t="shared" si="18"/>
        <v>0</v>
      </c>
      <c r="AG35" s="160">
        <f t="shared" si="27"/>
        <v>-6</v>
      </c>
      <c r="AH35" s="449">
        <v>19</v>
      </c>
      <c r="AI35" s="457">
        <f>AD35*AH35+1174.53</f>
        <v>1199086.53</v>
      </c>
    </row>
    <row r="36" spans="1:35" x14ac:dyDescent="0.2">
      <c r="A36" s="464" t="s">
        <v>574</v>
      </c>
      <c r="B36" s="449">
        <v>5</v>
      </c>
      <c r="C36" s="450">
        <v>3400</v>
      </c>
      <c r="D36" s="451">
        <v>0</v>
      </c>
      <c r="E36" s="451">
        <v>0</v>
      </c>
      <c r="F36" s="451">
        <v>0</v>
      </c>
      <c r="G36" s="451">
        <v>0</v>
      </c>
      <c r="H36" s="451">
        <v>0</v>
      </c>
      <c r="I36" s="451">
        <v>0</v>
      </c>
      <c r="J36" s="451">
        <v>0</v>
      </c>
      <c r="K36" s="450">
        <f t="shared" si="17"/>
        <v>3400</v>
      </c>
      <c r="L36" s="451">
        <f t="shared" si="19"/>
        <v>10812</v>
      </c>
      <c r="M36" s="451">
        <f t="shared" si="28"/>
        <v>7933.333333333333</v>
      </c>
      <c r="N36" s="452">
        <f t="shared" si="20"/>
        <v>18745.333333333332</v>
      </c>
      <c r="O36" s="453">
        <f t="shared" si="21"/>
        <v>59545.333333333328</v>
      </c>
      <c r="P36" s="454">
        <f t="shared" si="22"/>
        <v>297726.66666666663</v>
      </c>
      <c r="Q36" s="449">
        <f>3+1</f>
        <v>4</v>
      </c>
      <c r="R36" s="455">
        <v>3400</v>
      </c>
      <c r="S36" s="451">
        <v>0</v>
      </c>
      <c r="T36" s="451">
        <v>0</v>
      </c>
      <c r="U36" s="451">
        <v>0</v>
      </c>
      <c r="V36" s="451">
        <v>0</v>
      </c>
      <c r="W36" s="451">
        <v>0</v>
      </c>
      <c r="X36" s="451">
        <v>0</v>
      </c>
      <c r="Y36" s="451">
        <v>0</v>
      </c>
      <c r="Z36" s="450">
        <f t="shared" si="23"/>
        <v>3400</v>
      </c>
      <c r="AA36" s="451">
        <f t="shared" si="24"/>
        <v>10812</v>
      </c>
      <c r="AB36" s="451">
        <f t="shared" si="25"/>
        <v>7933.333333333333</v>
      </c>
      <c r="AC36" s="452">
        <f t="shared" si="13"/>
        <v>18745.333333333332</v>
      </c>
      <c r="AD36" s="453">
        <f t="shared" si="14"/>
        <v>59545.333333333328</v>
      </c>
      <c r="AE36" s="454">
        <f t="shared" si="26"/>
        <v>238181.33333333331</v>
      </c>
      <c r="AF36" s="456">
        <f t="shared" si="18"/>
        <v>0</v>
      </c>
      <c r="AG36" s="160">
        <f t="shared" si="27"/>
        <v>1</v>
      </c>
      <c r="AH36" s="449">
        <v>4</v>
      </c>
      <c r="AI36" s="457">
        <f t="shared" si="11"/>
        <v>238181.33333333331</v>
      </c>
    </row>
    <row r="37" spans="1:35" x14ac:dyDescent="0.2">
      <c r="A37" s="464" t="s">
        <v>575</v>
      </c>
      <c r="B37" s="449">
        <v>3</v>
      </c>
      <c r="C37" s="450">
        <v>3200</v>
      </c>
      <c r="D37" s="451">
        <v>0</v>
      </c>
      <c r="E37" s="451">
        <v>0</v>
      </c>
      <c r="F37" s="451">
        <v>0</v>
      </c>
      <c r="G37" s="451">
        <v>0</v>
      </c>
      <c r="H37" s="451">
        <v>0</v>
      </c>
      <c r="I37" s="451">
        <v>0</v>
      </c>
      <c r="J37" s="451">
        <v>0</v>
      </c>
      <c r="K37" s="450">
        <f t="shared" si="17"/>
        <v>3200</v>
      </c>
      <c r="L37" s="451">
        <f t="shared" si="19"/>
        <v>10176</v>
      </c>
      <c r="M37" s="451">
        <f t="shared" si="28"/>
        <v>7466.666666666667</v>
      </c>
      <c r="N37" s="452">
        <f t="shared" si="20"/>
        <v>17642.666666666668</v>
      </c>
      <c r="O37" s="453">
        <f t="shared" si="21"/>
        <v>56042.666666666672</v>
      </c>
      <c r="P37" s="454">
        <f t="shared" si="22"/>
        <v>168128</v>
      </c>
      <c r="Q37" s="449">
        <v>3</v>
      </c>
      <c r="R37" s="455">
        <v>3200</v>
      </c>
      <c r="S37" s="451">
        <v>0</v>
      </c>
      <c r="T37" s="451">
        <v>0</v>
      </c>
      <c r="U37" s="451">
        <v>0</v>
      </c>
      <c r="V37" s="451">
        <v>0</v>
      </c>
      <c r="W37" s="451">
        <v>0</v>
      </c>
      <c r="X37" s="451">
        <v>0</v>
      </c>
      <c r="Y37" s="451">
        <v>0</v>
      </c>
      <c r="Z37" s="450">
        <f t="shared" si="23"/>
        <v>3200</v>
      </c>
      <c r="AA37" s="451">
        <f t="shared" si="24"/>
        <v>10176</v>
      </c>
      <c r="AB37" s="451">
        <f t="shared" si="25"/>
        <v>7466.666666666667</v>
      </c>
      <c r="AC37" s="452">
        <f t="shared" si="13"/>
        <v>17642.666666666668</v>
      </c>
      <c r="AD37" s="453">
        <f t="shared" si="14"/>
        <v>56042.666666666672</v>
      </c>
      <c r="AE37" s="454">
        <f t="shared" si="26"/>
        <v>168128</v>
      </c>
      <c r="AF37" s="456">
        <f t="shared" si="18"/>
        <v>0</v>
      </c>
      <c r="AG37" s="160">
        <f t="shared" si="27"/>
        <v>0</v>
      </c>
      <c r="AH37" s="449">
        <v>2</v>
      </c>
      <c r="AI37" s="457">
        <f t="shared" si="11"/>
        <v>112085.33333333334</v>
      </c>
    </row>
    <row r="38" spans="1:35" x14ac:dyDescent="0.2">
      <c r="A38" s="464" t="s">
        <v>15</v>
      </c>
      <c r="B38" s="449">
        <v>1</v>
      </c>
      <c r="C38" s="450">
        <v>3000</v>
      </c>
      <c r="D38" s="451">
        <v>0</v>
      </c>
      <c r="E38" s="451">
        <v>0</v>
      </c>
      <c r="F38" s="451">
        <v>0</v>
      </c>
      <c r="G38" s="451">
        <v>0</v>
      </c>
      <c r="H38" s="451">
        <v>0</v>
      </c>
      <c r="I38" s="451">
        <v>0</v>
      </c>
      <c r="J38" s="451">
        <v>0</v>
      </c>
      <c r="K38" s="450">
        <f t="shared" si="17"/>
        <v>3000</v>
      </c>
      <c r="L38" s="451">
        <f t="shared" si="19"/>
        <v>9540</v>
      </c>
      <c r="M38" s="451">
        <f t="shared" si="28"/>
        <v>7000</v>
      </c>
      <c r="N38" s="452">
        <f t="shared" si="20"/>
        <v>16540</v>
      </c>
      <c r="O38" s="453">
        <f t="shared" si="21"/>
        <v>52540</v>
      </c>
      <c r="P38" s="454">
        <f t="shared" si="22"/>
        <v>52540</v>
      </c>
      <c r="Q38" s="449">
        <f>1+5+2</f>
        <v>8</v>
      </c>
      <c r="R38" s="455">
        <v>3000</v>
      </c>
      <c r="S38" s="451">
        <v>0</v>
      </c>
      <c r="T38" s="451">
        <v>0</v>
      </c>
      <c r="U38" s="451">
        <v>0</v>
      </c>
      <c r="V38" s="451">
        <v>0</v>
      </c>
      <c r="W38" s="451">
        <v>0</v>
      </c>
      <c r="X38" s="451">
        <v>0</v>
      </c>
      <c r="Y38" s="451">
        <v>0</v>
      </c>
      <c r="Z38" s="450">
        <f t="shared" si="23"/>
        <v>3000</v>
      </c>
      <c r="AA38" s="451">
        <f t="shared" si="24"/>
        <v>9540</v>
      </c>
      <c r="AB38" s="451">
        <f t="shared" si="25"/>
        <v>7000</v>
      </c>
      <c r="AC38" s="452">
        <f t="shared" si="13"/>
        <v>16540</v>
      </c>
      <c r="AD38" s="453">
        <f t="shared" si="14"/>
        <v>52540</v>
      </c>
      <c r="AE38" s="454">
        <f t="shared" si="26"/>
        <v>420320</v>
      </c>
      <c r="AF38" s="456">
        <f t="shared" si="18"/>
        <v>0</v>
      </c>
      <c r="AG38" s="160">
        <f t="shared" si="27"/>
        <v>-7</v>
      </c>
      <c r="AH38" s="449">
        <f>10</f>
        <v>10</v>
      </c>
      <c r="AI38" s="457">
        <f>AD38*AH38</f>
        <v>525400</v>
      </c>
    </row>
    <row r="39" spans="1:35" x14ac:dyDescent="0.2">
      <c r="A39" s="465" t="s">
        <v>616</v>
      </c>
      <c r="B39" s="444">
        <f>SUM(B40:B42)</f>
        <v>4</v>
      </c>
      <c r="C39" s="445">
        <f t="shared" ref="C39:AG39" si="29">SUM(C40:C42)</f>
        <v>83000</v>
      </c>
      <c r="D39" s="445">
        <f t="shared" si="29"/>
        <v>0</v>
      </c>
      <c r="E39" s="445">
        <f t="shared" si="29"/>
        <v>0</v>
      </c>
      <c r="F39" s="445">
        <f t="shared" si="29"/>
        <v>0</v>
      </c>
      <c r="G39" s="445">
        <f t="shared" si="29"/>
        <v>0</v>
      </c>
      <c r="H39" s="445">
        <f t="shared" si="29"/>
        <v>0</v>
      </c>
      <c r="I39" s="445">
        <f t="shared" si="29"/>
        <v>0</v>
      </c>
      <c r="J39" s="445">
        <f t="shared" si="29"/>
        <v>0</v>
      </c>
      <c r="K39" s="445">
        <f t="shared" si="29"/>
        <v>83000</v>
      </c>
      <c r="L39" s="445">
        <f t="shared" si="29"/>
        <v>166000</v>
      </c>
      <c r="M39" s="445">
        <f t="shared" si="29"/>
        <v>83000</v>
      </c>
      <c r="N39" s="445">
        <f t="shared" si="29"/>
        <v>249000</v>
      </c>
      <c r="O39" s="445">
        <f t="shared" si="29"/>
        <v>1245000</v>
      </c>
      <c r="P39" s="445">
        <f t="shared" si="29"/>
        <v>1665000</v>
      </c>
      <c r="Q39" s="444">
        <f t="shared" si="29"/>
        <v>4</v>
      </c>
      <c r="R39" s="444">
        <f t="shared" si="29"/>
        <v>83000</v>
      </c>
      <c r="S39" s="444">
        <f t="shared" si="29"/>
        <v>0</v>
      </c>
      <c r="T39" s="444">
        <f t="shared" si="29"/>
        <v>0</v>
      </c>
      <c r="U39" s="444">
        <f t="shared" si="29"/>
        <v>0</v>
      </c>
      <c r="V39" s="444">
        <f t="shared" si="29"/>
        <v>0</v>
      </c>
      <c r="W39" s="444">
        <f t="shared" si="29"/>
        <v>0</v>
      </c>
      <c r="X39" s="444">
        <f t="shared" si="29"/>
        <v>0</v>
      </c>
      <c r="Y39" s="444">
        <f t="shared" si="29"/>
        <v>0</v>
      </c>
      <c r="Z39" s="444">
        <f t="shared" si="29"/>
        <v>83000</v>
      </c>
      <c r="AA39" s="444">
        <f t="shared" si="29"/>
        <v>166000</v>
      </c>
      <c r="AB39" s="444">
        <f t="shared" si="29"/>
        <v>83000</v>
      </c>
      <c r="AC39" s="444">
        <f t="shared" si="29"/>
        <v>249000</v>
      </c>
      <c r="AD39" s="445">
        <f t="shared" si="29"/>
        <v>1245000</v>
      </c>
      <c r="AE39" s="445">
        <f t="shared" si="29"/>
        <v>1665000</v>
      </c>
      <c r="AF39" s="444">
        <f t="shared" si="29"/>
        <v>0</v>
      </c>
      <c r="AG39" s="444">
        <f t="shared" si="29"/>
        <v>0</v>
      </c>
      <c r="AH39" s="444">
        <f>SUM(AH40:AH42)</f>
        <v>4</v>
      </c>
      <c r="AI39" s="447">
        <f>SUM(AI40:AI42)</f>
        <v>1665000</v>
      </c>
    </row>
    <row r="40" spans="1:35" x14ac:dyDescent="0.2">
      <c r="A40" s="464" t="s">
        <v>3</v>
      </c>
      <c r="B40" s="449">
        <v>1</v>
      </c>
      <c r="C40" s="450">
        <v>30000</v>
      </c>
      <c r="D40" s="451">
        <v>0</v>
      </c>
      <c r="E40" s="451">
        <v>0</v>
      </c>
      <c r="F40" s="451">
        <v>0</v>
      </c>
      <c r="G40" s="451">
        <v>0</v>
      </c>
      <c r="H40" s="451">
        <v>0</v>
      </c>
      <c r="I40" s="451">
        <v>0</v>
      </c>
      <c r="J40" s="451">
        <v>0</v>
      </c>
      <c r="K40" s="450">
        <f>SUM(C40:J40)</f>
        <v>30000</v>
      </c>
      <c r="L40" s="451">
        <v>60000</v>
      </c>
      <c r="M40" s="451">
        <v>30000</v>
      </c>
      <c r="N40" s="452">
        <f>SUM(L40:M40)</f>
        <v>90000</v>
      </c>
      <c r="O40" s="453">
        <f>(K40*12)+N40</f>
        <v>450000</v>
      </c>
      <c r="P40" s="454">
        <f>B40*O40</f>
        <v>450000</v>
      </c>
      <c r="Q40" s="449">
        <v>1</v>
      </c>
      <c r="R40" s="455">
        <v>30000</v>
      </c>
      <c r="S40" s="451">
        <v>0</v>
      </c>
      <c r="T40" s="451">
        <v>0</v>
      </c>
      <c r="U40" s="451">
        <v>0</v>
      </c>
      <c r="V40" s="451">
        <v>0</v>
      </c>
      <c r="W40" s="451">
        <v>0</v>
      </c>
      <c r="X40" s="451">
        <v>0</v>
      </c>
      <c r="Y40" s="451">
        <v>0</v>
      </c>
      <c r="Z40" s="450">
        <f>SUM(R40:Y40)</f>
        <v>30000</v>
      </c>
      <c r="AA40" s="451">
        <f>Z40*2</f>
        <v>60000</v>
      </c>
      <c r="AB40" s="451">
        <v>30000</v>
      </c>
      <c r="AC40" s="452">
        <f>SUM(AA40:AB40)</f>
        <v>90000</v>
      </c>
      <c r="AD40" s="453">
        <f>(Z40*12)+AC40</f>
        <v>450000</v>
      </c>
      <c r="AE40" s="454">
        <f>Q40*AD40</f>
        <v>450000</v>
      </c>
      <c r="AF40" s="456">
        <f>O40-AD40</f>
        <v>0</v>
      </c>
      <c r="AG40" s="160">
        <f>B40-Q40</f>
        <v>0</v>
      </c>
      <c r="AH40" s="449">
        <f t="shared" si="15"/>
        <v>1</v>
      </c>
      <c r="AI40" s="457">
        <f t="shared" si="11"/>
        <v>450000</v>
      </c>
    </row>
    <row r="41" spans="1:35" x14ac:dyDescent="0.2">
      <c r="A41" s="464" t="s">
        <v>564</v>
      </c>
      <c r="B41" s="449">
        <v>2</v>
      </c>
      <c r="C41" s="450">
        <v>28000</v>
      </c>
      <c r="D41" s="451">
        <v>0</v>
      </c>
      <c r="E41" s="451">
        <v>0</v>
      </c>
      <c r="F41" s="451">
        <v>0</v>
      </c>
      <c r="G41" s="451">
        <v>0</v>
      </c>
      <c r="H41" s="451">
        <v>0</v>
      </c>
      <c r="I41" s="451">
        <v>0</v>
      </c>
      <c r="J41" s="451">
        <v>0</v>
      </c>
      <c r="K41" s="450">
        <f>SUM(C41:J41)</f>
        <v>28000</v>
      </c>
      <c r="L41" s="451">
        <v>56000</v>
      </c>
      <c r="M41" s="451">
        <v>28000</v>
      </c>
      <c r="N41" s="452">
        <f>SUM(L41:M41)</f>
        <v>84000</v>
      </c>
      <c r="O41" s="453">
        <f>(K41*12)+N41</f>
        <v>420000</v>
      </c>
      <c r="P41" s="454">
        <f>B41*O41</f>
        <v>840000</v>
      </c>
      <c r="Q41" s="449">
        <v>2</v>
      </c>
      <c r="R41" s="455">
        <v>28000</v>
      </c>
      <c r="S41" s="451">
        <v>0</v>
      </c>
      <c r="T41" s="451">
        <v>0</v>
      </c>
      <c r="U41" s="451">
        <v>0</v>
      </c>
      <c r="V41" s="451">
        <v>0</v>
      </c>
      <c r="W41" s="451">
        <v>0</v>
      </c>
      <c r="X41" s="451">
        <v>0</v>
      </c>
      <c r="Y41" s="451">
        <v>0</v>
      </c>
      <c r="Z41" s="450">
        <f>SUM(R41:Y41)</f>
        <v>28000</v>
      </c>
      <c r="AA41" s="451">
        <f t="shared" ref="AA41:AA42" si="30">Z41*2</f>
        <v>56000</v>
      </c>
      <c r="AB41" s="451">
        <v>28000</v>
      </c>
      <c r="AC41" s="452">
        <f>SUM(AA41:AB41)</f>
        <v>84000</v>
      </c>
      <c r="AD41" s="453">
        <f>(Z41*12)+AC41</f>
        <v>420000</v>
      </c>
      <c r="AE41" s="454">
        <f>Q41*AD41</f>
        <v>840000</v>
      </c>
      <c r="AF41" s="456">
        <f>O41-AD41</f>
        <v>0</v>
      </c>
      <c r="AG41" s="160">
        <f>B41-Q41</f>
        <v>0</v>
      </c>
      <c r="AH41" s="449">
        <f t="shared" si="15"/>
        <v>2</v>
      </c>
      <c r="AI41" s="457">
        <f t="shared" si="11"/>
        <v>840000</v>
      </c>
    </row>
    <row r="42" spans="1:35" x14ac:dyDescent="0.2">
      <c r="A42" s="464" t="s">
        <v>565</v>
      </c>
      <c r="B42" s="449">
        <v>1</v>
      </c>
      <c r="C42" s="450">
        <v>25000</v>
      </c>
      <c r="D42" s="451">
        <v>0</v>
      </c>
      <c r="E42" s="451">
        <v>0</v>
      </c>
      <c r="F42" s="451">
        <v>0</v>
      </c>
      <c r="G42" s="451">
        <v>0</v>
      </c>
      <c r="H42" s="451">
        <v>0</v>
      </c>
      <c r="I42" s="451">
        <v>0</v>
      </c>
      <c r="J42" s="451">
        <v>0</v>
      </c>
      <c r="K42" s="450">
        <f>SUM(C42:J42)</f>
        <v>25000</v>
      </c>
      <c r="L42" s="451">
        <v>50000</v>
      </c>
      <c r="M42" s="451">
        <v>25000</v>
      </c>
      <c r="N42" s="452">
        <f>SUM(L42:M42)</f>
        <v>75000</v>
      </c>
      <c r="O42" s="453">
        <f>(K42*12)+N42</f>
        <v>375000</v>
      </c>
      <c r="P42" s="454">
        <f>B42*O42</f>
        <v>375000</v>
      </c>
      <c r="Q42" s="449">
        <v>1</v>
      </c>
      <c r="R42" s="455">
        <v>25000</v>
      </c>
      <c r="S42" s="451">
        <v>0</v>
      </c>
      <c r="T42" s="451">
        <v>0</v>
      </c>
      <c r="U42" s="451">
        <v>0</v>
      </c>
      <c r="V42" s="451">
        <v>0</v>
      </c>
      <c r="W42" s="451">
        <v>0</v>
      </c>
      <c r="X42" s="451">
        <v>0</v>
      </c>
      <c r="Y42" s="451">
        <v>0</v>
      </c>
      <c r="Z42" s="450">
        <f>SUM(R42:Y42)</f>
        <v>25000</v>
      </c>
      <c r="AA42" s="451">
        <f t="shared" si="30"/>
        <v>50000</v>
      </c>
      <c r="AB42" s="451">
        <v>25000</v>
      </c>
      <c r="AC42" s="452">
        <f>SUM(AA42:AB42)</f>
        <v>75000</v>
      </c>
      <c r="AD42" s="453">
        <f>(Z42*12)+AC42</f>
        <v>375000</v>
      </c>
      <c r="AE42" s="454">
        <f>Q42*AD42</f>
        <v>375000</v>
      </c>
      <c r="AF42" s="456">
        <f>O42-AD42</f>
        <v>0</v>
      </c>
      <c r="AG42" s="160">
        <f>B42-Q42</f>
        <v>0</v>
      </c>
      <c r="AH42" s="449">
        <f t="shared" si="15"/>
        <v>1</v>
      </c>
      <c r="AI42" s="457">
        <f t="shared" si="11"/>
        <v>375000</v>
      </c>
    </row>
    <row r="43" spans="1:35" ht="12.75" thickBot="1" x14ac:dyDescent="0.25">
      <c r="A43" s="161"/>
      <c r="B43" s="466"/>
      <c r="C43" s="467"/>
      <c r="D43" s="467"/>
      <c r="E43" s="467"/>
      <c r="F43" s="467"/>
      <c r="G43" s="467"/>
      <c r="H43" s="467"/>
      <c r="I43" s="467"/>
      <c r="J43" s="467"/>
      <c r="K43" s="467"/>
      <c r="L43" s="467"/>
      <c r="M43" s="467"/>
      <c r="N43" s="468"/>
      <c r="O43" s="469"/>
      <c r="P43" s="470"/>
      <c r="Q43" s="466"/>
      <c r="R43" s="471"/>
      <c r="S43" s="471"/>
      <c r="T43" s="471"/>
      <c r="U43" s="471"/>
      <c r="V43" s="471"/>
      <c r="W43" s="471"/>
      <c r="X43" s="471"/>
      <c r="Y43" s="471"/>
      <c r="Z43" s="471"/>
      <c r="AA43" s="471"/>
      <c r="AB43" s="471"/>
      <c r="AC43" s="472"/>
      <c r="AD43" s="473"/>
      <c r="AE43" s="474"/>
      <c r="AF43" s="474"/>
      <c r="AG43" s="466"/>
      <c r="AH43" s="466"/>
      <c r="AI43" s="475"/>
    </row>
    <row r="44" spans="1:35" ht="12.75" thickBot="1" x14ac:dyDescent="0.25">
      <c r="A44" s="158" t="s">
        <v>0</v>
      </c>
      <c r="B44" s="476">
        <f t="shared" ref="B44:AI44" si="31">B8+B23+B28+B39</f>
        <v>477</v>
      </c>
      <c r="C44" s="477">
        <f t="shared" si="31"/>
        <v>152552.29999999999</v>
      </c>
      <c r="D44" s="477">
        <f t="shared" si="31"/>
        <v>51200</v>
      </c>
      <c r="E44" s="477">
        <f t="shared" si="31"/>
        <v>0</v>
      </c>
      <c r="F44" s="477">
        <f t="shared" si="31"/>
        <v>0</v>
      </c>
      <c r="G44" s="477">
        <f t="shared" si="31"/>
        <v>0</v>
      </c>
      <c r="H44" s="477">
        <f t="shared" si="31"/>
        <v>0</v>
      </c>
      <c r="I44" s="477">
        <f t="shared" si="31"/>
        <v>0</v>
      </c>
      <c r="J44" s="477">
        <f t="shared" si="31"/>
        <v>0</v>
      </c>
      <c r="K44" s="477">
        <f t="shared" si="31"/>
        <v>203752.3</v>
      </c>
      <c r="L44" s="477">
        <f t="shared" si="31"/>
        <v>309292</v>
      </c>
      <c r="M44" s="477">
        <f t="shared" si="31"/>
        <v>175004.72518661313</v>
      </c>
      <c r="N44" s="477">
        <f t="shared" si="31"/>
        <v>484296.72518661316</v>
      </c>
      <c r="O44" s="477">
        <f t="shared" si="31"/>
        <v>2929324.325186613</v>
      </c>
      <c r="P44" s="477">
        <f t="shared" si="31"/>
        <v>27241694</v>
      </c>
      <c r="Q44" s="476">
        <f t="shared" si="31"/>
        <v>482</v>
      </c>
      <c r="R44" s="477">
        <f t="shared" si="31"/>
        <v>152552.29999999999</v>
      </c>
      <c r="S44" s="477">
        <f t="shared" si="31"/>
        <v>51200</v>
      </c>
      <c r="T44" s="476">
        <f t="shared" si="31"/>
        <v>0</v>
      </c>
      <c r="U44" s="476">
        <f t="shared" si="31"/>
        <v>0</v>
      </c>
      <c r="V44" s="476">
        <f t="shared" si="31"/>
        <v>0</v>
      </c>
      <c r="W44" s="476">
        <f t="shared" si="31"/>
        <v>0</v>
      </c>
      <c r="X44" s="476">
        <f t="shared" si="31"/>
        <v>0</v>
      </c>
      <c r="Y44" s="476">
        <f t="shared" si="31"/>
        <v>0</v>
      </c>
      <c r="Z44" s="477">
        <f t="shared" si="31"/>
        <v>203752.3</v>
      </c>
      <c r="AA44" s="477">
        <f t="shared" si="31"/>
        <v>309292</v>
      </c>
      <c r="AB44" s="477">
        <f t="shared" si="31"/>
        <v>175471.13098765427</v>
      </c>
      <c r="AC44" s="477">
        <f t="shared" si="31"/>
        <v>484763.13098765427</v>
      </c>
      <c r="AD44" s="477">
        <f t="shared" si="31"/>
        <v>2929790.7309876541</v>
      </c>
      <c r="AE44" s="477">
        <f t="shared" si="31"/>
        <v>27802183.999999996</v>
      </c>
      <c r="AF44" s="477">
        <f t="shared" si="31"/>
        <v>-466.40580104113906</v>
      </c>
      <c r="AG44" s="476">
        <f t="shared" si="31"/>
        <v>-5</v>
      </c>
      <c r="AH44" s="476">
        <f t="shared" si="31"/>
        <v>467</v>
      </c>
      <c r="AI44" s="478">
        <f t="shared" si="31"/>
        <v>26840096.363703698</v>
      </c>
    </row>
    <row r="45" spans="1:35" x14ac:dyDescent="0.2">
      <c r="A45" s="157" t="s">
        <v>59</v>
      </c>
      <c r="P45" s="459"/>
    </row>
    <row r="46" spans="1:35" x14ac:dyDescent="0.2">
      <c r="A46" s="157" t="s">
        <v>60</v>
      </c>
      <c r="B46" s="157" t="s">
        <v>150</v>
      </c>
      <c r="P46" s="459"/>
      <c r="AE46" s="479"/>
    </row>
    <row r="47" spans="1:35" x14ac:dyDescent="0.2">
      <c r="A47" s="157" t="s">
        <v>61</v>
      </c>
      <c r="B47" s="157" t="s">
        <v>62</v>
      </c>
      <c r="P47" s="459"/>
      <c r="AE47" s="459"/>
      <c r="AI47" s="459"/>
    </row>
    <row r="48" spans="1:35" x14ac:dyDescent="0.2">
      <c r="A48" s="157" t="s">
        <v>63</v>
      </c>
      <c r="B48" s="157" t="s">
        <v>64</v>
      </c>
      <c r="AE48" s="480"/>
    </row>
    <row r="49" spans="1:35" x14ac:dyDescent="0.2">
      <c r="A49" s="157" t="s">
        <v>65</v>
      </c>
      <c r="B49" s="157" t="s">
        <v>66</v>
      </c>
      <c r="AE49" s="479"/>
      <c r="AI49" s="459"/>
    </row>
    <row r="50" spans="1:35" x14ac:dyDescent="0.2">
      <c r="B50" s="157" t="s">
        <v>67</v>
      </c>
      <c r="AE50" s="459"/>
      <c r="AI50" s="459"/>
    </row>
    <row r="51" spans="1:35" x14ac:dyDescent="0.2">
      <c r="A51" s="157" t="s">
        <v>68</v>
      </c>
      <c r="B51" s="157" t="s">
        <v>141</v>
      </c>
    </row>
    <row r="52" spans="1:35" x14ac:dyDescent="0.2">
      <c r="B52" s="157" t="s">
        <v>69</v>
      </c>
    </row>
    <row r="53" spans="1:35" x14ac:dyDescent="0.2">
      <c r="B53" s="157" t="s">
        <v>70</v>
      </c>
    </row>
    <row r="54" spans="1:35" x14ac:dyDescent="0.2">
      <c r="B54" s="157" t="s">
        <v>71</v>
      </c>
    </row>
    <row r="55" spans="1:35" x14ac:dyDescent="0.2">
      <c r="A55" s="157" t="s">
        <v>175</v>
      </c>
      <c r="B55" s="157" t="s">
        <v>176</v>
      </c>
    </row>
    <row r="56" spans="1:35" x14ac:dyDescent="0.2">
      <c r="A56" s="157" t="s">
        <v>177</v>
      </c>
      <c r="B56" s="157" t="s">
        <v>146</v>
      </c>
    </row>
    <row r="57" spans="1:35" x14ac:dyDescent="0.2">
      <c r="A57" s="157" t="s">
        <v>178</v>
      </c>
      <c r="B57" s="157" t="s">
        <v>142</v>
      </c>
    </row>
    <row r="58" spans="1:35" x14ac:dyDescent="0.2">
      <c r="B58" s="157" t="s">
        <v>69</v>
      </c>
      <c r="R58" s="157">
        <v>1</v>
      </c>
    </row>
    <row r="59" spans="1:35" x14ac:dyDescent="0.2">
      <c r="B59" s="157" t="s">
        <v>70</v>
      </c>
    </row>
    <row r="60" spans="1:35" x14ac:dyDescent="0.2">
      <c r="B60" s="157" t="s">
        <v>108</v>
      </c>
    </row>
    <row r="61" spans="1:35" x14ac:dyDescent="0.2">
      <c r="A61" s="157" t="s">
        <v>187</v>
      </c>
      <c r="B61" s="157" t="s">
        <v>188</v>
      </c>
    </row>
    <row r="62" spans="1:35" x14ac:dyDescent="0.2">
      <c r="A62" s="157" t="s">
        <v>185</v>
      </c>
      <c r="B62" s="157" t="s">
        <v>181</v>
      </c>
    </row>
    <row r="63" spans="1:35" x14ac:dyDescent="0.2">
      <c r="A63" s="157" t="s">
        <v>186</v>
      </c>
      <c r="B63" s="157" t="s">
        <v>189</v>
      </c>
    </row>
    <row r="64" spans="1:35" x14ac:dyDescent="0.2">
      <c r="A64" s="157" t="s">
        <v>617</v>
      </c>
    </row>
  </sheetData>
  <mergeCells count="5">
    <mergeCell ref="A4:A6"/>
    <mergeCell ref="B4:P4"/>
    <mergeCell ref="Q4:AE4"/>
    <mergeCell ref="AF4:AG4"/>
    <mergeCell ref="AH4:AI4"/>
  </mergeCells>
  <printOptions horizontalCentered="1"/>
  <pageMargins left="0.23622047244094491" right="0.23622047244094491" top="0.74803149606299213" bottom="0.74803149606299213" header="0.31496062992125984" footer="0.31496062992125984"/>
  <pageSetup paperSize="9" scale="35" orientation="landscape" horizontalDpi="300" verticalDpi="300"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44"/>
  <sheetViews>
    <sheetView zoomScaleNormal="100" zoomScaleSheetLayoutView="80" zoomScalePageLayoutView="85" workbookViewId="0">
      <selection activeCell="B12" sqref="B12"/>
    </sheetView>
  </sheetViews>
  <sheetFormatPr baseColWidth="10" defaultColWidth="11.42578125" defaultRowHeight="12" x14ac:dyDescent="0.2"/>
  <cols>
    <col min="1" max="1" width="48.5703125" style="3" customWidth="1"/>
    <col min="2" max="2" width="11.85546875" style="3" customWidth="1"/>
    <col min="3" max="3" width="12.7109375" style="3" customWidth="1"/>
    <col min="4" max="4" width="11.140625" style="3" customWidth="1"/>
    <col min="5" max="5" width="13.140625" style="3" customWidth="1"/>
    <col min="6" max="6" width="12.7109375" style="3" customWidth="1"/>
    <col min="7" max="7" width="12.5703125" style="3" customWidth="1"/>
    <col min="8" max="8" width="11.140625" style="3" customWidth="1"/>
    <col min="9" max="9" width="12.5703125" style="3" customWidth="1"/>
    <col min="10" max="10" width="10.5703125" style="3" customWidth="1"/>
    <col min="11" max="16384" width="11.42578125" style="3"/>
  </cols>
  <sheetData>
    <row r="1" spans="1:21" s="38" customFormat="1" x14ac:dyDescent="0.2">
      <c r="A1" s="51" t="s">
        <v>382</v>
      </c>
      <c r="B1" s="51"/>
      <c r="C1" s="51"/>
      <c r="D1" s="51"/>
      <c r="E1" s="51"/>
      <c r="F1" s="51"/>
      <c r="G1" s="51"/>
      <c r="H1" s="51"/>
      <c r="I1" s="51"/>
    </row>
    <row r="2" spans="1:21" s="4" customFormat="1" x14ac:dyDescent="0.2">
      <c r="A2" s="51" t="s">
        <v>427</v>
      </c>
      <c r="B2" s="51"/>
      <c r="C2" s="51"/>
      <c r="D2" s="51"/>
      <c r="E2" s="51"/>
      <c r="F2" s="51"/>
      <c r="G2" s="51"/>
      <c r="H2" s="51"/>
      <c r="I2" s="51"/>
      <c r="J2" s="51"/>
      <c r="K2" s="51"/>
      <c r="L2" s="51"/>
      <c r="M2" s="51"/>
      <c r="N2" s="51"/>
      <c r="O2" s="51"/>
      <c r="P2" s="51"/>
      <c r="Q2" s="51"/>
      <c r="R2" s="51"/>
      <c r="S2" s="51"/>
      <c r="T2" s="51"/>
      <c r="U2" s="51"/>
    </row>
    <row r="3" spans="1:21" s="39" customFormat="1" ht="12.75" thickBot="1" x14ac:dyDescent="0.25">
      <c r="A3" s="54" t="s">
        <v>455</v>
      </c>
      <c r="B3" s="6"/>
      <c r="E3" s="6"/>
    </row>
    <row r="4" spans="1:21" ht="12" customHeight="1" thickBot="1" x14ac:dyDescent="0.25">
      <c r="A4" s="811" t="s">
        <v>32</v>
      </c>
      <c r="B4" s="821" t="s">
        <v>381</v>
      </c>
      <c r="C4" s="817" t="s">
        <v>451</v>
      </c>
      <c r="D4" s="823" t="s">
        <v>383</v>
      </c>
      <c r="E4" s="815" t="s">
        <v>384</v>
      </c>
      <c r="F4" s="819" t="s">
        <v>385</v>
      </c>
      <c r="G4" s="813" t="s">
        <v>352</v>
      </c>
      <c r="H4" s="815" t="s">
        <v>351</v>
      </c>
      <c r="I4" s="813" t="s">
        <v>386</v>
      </c>
      <c r="J4" s="817" t="s">
        <v>351</v>
      </c>
    </row>
    <row r="5" spans="1:21" ht="31.5" customHeight="1" thickBot="1" x14ac:dyDescent="0.25">
      <c r="A5" s="812"/>
      <c r="B5" s="822"/>
      <c r="C5" s="818"/>
      <c r="D5" s="824"/>
      <c r="E5" s="816"/>
      <c r="F5" s="820"/>
      <c r="G5" s="814"/>
      <c r="H5" s="816"/>
      <c r="I5" s="814"/>
      <c r="J5" s="818"/>
    </row>
    <row r="6" spans="1:21" x14ac:dyDescent="0.2">
      <c r="A6" s="279" t="s">
        <v>34</v>
      </c>
      <c r="B6" s="280">
        <v>2215921</v>
      </c>
      <c r="C6" s="281">
        <v>1895571</v>
      </c>
      <c r="D6" s="293">
        <v>853930</v>
      </c>
      <c r="E6" s="295">
        <v>868199</v>
      </c>
      <c r="F6" s="280">
        <v>991224</v>
      </c>
      <c r="G6" s="298">
        <f>D6-B6</f>
        <v>-1361991</v>
      </c>
      <c r="H6" s="299">
        <f>G6/B6</f>
        <v>-0.61463878901820057</v>
      </c>
      <c r="I6" s="301">
        <f>F6-D6</f>
        <v>137294</v>
      </c>
      <c r="J6" s="302">
        <f>I6/D6</f>
        <v>0.16077898656798567</v>
      </c>
    </row>
    <row r="7" spans="1:21" x14ac:dyDescent="0.2">
      <c r="A7" s="279" t="s">
        <v>234</v>
      </c>
      <c r="B7" s="280">
        <v>13362720</v>
      </c>
      <c r="C7" s="281">
        <v>6112466</v>
      </c>
      <c r="D7" s="293">
        <v>3185495</v>
      </c>
      <c r="E7" s="281">
        <v>3546781</v>
      </c>
      <c r="F7" s="280">
        <v>3105990</v>
      </c>
      <c r="G7" s="298">
        <f>D7-B7</f>
        <v>-10177225</v>
      </c>
      <c r="H7" s="299">
        <f t="shared" ref="H7:H37" si="0">G7/B7</f>
        <v>-0.76161327933235146</v>
      </c>
      <c r="I7" s="301">
        <f t="shared" ref="I7:I35" si="1">F7-D7</f>
        <v>-79505</v>
      </c>
      <c r="J7" s="302">
        <f t="shared" ref="J7:J35" si="2">I7/D7</f>
        <v>-2.4958444448978889E-2</v>
      </c>
    </row>
    <row r="8" spans="1:21" x14ac:dyDescent="0.2">
      <c r="A8" s="279" t="s">
        <v>453</v>
      </c>
      <c r="B8" s="280">
        <v>17090</v>
      </c>
      <c r="C8" s="281">
        <v>47272</v>
      </c>
      <c r="D8" s="293">
        <v>17039</v>
      </c>
      <c r="E8" s="281">
        <v>34111</v>
      </c>
      <c r="F8" s="280">
        <v>21031</v>
      </c>
      <c r="G8" s="298">
        <f t="shared" ref="G8:G37" si="3">D8-B8</f>
        <v>-51</v>
      </c>
      <c r="H8" s="299">
        <f t="shared" si="0"/>
        <v>-2.9842012873025161E-3</v>
      </c>
      <c r="I8" s="301">
        <f t="shared" si="1"/>
        <v>3992</v>
      </c>
      <c r="J8" s="302">
        <f t="shared" si="2"/>
        <v>0.2342860496508011</v>
      </c>
    </row>
    <row r="9" spans="1:21" x14ac:dyDescent="0.2">
      <c r="A9" s="279" t="s">
        <v>28</v>
      </c>
      <c r="B9" s="280"/>
      <c r="C9" s="281"/>
      <c r="D9" s="293"/>
      <c r="E9" s="281"/>
      <c r="F9" s="280"/>
      <c r="G9" s="298"/>
      <c r="H9" s="299"/>
      <c r="I9" s="301"/>
      <c r="J9" s="302"/>
    </row>
    <row r="10" spans="1:21" x14ac:dyDescent="0.2">
      <c r="A10" s="279" t="s">
        <v>26</v>
      </c>
      <c r="B10" s="280"/>
      <c r="C10" s="281"/>
      <c r="D10" s="293"/>
      <c r="E10" s="281"/>
      <c r="F10" s="280"/>
      <c r="G10" s="298"/>
      <c r="H10" s="299"/>
      <c r="I10" s="301"/>
      <c r="J10" s="302"/>
    </row>
    <row r="11" spans="1:21" x14ac:dyDescent="0.2">
      <c r="A11" s="279" t="s">
        <v>231</v>
      </c>
      <c r="B11" s="280">
        <v>1747610</v>
      </c>
      <c r="C11" s="281">
        <v>2955022</v>
      </c>
      <c r="D11" s="293">
        <v>2529326</v>
      </c>
      <c r="E11" s="281">
        <v>2213785</v>
      </c>
      <c r="F11" s="280">
        <v>2461134</v>
      </c>
      <c r="G11" s="298">
        <f t="shared" si="3"/>
        <v>781716</v>
      </c>
      <c r="H11" s="299">
        <f t="shared" si="0"/>
        <v>0.44730574899434083</v>
      </c>
      <c r="I11" s="301">
        <f t="shared" si="1"/>
        <v>-68192</v>
      </c>
      <c r="J11" s="302">
        <f t="shared" si="2"/>
        <v>-2.6960542057449296E-2</v>
      </c>
    </row>
    <row r="12" spans="1:21" x14ac:dyDescent="0.2">
      <c r="A12" s="279" t="s">
        <v>244</v>
      </c>
      <c r="B12" s="280">
        <v>3430860</v>
      </c>
      <c r="C12" s="281">
        <v>16613952</v>
      </c>
      <c r="D12" s="293">
        <v>5505548</v>
      </c>
      <c r="E12" s="281">
        <v>7519528</v>
      </c>
      <c r="F12" s="280">
        <v>3228319</v>
      </c>
      <c r="G12" s="298">
        <f t="shared" si="3"/>
        <v>2074688</v>
      </c>
      <c r="H12" s="299">
        <f t="shared" si="0"/>
        <v>0.60471368694729599</v>
      </c>
      <c r="I12" s="301">
        <f t="shared" si="1"/>
        <v>-2277229</v>
      </c>
      <c r="J12" s="302">
        <f t="shared" si="2"/>
        <v>-0.41362440214852364</v>
      </c>
    </row>
    <row r="13" spans="1:21" x14ac:dyDescent="0.2">
      <c r="A13" s="279" t="s">
        <v>30</v>
      </c>
      <c r="B13" s="280"/>
      <c r="C13" s="281"/>
      <c r="D13" s="293"/>
      <c r="E13" s="281"/>
      <c r="F13" s="280"/>
      <c r="G13" s="298"/>
      <c r="H13" s="299"/>
      <c r="I13" s="301"/>
      <c r="J13" s="302"/>
    </row>
    <row r="14" spans="1:21" x14ac:dyDescent="0.2">
      <c r="A14" s="279" t="s">
        <v>240</v>
      </c>
      <c r="B14" s="280">
        <v>166183123</v>
      </c>
      <c r="C14" s="281">
        <v>207044090</v>
      </c>
      <c r="D14" s="293">
        <v>170564420</v>
      </c>
      <c r="E14" s="281">
        <v>177654958</v>
      </c>
      <c r="F14" s="280">
        <v>174987899</v>
      </c>
      <c r="G14" s="298">
        <f t="shared" si="3"/>
        <v>4381297</v>
      </c>
      <c r="H14" s="299">
        <f t="shared" si="0"/>
        <v>2.6364271659523451E-2</v>
      </c>
      <c r="I14" s="301">
        <f t="shared" si="1"/>
        <v>4423479</v>
      </c>
      <c r="J14" s="302">
        <f t="shared" si="2"/>
        <v>2.5934359580972396E-2</v>
      </c>
    </row>
    <row r="15" spans="1:21" x14ac:dyDescent="0.2">
      <c r="A15" s="279" t="s">
        <v>238</v>
      </c>
      <c r="B15" s="280">
        <v>71472</v>
      </c>
      <c r="C15" s="281">
        <v>230826</v>
      </c>
      <c r="D15" s="293">
        <v>94594</v>
      </c>
      <c r="E15" s="281">
        <v>70091</v>
      </c>
      <c r="F15" s="280">
        <v>489322</v>
      </c>
      <c r="G15" s="298">
        <f t="shared" si="3"/>
        <v>23122</v>
      </c>
      <c r="H15" s="299">
        <f t="shared" si="0"/>
        <v>0.32351130512648307</v>
      </c>
      <c r="I15" s="301">
        <f t="shared" si="1"/>
        <v>394728</v>
      </c>
      <c r="J15" s="302">
        <f t="shared" si="2"/>
        <v>4.1728650865805443</v>
      </c>
    </row>
    <row r="16" spans="1:21" x14ac:dyDescent="0.2">
      <c r="A16" s="279" t="s">
        <v>235</v>
      </c>
      <c r="B16" s="280">
        <v>4578579</v>
      </c>
      <c r="C16" s="281">
        <v>5542472</v>
      </c>
      <c r="D16" s="293">
        <v>4997339</v>
      </c>
      <c r="E16" s="281">
        <v>2573152</v>
      </c>
      <c r="F16" s="280">
        <v>4382635</v>
      </c>
      <c r="G16" s="298">
        <f t="shared" si="3"/>
        <v>418760</v>
      </c>
      <c r="H16" s="299">
        <f t="shared" si="0"/>
        <v>9.146069118824858E-2</v>
      </c>
      <c r="I16" s="301">
        <f t="shared" si="1"/>
        <v>-614704</v>
      </c>
      <c r="J16" s="302">
        <f t="shared" si="2"/>
        <v>-0.1230062639336655</v>
      </c>
    </row>
    <row r="17" spans="1:10" x14ac:dyDescent="0.2">
      <c r="A17" s="279" t="s">
        <v>242</v>
      </c>
      <c r="B17" s="280">
        <v>2647</v>
      </c>
      <c r="C17" s="281">
        <v>53257</v>
      </c>
      <c r="D17" s="293">
        <v>3342</v>
      </c>
      <c r="E17" s="281">
        <v>2477</v>
      </c>
      <c r="F17" s="280">
        <v>2902</v>
      </c>
      <c r="G17" s="298">
        <f t="shared" si="3"/>
        <v>695</v>
      </c>
      <c r="H17" s="299">
        <f t="shared" si="0"/>
        <v>0.26256139025311676</v>
      </c>
      <c r="I17" s="301">
        <f t="shared" si="1"/>
        <v>-440</v>
      </c>
      <c r="J17" s="302">
        <f t="shared" si="2"/>
        <v>-0.13165769000598443</v>
      </c>
    </row>
    <row r="18" spans="1:10" x14ac:dyDescent="0.2">
      <c r="A18" s="307" t="s">
        <v>452</v>
      </c>
      <c r="B18" s="280">
        <v>2924679</v>
      </c>
      <c r="C18" s="281">
        <v>3715891</v>
      </c>
      <c r="D18" s="293">
        <v>273589</v>
      </c>
      <c r="E18" s="281">
        <v>139186</v>
      </c>
      <c r="F18" s="280">
        <v>245594</v>
      </c>
      <c r="G18" s="298">
        <f t="shared" si="3"/>
        <v>-2651090</v>
      </c>
      <c r="H18" s="299">
        <f t="shared" si="0"/>
        <v>-0.90645503318483844</v>
      </c>
      <c r="I18" s="301">
        <f t="shared" si="1"/>
        <v>-27995</v>
      </c>
      <c r="J18" s="302">
        <f t="shared" si="2"/>
        <v>-0.10232502037728125</v>
      </c>
    </row>
    <row r="19" spans="1:10" x14ac:dyDescent="0.2">
      <c r="A19" s="279" t="s">
        <v>33</v>
      </c>
      <c r="B19" s="280"/>
      <c r="C19" s="281"/>
      <c r="D19" s="293"/>
      <c r="E19" s="281"/>
      <c r="F19" s="280"/>
      <c r="G19" s="298"/>
      <c r="H19" s="299"/>
      <c r="I19" s="301"/>
      <c r="J19" s="302"/>
    </row>
    <row r="20" spans="1:10" s="39" customFormat="1" x14ac:dyDescent="0.2">
      <c r="A20" s="279" t="s">
        <v>29</v>
      </c>
      <c r="B20" s="280"/>
      <c r="C20" s="281"/>
      <c r="D20" s="293"/>
      <c r="E20" s="281"/>
      <c r="F20" s="280"/>
      <c r="G20" s="298"/>
      <c r="H20" s="299"/>
      <c r="I20" s="301"/>
      <c r="J20" s="302"/>
    </row>
    <row r="21" spans="1:10" s="39" customFormat="1" x14ac:dyDescent="0.2">
      <c r="A21" s="279" t="s">
        <v>27</v>
      </c>
      <c r="B21" s="280"/>
      <c r="C21" s="281"/>
      <c r="D21" s="293"/>
      <c r="E21" s="281"/>
      <c r="F21" s="280"/>
      <c r="G21" s="298"/>
      <c r="H21" s="299"/>
      <c r="I21" s="301"/>
      <c r="J21" s="302"/>
    </row>
    <row r="22" spans="1:10" s="39" customFormat="1" x14ac:dyDescent="0.2">
      <c r="A22" s="279" t="s">
        <v>236</v>
      </c>
      <c r="B22" s="280">
        <v>186147</v>
      </c>
      <c r="C22" s="281">
        <v>2039210</v>
      </c>
      <c r="D22" s="293">
        <v>184242</v>
      </c>
      <c r="E22" s="281">
        <v>507223</v>
      </c>
      <c r="F22" s="280">
        <v>56255</v>
      </c>
      <c r="G22" s="298">
        <f t="shared" si="3"/>
        <v>-1905</v>
      </c>
      <c r="H22" s="299">
        <f t="shared" si="0"/>
        <v>-1.0233847443149769E-2</v>
      </c>
      <c r="I22" s="301">
        <f t="shared" si="1"/>
        <v>-127987</v>
      </c>
      <c r="J22" s="302">
        <f t="shared" si="2"/>
        <v>-0.69466788245893984</v>
      </c>
    </row>
    <row r="23" spans="1:10" s="39" customFormat="1" x14ac:dyDescent="0.2">
      <c r="A23" s="279" t="s">
        <v>36</v>
      </c>
      <c r="B23" s="280"/>
      <c r="C23" s="281"/>
      <c r="D23" s="293"/>
      <c r="E23" s="281"/>
      <c r="F23" s="280"/>
      <c r="G23" s="298"/>
      <c r="H23" s="299"/>
      <c r="I23" s="301"/>
      <c r="J23" s="302"/>
    </row>
    <row r="24" spans="1:10" s="39" customFormat="1" x14ac:dyDescent="0.2">
      <c r="A24" s="279" t="s">
        <v>38</v>
      </c>
      <c r="B24" s="280"/>
      <c r="C24" s="281"/>
      <c r="D24" s="293"/>
      <c r="E24" s="281"/>
      <c r="F24" s="280"/>
      <c r="G24" s="298"/>
      <c r="H24" s="299"/>
      <c r="I24" s="301"/>
      <c r="J24" s="302"/>
    </row>
    <row r="25" spans="1:10" s="39" customFormat="1" x14ac:dyDescent="0.2">
      <c r="A25" s="279" t="s">
        <v>233</v>
      </c>
      <c r="B25" s="280">
        <v>2184857</v>
      </c>
      <c r="C25" s="281">
        <v>8066740</v>
      </c>
      <c r="D25" s="293">
        <v>3699622</v>
      </c>
      <c r="E25" s="281">
        <v>4839920</v>
      </c>
      <c r="F25" s="280">
        <v>5110117</v>
      </c>
      <c r="G25" s="298">
        <f t="shared" si="3"/>
        <v>1514765</v>
      </c>
      <c r="H25" s="299">
        <f t="shared" si="0"/>
        <v>0.69330166688254657</v>
      </c>
      <c r="I25" s="301">
        <f t="shared" si="1"/>
        <v>1410495</v>
      </c>
      <c r="J25" s="302">
        <f t="shared" si="2"/>
        <v>0.38125381457889479</v>
      </c>
    </row>
    <row r="26" spans="1:10" s="39" customFormat="1" x14ac:dyDescent="0.2">
      <c r="A26" s="279" t="s">
        <v>237</v>
      </c>
      <c r="B26" s="280">
        <v>4471740</v>
      </c>
      <c r="C26" s="281">
        <v>5926451</v>
      </c>
      <c r="D26" s="293">
        <v>4286978</v>
      </c>
      <c r="E26" s="281">
        <v>3011757</v>
      </c>
      <c r="F26" s="280">
        <v>4808087</v>
      </c>
      <c r="G26" s="298">
        <f t="shared" si="3"/>
        <v>-184762</v>
      </c>
      <c r="H26" s="299">
        <f t="shared" si="0"/>
        <v>-4.1317697361653409E-2</v>
      </c>
      <c r="I26" s="301">
        <f t="shared" si="1"/>
        <v>521109</v>
      </c>
      <c r="J26" s="302">
        <f t="shared" si="2"/>
        <v>0.12155625711165301</v>
      </c>
    </row>
    <row r="27" spans="1:10" s="39" customFormat="1" x14ac:dyDescent="0.2">
      <c r="A27" s="279" t="s">
        <v>230</v>
      </c>
      <c r="B27" s="280">
        <v>6451715</v>
      </c>
      <c r="C27" s="281">
        <v>13234210</v>
      </c>
      <c r="D27" s="293">
        <v>6727494</v>
      </c>
      <c r="E27" s="281">
        <v>8052582</v>
      </c>
      <c r="F27" s="280">
        <v>6314497</v>
      </c>
      <c r="G27" s="298">
        <f t="shared" si="3"/>
        <v>275779</v>
      </c>
      <c r="H27" s="299">
        <f t="shared" si="0"/>
        <v>4.2745068559290049E-2</v>
      </c>
      <c r="I27" s="301">
        <f t="shared" si="1"/>
        <v>-412997</v>
      </c>
      <c r="J27" s="302">
        <f t="shared" si="2"/>
        <v>-6.1389426731558588E-2</v>
      </c>
    </row>
    <row r="28" spans="1:10" s="39" customFormat="1" x14ac:dyDescent="0.2">
      <c r="A28" s="279" t="s">
        <v>232</v>
      </c>
      <c r="B28" s="280">
        <v>27709375</v>
      </c>
      <c r="C28" s="281">
        <v>46596221</v>
      </c>
      <c r="D28" s="293">
        <v>29436227</v>
      </c>
      <c r="E28" s="281">
        <v>28559604</v>
      </c>
      <c r="F28" s="280">
        <v>31166963</v>
      </c>
      <c r="G28" s="298">
        <f t="shared" si="3"/>
        <v>1726852</v>
      </c>
      <c r="H28" s="299">
        <f t="shared" si="0"/>
        <v>6.2320135333258149E-2</v>
      </c>
      <c r="I28" s="301">
        <f t="shared" si="1"/>
        <v>1730736</v>
      </c>
      <c r="J28" s="302">
        <f t="shared" si="2"/>
        <v>5.8796122206830378E-2</v>
      </c>
    </row>
    <row r="29" spans="1:10" s="39" customFormat="1" x14ac:dyDescent="0.2">
      <c r="A29" s="279" t="s">
        <v>454</v>
      </c>
      <c r="B29" s="280"/>
      <c r="C29" s="281"/>
      <c r="D29" s="293">
        <v>13987163</v>
      </c>
      <c r="E29" s="281">
        <v>19532761</v>
      </c>
      <c r="F29" s="280">
        <v>23465613</v>
      </c>
      <c r="G29" s="298">
        <f t="shared" si="3"/>
        <v>13987163</v>
      </c>
      <c r="H29" s="299"/>
      <c r="I29" s="301">
        <f t="shared" si="1"/>
        <v>9478450</v>
      </c>
      <c r="J29" s="302">
        <f t="shared" si="2"/>
        <v>0.67765350271531122</v>
      </c>
    </row>
    <row r="30" spans="1:10" s="39" customFormat="1" x14ac:dyDescent="0.2">
      <c r="A30" s="279" t="s">
        <v>239</v>
      </c>
      <c r="B30" s="280">
        <v>37779653</v>
      </c>
      <c r="C30" s="281">
        <v>75726011</v>
      </c>
      <c r="D30" s="293">
        <v>38228849</v>
      </c>
      <c r="E30" s="281">
        <v>62464516</v>
      </c>
      <c r="F30" s="280">
        <v>33640524</v>
      </c>
      <c r="G30" s="298">
        <f t="shared" si="3"/>
        <v>449196</v>
      </c>
      <c r="H30" s="299">
        <f t="shared" si="0"/>
        <v>1.1889892159676533E-2</v>
      </c>
      <c r="I30" s="301">
        <f t="shared" si="1"/>
        <v>-4588325</v>
      </c>
      <c r="J30" s="302">
        <f t="shared" si="2"/>
        <v>-0.12002257771349589</v>
      </c>
    </row>
    <row r="31" spans="1:10" s="39" customFormat="1" x14ac:dyDescent="0.2">
      <c r="A31" s="279" t="s">
        <v>241</v>
      </c>
      <c r="B31" s="280">
        <v>223106</v>
      </c>
      <c r="C31" s="281">
        <v>1406644</v>
      </c>
      <c r="D31" s="293">
        <v>677864</v>
      </c>
      <c r="E31" s="281">
        <v>734990</v>
      </c>
      <c r="F31" s="280">
        <v>642070</v>
      </c>
      <c r="G31" s="298">
        <f t="shared" si="3"/>
        <v>454758</v>
      </c>
      <c r="H31" s="299">
        <f t="shared" si="0"/>
        <v>2.0383046623578029</v>
      </c>
      <c r="I31" s="301">
        <f t="shared" si="1"/>
        <v>-35794</v>
      </c>
      <c r="J31" s="302">
        <f t="shared" si="2"/>
        <v>-5.2804102297806049E-2</v>
      </c>
    </row>
    <row r="32" spans="1:10" s="39" customFormat="1" x14ac:dyDescent="0.2">
      <c r="A32" s="279" t="s">
        <v>229</v>
      </c>
      <c r="B32" s="280">
        <v>429786</v>
      </c>
      <c r="C32" s="281">
        <v>1319930</v>
      </c>
      <c r="D32" s="293">
        <v>101145</v>
      </c>
      <c r="E32" s="281">
        <v>707958</v>
      </c>
      <c r="F32" s="280">
        <v>101553</v>
      </c>
      <c r="G32" s="298">
        <f t="shared" si="3"/>
        <v>-328641</v>
      </c>
      <c r="H32" s="299">
        <f t="shared" si="0"/>
        <v>-0.7646619480392568</v>
      </c>
      <c r="I32" s="301">
        <f t="shared" si="1"/>
        <v>408</v>
      </c>
      <c r="J32" s="302">
        <f t="shared" si="2"/>
        <v>4.0338128429482428E-3</v>
      </c>
    </row>
    <row r="33" spans="1:10" s="39" customFormat="1" x14ac:dyDescent="0.2">
      <c r="A33" s="279" t="s">
        <v>243</v>
      </c>
      <c r="B33" s="280">
        <v>9848</v>
      </c>
      <c r="C33" s="281">
        <v>18325</v>
      </c>
      <c r="D33" s="293">
        <v>17985</v>
      </c>
      <c r="E33" s="281">
        <v>11426</v>
      </c>
      <c r="F33" s="280">
        <v>12193</v>
      </c>
      <c r="G33" s="298">
        <f t="shared" si="3"/>
        <v>8137</v>
      </c>
      <c r="H33" s="299">
        <f t="shared" si="0"/>
        <v>0.82625913891145408</v>
      </c>
      <c r="I33" s="301">
        <f t="shared" si="1"/>
        <v>-5792</v>
      </c>
      <c r="J33" s="302">
        <f t="shared" si="2"/>
        <v>-0.32204614956908534</v>
      </c>
    </row>
    <row r="34" spans="1:10" s="39" customFormat="1" x14ac:dyDescent="0.2">
      <c r="A34" s="279" t="s">
        <v>35</v>
      </c>
      <c r="B34" s="280"/>
      <c r="C34" s="281"/>
      <c r="D34" s="293"/>
      <c r="E34" s="281"/>
      <c r="F34" s="280"/>
      <c r="G34" s="298">
        <f t="shared" si="3"/>
        <v>0</v>
      </c>
      <c r="H34" s="299"/>
      <c r="I34" s="301"/>
      <c r="J34" s="302"/>
    </row>
    <row r="35" spans="1:10" s="39" customFormat="1" x14ac:dyDescent="0.2">
      <c r="A35" s="279" t="s">
        <v>228</v>
      </c>
      <c r="B35" s="280">
        <v>7852877</v>
      </c>
      <c r="C35" s="281">
        <v>8830262</v>
      </c>
      <c r="D35" s="293">
        <v>6454744</v>
      </c>
      <c r="E35" s="281">
        <v>5375007</v>
      </c>
      <c r="F35" s="280">
        <v>7756185</v>
      </c>
      <c r="G35" s="298">
        <f t="shared" si="3"/>
        <v>-1398133</v>
      </c>
      <c r="H35" s="299">
        <f t="shared" si="0"/>
        <v>-0.17804086324031307</v>
      </c>
      <c r="I35" s="301">
        <f t="shared" si="1"/>
        <v>1301441</v>
      </c>
      <c r="J35" s="302">
        <f t="shared" si="2"/>
        <v>0.20162550211131533</v>
      </c>
    </row>
    <row r="36" spans="1:10" ht="12.75" thickBot="1" x14ac:dyDescent="0.25">
      <c r="A36" s="308"/>
      <c r="B36" s="282"/>
      <c r="C36" s="283"/>
      <c r="D36" s="284"/>
      <c r="E36" s="296"/>
      <c r="F36" s="288"/>
      <c r="G36" s="285"/>
      <c r="H36" s="286"/>
      <c r="I36" s="287"/>
      <c r="J36" s="288"/>
    </row>
    <row r="37" spans="1:10" ht="18.75" customHeight="1" thickBot="1" x14ac:dyDescent="0.25">
      <c r="A37" s="289" t="s">
        <v>46</v>
      </c>
      <c r="B37" s="290">
        <f>SUM(B6:B35)</f>
        <v>281833805</v>
      </c>
      <c r="C37" s="291">
        <f>SUM(C6:C35)</f>
        <v>407374823</v>
      </c>
      <c r="D37" s="290">
        <f>SUM(D6:D35)</f>
        <v>291826935</v>
      </c>
      <c r="E37" s="297">
        <f>SUM(E6:E35)</f>
        <v>328420012</v>
      </c>
      <c r="F37" s="294">
        <f>SUM(F6:F35)</f>
        <v>302990107</v>
      </c>
      <c r="G37" s="290">
        <f t="shared" si="3"/>
        <v>9993130</v>
      </c>
      <c r="H37" s="300">
        <f t="shared" si="0"/>
        <v>3.5457527885982311E-2</v>
      </c>
      <c r="I37" s="303">
        <f t="shared" ref="I37" si="4">F37-D37</f>
        <v>11163172</v>
      </c>
      <c r="J37" s="300">
        <f t="shared" ref="J37" si="5">I37/D37</f>
        <v>3.825271303349706E-2</v>
      </c>
    </row>
    <row r="38" spans="1:10" x14ac:dyDescent="0.2">
      <c r="A38" s="1" t="s">
        <v>48</v>
      </c>
      <c r="B38" s="2"/>
      <c r="C38" s="2"/>
      <c r="D38" s="2"/>
      <c r="E38" s="2"/>
      <c r="F38" s="2"/>
      <c r="G38" s="2"/>
      <c r="H38" s="2"/>
      <c r="I38" s="2"/>
    </row>
    <row r="39" spans="1:10" s="34" customFormat="1" x14ac:dyDescent="0.2">
      <c r="A39" s="1" t="s">
        <v>314</v>
      </c>
      <c r="B39" s="31"/>
      <c r="C39" s="31"/>
      <c r="D39" s="31"/>
      <c r="E39" s="31"/>
      <c r="F39" s="31"/>
      <c r="G39" s="31"/>
      <c r="H39" s="31"/>
      <c r="I39" s="31"/>
    </row>
    <row r="40" spans="1:10" x14ac:dyDescent="0.2">
      <c r="A40" s="1" t="s">
        <v>151</v>
      </c>
      <c r="B40" s="2"/>
      <c r="C40" s="2"/>
      <c r="D40" s="2"/>
      <c r="E40" s="2"/>
      <c r="F40" s="2"/>
      <c r="G40" s="2"/>
      <c r="H40" s="2"/>
      <c r="I40" s="2"/>
    </row>
    <row r="41" spans="1:10" x14ac:dyDescent="0.2">
      <c r="A41" s="1"/>
      <c r="B41" s="2"/>
      <c r="C41" s="2"/>
      <c r="D41" s="2"/>
      <c r="E41" s="2"/>
      <c r="F41" s="2"/>
      <c r="G41" s="2"/>
      <c r="H41" s="2"/>
      <c r="I41" s="2"/>
    </row>
    <row r="44" spans="1:10" x14ac:dyDescent="0.2">
      <c r="B44" s="292"/>
      <c r="C44" s="292"/>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5" right="0.25" top="0.75" bottom="0.75" header="0.3" footer="0.3"/>
  <pageSetup paperSize="9" scale="9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pageSetUpPr fitToPage="1"/>
  </sheetPr>
  <dimension ref="A1:Y32"/>
  <sheetViews>
    <sheetView tabSelected="1" zoomScaleNormal="100" zoomScaleSheetLayoutView="90" zoomScalePageLayoutView="85" workbookViewId="0">
      <selection activeCell="A2" sqref="A2"/>
    </sheetView>
  </sheetViews>
  <sheetFormatPr baseColWidth="10" defaultColWidth="11.42578125" defaultRowHeight="12" x14ac:dyDescent="0.2"/>
  <cols>
    <col min="1" max="1" width="38.7109375" style="592" customWidth="1"/>
    <col min="2" max="7" width="15.5703125" style="592" customWidth="1"/>
    <col min="8" max="8" width="17.85546875" style="592" customWidth="1"/>
    <col min="9" max="14" width="15.5703125" style="592" customWidth="1"/>
    <col min="15" max="16384" width="11.42578125" style="592"/>
  </cols>
  <sheetData>
    <row r="1" spans="1:25" s="585" customFormat="1" ht="15.75" customHeight="1" x14ac:dyDescent="0.2">
      <c r="A1" s="51" t="s">
        <v>387</v>
      </c>
      <c r="B1" s="51"/>
      <c r="C1" s="51"/>
      <c r="D1" s="51"/>
      <c r="E1" s="51"/>
      <c r="F1" s="51"/>
      <c r="G1" s="51"/>
      <c r="H1" s="51"/>
      <c r="I1" s="51"/>
      <c r="J1" s="51"/>
      <c r="K1" s="51"/>
      <c r="L1" s="51"/>
      <c r="M1" s="51"/>
      <c r="N1" s="51"/>
    </row>
    <row r="2" spans="1:25" s="585" customFormat="1" x14ac:dyDescent="0.2">
      <c r="A2" s="51" t="s">
        <v>311</v>
      </c>
      <c r="B2" s="51"/>
      <c r="C2" s="51"/>
      <c r="D2" s="51"/>
      <c r="E2" s="51"/>
      <c r="F2" s="51"/>
      <c r="G2" s="51"/>
      <c r="H2" s="51"/>
      <c r="I2" s="51"/>
      <c r="J2" s="51"/>
      <c r="K2" s="51"/>
      <c r="L2" s="51"/>
      <c r="M2" s="51"/>
      <c r="N2" s="51"/>
      <c r="O2" s="51"/>
      <c r="P2" s="51"/>
      <c r="Q2" s="51"/>
      <c r="R2" s="51"/>
      <c r="S2" s="51"/>
      <c r="T2" s="51"/>
      <c r="U2" s="51"/>
      <c r="V2" s="51"/>
      <c r="W2" s="51"/>
      <c r="X2" s="51"/>
      <c r="Y2" s="51"/>
    </row>
    <row r="3" spans="1:25" ht="12.75" thickBot="1" x14ac:dyDescent="0.25">
      <c r="A3" s="745"/>
      <c r="B3" s="6"/>
      <c r="G3" s="6"/>
      <c r="H3" s="6"/>
    </row>
    <row r="4" spans="1:25" ht="13.5" hidden="1" customHeight="1" x14ac:dyDescent="0.2">
      <c r="A4" s="29" t="s">
        <v>73</v>
      </c>
      <c r="B4" s="27"/>
      <c r="C4" s="35"/>
      <c r="D4" s="35"/>
      <c r="E4" s="35"/>
      <c r="F4" s="35"/>
      <c r="G4" s="35"/>
      <c r="H4" s="35"/>
      <c r="I4" s="35"/>
      <c r="J4" s="35"/>
      <c r="K4" s="35"/>
      <c r="L4" s="35"/>
      <c r="M4" s="35"/>
      <c r="N4" s="35"/>
    </row>
    <row r="5" spans="1:25" ht="57" customHeight="1" thickBot="1" x14ac:dyDescent="0.25">
      <c r="A5" s="170" t="s">
        <v>75</v>
      </c>
      <c r="B5" s="88" t="s">
        <v>76</v>
      </c>
      <c r="C5" s="87" t="s">
        <v>77</v>
      </c>
      <c r="D5" s="87" t="s">
        <v>191</v>
      </c>
      <c r="E5" s="87" t="s">
        <v>192</v>
      </c>
      <c r="F5" s="87" t="s">
        <v>216</v>
      </c>
      <c r="G5" s="87" t="s">
        <v>153</v>
      </c>
      <c r="H5" s="87" t="s">
        <v>190</v>
      </c>
      <c r="I5" s="87" t="s">
        <v>11273</v>
      </c>
      <c r="J5" s="87" t="s">
        <v>154</v>
      </c>
      <c r="K5" s="87" t="s">
        <v>155</v>
      </c>
      <c r="L5" s="87" t="s">
        <v>156</v>
      </c>
      <c r="M5" s="87" t="s">
        <v>157</v>
      </c>
      <c r="N5" s="87" t="s">
        <v>158</v>
      </c>
    </row>
    <row r="6" spans="1:25" ht="60" x14ac:dyDescent="0.2">
      <c r="A6" s="746" t="s">
        <v>11274</v>
      </c>
      <c r="B6" s="747">
        <v>253619</v>
      </c>
      <c r="C6" s="748" t="s">
        <v>10835</v>
      </c>
      <c r="D6" s="747" t="s">
        <v>10946</v>
      </c>
      <c r="E6" s="747" t="s">
        <v>11275</v>
      </c>
      <c r="F6" s="749">
        <v>258024.94</v>
      </c>
      <c r="G6" s="750">
        <v>44413</v>
      </c>
      <c r="H6" s="748" t="s">
        <v>11276</v>
      </c>
      <c r="I6" s="747">
        <v>40</v>
      </c>
      <c r="J6" s="750">
        <v>44451</v>
      </c>
      <c r="K6" s="23"/>
      <c r="L6" s="23"/>
      <c r="M6" s="751">
        <f>J6+27</f>
        <v>44478</v>
      </c>
      <c r="N6" s="751">
        <f>M6</f>
        <v>44478</v>
      </c>
    </row>
    <row r="7" spans="1:25" x14ac:dyDescent="0.2">
      <c r="A7" s="25">
        <v>2</v>
      </c>
      <c r="B7" s="26"/>
      <c r="C7" s="23"/>
      <c r="D7" s="23"/>
      <c r="E7" s="23"/>
      <c r="F7" s="23"/>
      <c r="G7" s="23"/>
      <c r="H7" s="23"/>
      <c r="I7" s="23"/>
      <c r="J7" s="23"/>
      <c r="K7" s="23"/>
      <c r="L7" s="23"/>
      <c r="M7" s="22"/>
      <c r="N7" s="22"/>
    </row>
    <row r="8" spans="1:25" x14ac:dyDescent="0.2">
      <c r="A8" s="25">
        <v>3</v>
      </c>
      <c r="B8" s="26"/>
      <c r="C8" s="23"/>
      <c r="D8" s="23"/>
      <c r="E8" s="23"/>
      <c r="F8" s="23"/>
      <c r="G8" s="23"/>
      <c r="H8" s="23"/>
      <c r="I8" s="23"/>
      <c r="J8" s="23"/>
      <c r="K8" s="23"/>
      <c r="L8" s="23"/>
      <c r="M8" s="22"/>
      <c r="N8" s="22"/>
    </row>
    <row r="9" spans="1:25" x14ac:dyDescent="0.2">
      <c r="A9" s="25">
        <v>4</v>
      </c>
      <c r="B9" s="26"/>
      <c r="C9" s="23"/>
      <c r="D9" s="23"/>
      <c r="E9" s="23"/>
      <c r="F9" s="23"/>
      <c r="G9" s="23"/>
      <c r="H9" s="23"/>
      <c r="I9" s="23"/>
      <c r="J9" s="23"/>
      <c r="K9" s="23"/>
      <c r="L9" s="23"/>
      <c r="M9" s="22"/>
      <c r="N9" s="22"/>
    </row>
    <row r="10" spans="1:25" x14ac:dyDescent="0.2">
      <c r="A10" s="25">
        <v>5</v>
      </c>
      <c r="B10" s="26"/>
      <c r="C10" s="23"/>
      <c r="D10" s="23"/>
      <c r="E10" s="23"/>
      <c r="F10" s="23"/>
      <c r="G10" s="23"/>
      <c r="H10" s="23"/>
      <c r="I10" s="23"/>
      <c r="J10" s="23"/>
      <c r="K10" s="23"/>
      <c r="L10" s="23"/>
      <c r="M10" s="22"/>
      <c r="N10" s="22"/>
    </row>
    <row r="11" spans="1:25" x14ac:dyDescent="0.2">
      <c r="A11" s="25">
        <v>6</v>
      </c>
      <c r="B11" s="26"/>
      <c r="C11" s="23"/>
      <c r="D11" s="23"/>
      <c r="E11" s="23"/>
      <c r="F11" s="23"/>
      <c r="G11" s="23"/>
      <c r="H11" s="23"/>
      <c r="I11" s="23"/>
      <c r="J11" s="23"/>
      <c r="K11" s="23"/>
      <c r="L11" s="23"/>
      <c r="M11" s="22"/>
      <c r="N11" s="22"/>
    </row>
    <row r="12" spans="1:25" x14ac:dyDescent="0.2">
      <c r="A12" s="25">
        <v>7</v>
      </c>
      <c r="B12" s="26"/>
      <c r="C12" s="23"/>
      <c r="D12" s="23"/>
      <c r="E12" s="23"/>
      <c r="F12" s="23"/>
      <c r="G12" s="23"/>
      <c r="H12" s="23"/>
      <c r="I12" s="23"/>
      <c r="J12" s="23"/>
      <c r="K12" s="23"/>
      <c r="L12" s="23"/>
      <c r="M12" s="22"/>
      <c r="N12" s="22"/>
    </row>
    <row r="13" spans="1:25" x14ac:dyDescent="0.2">
      <c r="A13" s="25">
        <v>8</v>
      </c>
      <c r="B13" s="26"/>
      <c r="C13" s="23"/>
      <c r="D13" s="23"/>
      <c r="E13" s="23"/>
      <c r="F13" s="23"/>
      <c r="G13" s="23"/>
      <c r="H13" s="23"/>
      <c r="I13" s="23"/>
      <c r="J13" s="23"/>
      <c r="K13" s="23"/>
      <c r="L13" s="23"/>
      <c r="M13" s="22"/>
      <c r="N13" s="22"/>
    </row>
    <row r="14" spans="1:25" x14ac:dyDescent="0.2">
      <c r="A14" s="25">
        <v>9</v>
      </c>
      <c r="B14" s="26"/>
      <c r="C14" s="23"/>
      <c r="D14" s="23"/>
      <c r="E14" s="23"/>
      <c r="F14" s="23"/>
      <c r="G14" s="23"/>
      <c r="H14" s="23"/>
      <c r="I14" s="23"/>
      <c r="J14" s="23"/>
      <c r="K14" s="23"/>
      <c r="L14" s="23"/>
      <c r="M14" s="22"/>
      <c r="N14" s="22"/>
    </row>
    <row r="15" spans="1:25" x14ac:dyDescent="0.2">
      <c r="A15" s="25">
        <v>10</v>
      </c>
      <c r="B15" s="26"/>
      <c r="C15" s="23"/>
      <c r="D15" s="23"/>
      <c r="E15" s="23"/>
      <c r="F15" s="23"/>
      <c r="G15" s="23"/>
      <c r="H15" s="23"/>
      <c r="I15" s="23"/>
      <c r="J15" s="23"/>
      <c r="K15" s="23"/>
      <c r="L15" s="23"/>
      <c r="M15" s="22"/>
      <c r="N15" s="22"/>
    </row>
    <row r="16" spans="1:25" x14ac:dyDescent="0.2">
      <c r="A16" s="25">
        <v>11</v>
      </c>
      <c r="B16" s="26"/>
      <c r="C16" s="23"/>
      <c r="D16" s="23"/>
      <c r="E16" s="23"/>
      <c r="F16" s="23"/>
      <c r="G16" s="23"/>
      <c r="H16" s="23"/>
      <c r="I16" s="23"/>
      <c r="J16" s="23"/>
      <c r="K16" s="23"/>
      <c r="L16" s="23"/>
      <c r="M16" s="22"/>
      <c r="N16" s="22"/>
    </row>
    <row r="17" spans="1:14" x14ac:dyDescent="0.2">
      <c r="A17" s="25">
        <v>12</v>
      </c>
      <c r="B17" s="26"/>
      <c r="C17" s="23"/>
      <c r="D17" s="23"/>
      <c r="E17" s="23"/>
      <c r="F17" s="23"/>
      <c r="G17" s="23"/>
      <c r="H17" s="23"/>
      <c r="I17" s="23"/>
      <c r="J17" s="23"/>
      <c r="K17" s="23"/>
      <c r="L17" s="23"/>
      <c r="M17" s="22"/>
      <c r="N17" s="22"/>
    </row>
    <row r="18" spans="1:14" x14ac:dyDescent="0.2">
      <c r="A18" s="25">
        <v>13</v>
      </c>
      <c r="B18" s="26"/>
      <c r="C18" s="23"/>
      <c r="D18" s="23"/>
      <c r="E18" s="23"/>
      <c r="F18" s="23"/>
      <c r="G18" s="23"/>
      <c r="H18" s="23"/>
      <c r="I18" s="23"/>
      <c r="J18" s="23"/>
      <c r="K18" s="23"/>
      <c r="L18" s="23"/>
      <c r="M18" s="22"/>
      <c r="N18" s="22"/>
    </row>
    <row r="19" spans="1:14" x14ac:dyDescent="0.2">
      <c r="A19" s="25">
        <v>14</v>
      </c>
      <c r="B19" s="26"/>
      <c r="C19" s="23"/>
      <c r="D19" s="23"/>
      <c r="E19" s="23"/>
      <c r="F19" s="23"/>
      <c r="G19" s="23"/>
      <c r="H19" s="23"/>
      <c r="I19" s="23"/>
      <c r="J19" s="23"/>
      <c r="K19" s="23"/>
      <c r="L19" s="23"/>
      <c r="M19" s="22"/>
      <c r="N19" s="22"/>
    </row>
    <row r="20" spans="1:14" x14ac:dyDescent="0.2">
      <c r="A20" s="25">
        <v>15</v>
      </c>
      <c r="B20" s="26"/>
      <c r="C20" s="23"/>
      <c r="D20" s="23"/>
      <c r="E20" s="23"/>
      <c r="F20" s="23"/>
      <c r="G20" s="23"/>
      <c r="H20" s="23"/>
      <c r="I20" s="23"/>
      <c r="J20" s="23"/>
      <c r="K20" s="23"/>
      <c r="L20" s="23"/>
      <c r="M20" s="22"/>
      <c r="N20" s="22"/>
    </row>
    <row r="21" spans="1:14" x14ac:dyDescent="0.2">
      <c r="A21" s="25">
        <v>16</v>
      </c>
      <c r="B21" s="26"/>
      <c r="C21" s="23"/>
      <c r="D21" s="23"/>
      <c r="E21" s="23"/>
      <c r="F21" s="23"/>
      <c r="G21" s="23"/>
      <c r="H21" s="23"/>
      <c r="I21" s="23"/>
      <c r="J21" s="23"/>
      <c r="K21" s="23"/>
      <c r="L21" s="23"/>
      <c r="M21" s="22"/>
      <c r="N21" s="22"/>
    </row>
    <row r="22" spans="1:14" x14ac:dyDescent="0.2">
      <c r="A22" s="25">
        <v>17</v>
      </c>
      <c r="B22" s="26"/>
      <c r="C22" s="23"/>
      <c r="D22" s="23"/>
      <c r="E22" s="23"/>
      <c r="F22" s="23"/>
      <c r="G22" s="23"/>
      <c r="H22" s="23"/>
      <c r="I22" s="23"/>
      <c r="J22" s="23"/>
      <c r="K22" s="23"/>
      <c r="L22" s="23"/>
      <c r="M22" s="22"/>
      <c r="N22" s="22"/>
    </row>
    <row r="23" spans="1:14" x14ac:dyDescent="0.2">
      <c r="A23" s="25">
        <v>18</v>
      </c>
      <c r="B23" s="26"/>
      <c r="C23" s="23"/>
      <c r="D23" s="23"/>
      <c r="E23" s="23"/>
      <c r="F23" s="23"/>
      <c r="G23" s="23"/>
      <c r="H23" s="23"/>
      <c r="I23" s="23"/>
      <c r="J23" s="23"/>
      <c r="K23" s="23"/>
      <c r="L23" s="23"/>
      <c r="M23" s="22"/>
      <c r="N23" s="22"/>
    </row>
    <row r="24" spans="1:14" x14ac:dyDescent="0.2">
      <c r="A24" s="25">
        <v>19</v>
      </c>
      <c r="B24" s="26"/>
      <c r="C24" s="23"/>
      <c r="D24" s="23"/>
      <c r="E24" s="23"/>
      <c r="F24" s="23"/>
      <c r="G24" s="23"/>
      <c r="H24" s="23"/>
      <c r="I24" s="23"/>
      <c r="J24" s="23"/>
      <c r="K24" s="23"/>
      <c r="L24" s="23"/>
      <c r="M24" s="22"/>
      <c r="N24" s="22"/>
    </row>
    <row r="25" spans="1:14" x14ac:dyDescent="0.2">
      <c r="A25" s="25">
        <v>20</v>
      </c>
      <c r="B25" s="26"/>
      <c r="C25" s="23"/>
      <c r="D25" s="23"/>
      <c r="E25" s="23"/>
      <c r="F25" s="23"/>
      <c r="G25" s="23"/>
      <c r="H25" s="23"/>
      <c r="I25" s="23"/>
      <c r="J25" s="23"/>
      <c r="K25" s="23"/>
      <c r="L25" s="23"/>
      <c r="M25" s="22"/>
      <c r="N25" s="22"/>
    </row>
    <row r="26" spans="1:14" ht="12.75" thickBot="1" x14ac:dyDescent="0.25">
      <c r="A26" s="30" t="s">
        <v>88</v>
      </c>
      <c r="B26" s="28"/>
      <c r="C26" s="15"/>
      <c r="D26" s="15"/>
      <c r="E26" s="15"/>
      <c r="F26" s="15"/>
      <c r="G26" s="15"/>
      <c r="H26" s="15"/>
      <c r="I26" s="15"/>
      <c r="J26" s="15"/>
      <c r="K26" s="15"/>
      <c r="L26" s="15"/>
      <c r="M26" s="20"/>
      <c r="N26" s="20"/>
    </row>
    <row r="27" spans="1:14" ht="12.75" thickBot="1" x14ac:dyDescent="0.25">
      <c r="A27" s="37" t="s">
        <v>0</v>
      </c>
      <c r="B27" s="24"/>
      <c r="C27" s="21"/>
      <c r="D27" s="18"/>
      <c r="E27" s="18"/>
      <c r="F27" s="18"/>
      <c r="G27" s="21"/>
      <c r="H27" s="21"/>
      <c r="I27" s="21"/>
      <c r="J27" s="21"/>
      <c r="K27" s="21"/>
      <c r="L27" s="21"/>
      <c r="M27" s="21"/>
      <c r="N27" s="21"/>
    </row>
    <row r="28" spans="1:14" x14ac:dyDescent="0.2">
      <c r="A28" s="1" t="s">
        <v>316</v>
      </c>
      <c r="B28" s="2"/>
      <c r="C28" s="2"/>
      <c r="D28" s="2"/>
      <c r="E28" s="2"/>
      <c r="F28" s="2"/>
      <c r="G28" s="2"/>
      <c r="H28" s="2"/>
      <c r="I28" s="2"/>
      <c r="J28" s="2"/>
      <c r="K28" s="2"/>
      <c r="L28" s="2"/>
    </row>
    <row r="29" spans="1:14" x14ac:dyDescent="0.2">
      <c r="A29" s="8"/>
      <c r="B29" s="8"/>
    </row>
    <row r="30" spans="1:14" x14ac:dyDescent="0.2">
      <c r="A30" s="8"/>
    </row>
    <row r="31" spans="1:14" x14ac:dyDescent="0.2">
      <c r="A31" s="8"/>
    </row>
    <row r="32" spans="1:14" x14ac:dyDescent="0.2">
      <c r="A32" s="8"/>
    </row>
  </sheetData>
  <printOptions horizontalCentered="1"/>
  <pageMargins left="0.25" right="0.25" top="0.75" bottom="0.75" header="0.3" footer="0.3"/>
  <pageSetup paperSize="9" scale="61"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Y148"/>
  <sheetViews>
    <sheetView zoomScaleNormal="100" zoomScaleSheetLayoutView="100" zoomScalePageLayoutView="85" workbookViewId="0">
      <selection activeCell="C11" sqref="C11"/>
    </sheetView>
  </sheetViews>
  <sheetFormatPr baseColWidth="10" defaultColWidth="11.42578125" defaultRowHeight="12" x14ac:dyDescent="0.2"/>
  <cols>
    <col min="1" max="1" width="81.42578125" style="592" customWidth="1"/>
    <col min="2" max="3" width="20.28515625" style="630" customWidth="1"/>
    <col min="4" max="4" width="17.28515625" style="592" customWidth="1"/>
    <col min="5" max="5" width="13.7109375" style="631" customWidth="1"/>
    <col min="6" max="6" width="40" style="592" customWidth="1"/>
    <col min="7" max="7" width="17" style="592" customWidth="1"/>
    <col min="8" max="8" width="15.140625" style="590" customWidth="1"/>
    <col min="9" max="9" width="24.28515625" style="591" customWidth="1"/>
    <col min="10" max="10" width="36.42578125" style="592" customWidth="1"/>
    <col min="11" max="16384" width="11.42578125" style="592"/>
  </cols>
  <sheetData>
    <row r="1" spans="1:25" s="585" customFormat="1" ht="15.75" customHeight="1" x14ac:dyDescent="0.2">
      <c r="A1" s="51" t="s">
        <v>388</v>
      </c>
      <c r="B1" s="581"/>
      <c r="C1" s="581"/>
      <c r="D1" s="51"/>
      <c r="E1" s="582"/>
      <c r="F1" s="51"/>
      <c r="G1" s="51"/>
      <c r="H1" s="583"/>
      <c r="I1" s="584"/>
      <c r="J1" s="51"/>
    </row>
    <row r="2" spans="1:25" s="585" customFormat="1" x14ac:dyDescent="0.2">
      <c r="A2" s="51" t="s">
        <v>152</v>
      </c>
      <c r="B2" s="581"/>
      <c r="C2" s="581"/>
      <c r="D2" s="51"/>
      <c r="E2" s="582"/>
      <c r="F2" s="51"/>
      <c r="G2" s="51"/>
      <c r="H2" s="583"/>
      <c r="I2" s="584"/>
      <c r="J2" s="51"/>
      <c r="K2" s="51"/>
      <c r="L2" s="51"/>
      <c r="M2" s="51"/>
      <c r="N2" s="51"/>
      <c r="O2" s="51"/>
      <c r="P2" s="51"/>
      <c r="Q2" s="51"/>
      <c r="R2" s="51"/>
      <c r="S2" s="51"/>
      <c r="T2" s="51"/>
      <c r="U2" s="51"/>
      <c r="V2" s="51"/>
      <c r="W2" s="51"/>
      <c r="X2" s="51"/>
      <c r="Y2" s="51"/>
    </row>
    <row r="3" spans="1:25" ht="14.25" customHeight="1" thickBot="1" x14ac:dyDescent="0.25">
      <c r="A3" s="586"/>
      <c r="B3" s="587"/>
      <c r="C3" s="587"/>
      <c r="D3" s="588"/>
      <c r="E3" s="589"/>
      <c r="F3" s="588"/>
      <c r="G3" s="7"/>
    </row>
    <row r="4" spans="1:25" ht="13.5" hidden="1" customHeight="1" x14ac:dyDescent="0.2">
      <c r="A4" s="27" t="s">
        <v>73</v>
      </c>
      <c r="B4" s="593"/>
      <c r="C4" s="593"/>
      <c r="D4" s="36"/>
      <c r="E4" s="594"/>
      <c r="F4" s="36"/>
      <c r="G4" s="36" t="s">
        <v>37</v>
      </c>
      <c r="H4" s="36" t="s">
        <v>74</v>
      </c>
      <c r="I4" s="595"/>
      <c r="J4" s="35"/>
    </row>
    <row r="5" spans="1:25" ht="36" x14ac:dyDescent="0.2">
      <c r="A5" s="596" t="s">
        <v>78</v>
      </c>
      <c r="B5" s="83" t="s">
        <v>77</v>
      </c>
      <c r="C5" s="83" t="s">
        <v>191</v>
      </c>
      <c r="D5" s="84" t="s">
        <v>192</v>
      </c>
      <c r="E5" s="597" t="s">
        <v>2</v>
      </c>
      <c r="F5" s="84" t="s">
        <v>190</v>
      </c>
      <c r="G5" s="83" t="s">
        <v>80</v>
      </c>
      <c r="H5" s="84" t="s">
        <v>153</v>
      </c>
      <c r="I5" s="598" t="s">
        <v>157</v>
      </c>
      <c r="J5" s="84" t="s">
        <v>79</v>
      </c>
    </row>
    <row r="6" spans="1:25" s="605" customFormat="1" ht="24.95" customHeight="1" x14ac:dyDescent="0.2">
      <c r="A6" s="599" t="s">
        <v>10629</v>
      </c>
      <c r="B6" s="599" t="s">
        <v>10630</v>
      </c>
      <c r="C6" s="599" t="s">
        <v>10631</v>
      </c>
      <c r="D6" s="600" t="s">
        <v>10632</v>
      </c>
      <c r="E6" s="601">
        <v>461700</v>
      </c>
      <c r="F6" s="600" t="s">
        <v>10633</v>
      </c>
      <c r="G6" s="602" t="s">
        <v>130</v>
      </c>
      <c r="H6" s="603">
        <v>44215</v>
      </c>
      <c r="I6" s="604">
        <v>44803</v>
      </c>
      <c r="J6" s="602"/>
    </row>
    <row r="7" spans="1:25" s="605" customFormat="1" ht="24.95" customHeight="1" x14ac:dyDescent="0.2">
      <c r="A7" s="599" t="s">
        <v>10634</v>
      </c>
      <c r="B7" s="599" t="s">
        <v>10635</v>
      </c>
      <c r="C7" s="599" t="s">
        <v>10631</v>
      </c>
      <c r="D7" s="600" t="s">
        <v>10636</v>
      </c>
      <c r="E7" s="601">
        <v>229903.71</v>
      </c>
      <c r="F7" s="600" t="s">
        <v>10637</v>
      </c>
      <c r="G7" s="602" t="s">
        <v>130</v>
      </c>
      <c r="H7" s="606">
        <v>44238</v>
      </c>
      <c r="I7" s="607">
        <v>44968</v>
      </c>
      <c r="J7" s="602"/>
    </row>
    <row r="8" spans="1:25" s="605" customFormat="1" ht="24.95" customHeight="1" x14ac:dyDescent="0.2">
      <c r="A8" s="599" t="s">
        <v>10638</v>
      </c>
      <c r="B8" s="599" t="s">
        <v>10630</v>
      </c>
      <c r="C8" s="599" t="s">
        <v>10631</v>
      </c>
      <c r="D8" s="600" t="s">
        <v>10639</v>
      </c>
      <c r="E8" s="601">
        <f>1711870.78+12445.78</f>
        <v>1724316.56</v>
      </c>
      <c r="F8" s="600" t="s">
        <v>10640</v>
      </c>
      <c r="G8" s="602" t="s">
        <v>130</v>
      </c>
      <c r="H8" s="606">
        <v>44224</v>
      </c>
      <c r="I8" s="607">
        <v>44589</v>
      </c>
      <c r="J8" s="602"/>
    </row>
    <row r="9" spans="1:25" s="605" customFormat="1" ht="24.95" customHeight="1" x14ac:dyDescent="0.2">
      <c r="A9" s="599" t="s">
        <v>10641</v>
      </c>
      <c r="B9" s="599" t="s">
        <v>10642</v>
      </c>
      <c r="C9" s="599" t="s">
        <v>10631</v>
      </c>
      <c r="D9" s="600" t="s">
        <v>10643</v>
      </c>
      <c r="E9" s="601">
        <v>421400</v>
      </c>
      <c r="F9" s="600" t="s">
        <v>10644</v>
      </c>
      <c r="G9" s="602" t="s">
        <v>10645</v>
      </c>
      <c r="H9" s="603">
        <v>44284</v>
      </c>
      <c r="I9" s="608" t="s">
        <v>10646</v>
      </c>
      <c r="J9" s="602"/>
    </row>
    <row r="10" spans="1:25" s="605" customFormat="1" ht="24.95" customHeight="1" x14ac:dyDescent="0.2">
      <c r="A10" s="599" t="s">
        <v>10647</v>
      </c>
      <c r="B10" s="599" t="s">
        <v>10630</v>
      </c>
      <c r="C10" s="599" t="s">
        <v>10631</v>
      </c>
      <c r="D10" s="600" t="s">
        <v>10648</v>
      </c>
      <c r="E10" s="601">
        <v>6547282.0800000001</v>
      </c>
      <c r="F10" s="600" t="s">
        <v>10649</v>
      </c>
      <c r="G10" s="602" t="s">
        <v>130</v>
      </c>
      <c r="H10" s="606">
        <v>44251</v>
      </c>
      <c r="I10" s="604" t="s">
        <v>10650</v>
      </c>
      <c r="J10" s="602"/>
    </row>
    <row r="11" spans="1:25" s="605" customFormat="1" ht="24.95" customHeight="1" x14ac:dyDescent="0.2">
      <c r="A11" s="599" t="s">
        <v>10651</v>
      </c>
      <c r="B11" s="599" t="s">
        <v>10630</v>
      </c>
      <c r="C11" s="599" t="s">
        <v>10631</v>
      </c>
      <c r="D11" s="600" t="s">
        <v>10652</v>
      </c>
      <c r="E11" s="601">
        <v>2698529.28</v>
      </c>
      <c r="F11" s="600" t="s">
        <v>10653</v>
      </c>
      <c r="G11" s="602" t="s">
        <v>130</v>
      </c>
      <c r="H11" s="603" t="s">
        <v>10654</v>
      </c>
      <c r="I11" s="604" t="s">
        <v>10655</v>
      </c>
      <c r="J11" s="602"/>
    </row>
    <row r="12" spans="1:25" s="605" customFormat="1" ht="24.95" customHeight="1" x14ac:dyDescent="0.2">
      <c r="A12" s="599" t="s">
        <v>10656</v>
      </c>
      <c r="B12" s="599" t="s">
        <v>10657</v>
      </c>
      <c r="C12" s="599" t="s">
        <v>10631</v>
      </c>
      <c r="D12" s="602" t="s">
        <v>10658</v>
      </c>
      <c r="E12" s="609">
        <v>100800</v>
      </c>
      <c r="F12" s="602" t="s">
        <v>10659</v>
      </c>
      <c r="G12" s="602" t="s">
        <v>130</v>
      </c>
      <c r="H12" s="606">
        <v>44274</v>
      </c>
      <c r="I12" s="607">
        <v>45007</v>
      </c>
      <c r="J12" s="602"/>
    </row>
    <row r="13" spans="1:25" s="605" customFormat="1" ht="24.95" customHeight="1" x14ac:dyDescent="0.2">
      <c r="A13" s="599" t="s">
        <v>10660</v>
      </c>
      <c r="B13" s="599" t="s">
        <v>10630</v>
      </c>
      <c r="C13" s="599" t="s">
        <v>10631</v>
      </c>
      <c r="D13" s="600" t="s">
        <v>10661</v>
      </c>
      <c r="E13" s="601">
        <v>469591.1</v>
      </c>
      <c r="F13" s="600" t="s">
        <v>10662</v>
      </c>
      <c r="G13" s="602" t="s">
        <v>130</v>
      </c>
      <c r="H13" s="606">
        <v>44285</v>
      </c>
      <c r="I13" s="607">
        <v>44650</v>
      </c>
      <c r="J13" s="602"/>
    </row>
    <row r="14" spans="1:25" s="605" customFormat="1" ht="24.95" customHeight="1" x14ac:dyDescent="0.2">
      <c r="A14" s="599" t="s">
        <v>10663</v>
      </c>
      <c r="B14" s="599" t="s">
        <v>10635</v>
      </c>
      <c r="C14" s="599" t="s">
        <v>10631</v>
      </c>
      <c r="D14" s="600" t="s">
        <v>10658</v>
      </c>
      <c r="E14" s="601">
        <v>263930</v>
      </c>
      <c r="F14" s="600" t="s">
        <v>10664</v>
      </c>
      <c r="G14" s="602" t="s">
        <v>130</v>
      </c>
      <c r="H14" s="606">
        <v>44285</v>
      </c>
      <c r="I14" s="607">
        <v>44651</v>
      </c>
      <c r="J14" s="602"/>
    </row>
    <row r="15" spans="1:25" s="605" customFormat="1" ht="24.95" customHeight="1" x14ac:dyDescent="0.2">
      <c r="A15" s="599" t="s">
        <v>10665</v>
      </c>
      <c r="B15" s="599" t="s">
        <v>10657</v>
      </c>
      <c r="C15" s="599" t="s">
        <v>10631</v>
      </c>
      <c r="D15" s="600" t="s">
        <v>10666</v>
      </c>
      <c r="E15" s="601">
        <v>120000</v>
      </c>
      <c r="F15" s="600" t="s">
        <v>10667</v>
      </c>
      <c r="G15" s="602" t="s">
        <v>130</v>
      </c>
      <c r="H15" s="603">
        <v>44302</v>
      </c>
      <c r="I15" s="607">
        <v>45046</v>
      </c>
      <c r="J15" s="602"/>
    </row>
    <row r="16" spans="1:25" s="605" customFormat="1" ht="24.95" customHeight="1" x14ac:dyDescent="0.2">
      <c r="A16" s="599" t="s">
        <v>10668</v>
      </c>
      <c r="B16" s="599" t="s">
        <v>10657</v>
      </c>
      <c r="C16" s="599" t="s">
        <v>10631</v>
      </c>
      <c r="D16" s="600" t="s">
        <v>10669</v>
      </c>
      <c r="E16" s="601">
        <v>84000</v>
      </c>
      <c r="F16" s="600" t="s">
        <v>10670</v>
      </c>
      <c r="G16" s="602" t="s">
        <v>130</v>
      </c>
      <c r="H16" s="603">
        <v>44313</v>
      </c>
      <c r="I16" s="604" t="s">
        <v>10671</v>
      </c>
      <c r="J16" s="602"/>
    </row>
    <row r="17" spans="1:10" s="605" customFormat="1" ht="33.75" customHeight="1" x14ac:dyDescent="0.2">
      <c r="A17" s="599" t="s">
        <v>10672</v>
      </c>
      <c r="B17" s="599" t="s">
        <v>10635</v>
      </c>
      <c r="C17" s="599" t="s">
        <v>10631</v>
      </c>
      <c r="D17" s="600" t="s">
        <v>10669</v>
      </c>
      <c r="E17" s="601">
        <v>126098.17</v>
      </c>
      <c r="F17" s="600" t="s">
        <v>10673</v>
      </c>
      <c r="G17" s="602" t="s">
        <v>130</v>
      </c>
      <c r="H17" s="606">
        <v>44328</v>
      </c>
      <c r="I17" s="610">
        <v>44408</v>
      </c>
      <c r="J17" s="602"/>
    </row>
    <row r="18" spans="1:10" s="605" customFormat="1" ht="24.95" customHeight="1" x14ac:dyDescent="0.2">
      <c r="A18" s="599" t="s">
        <v>10674</v>
      </c>
      <c r="B18" s="599" t="s">
        <v>10635</v>
      </c>
      <c r="C18" s="599" t="s">
        <v>10631</v>
      </c>
      <c r="D18" s="600" t="s">
        <v>10675</v>
      </c>
      <c r="E18" s="601">
        <v>89133</v>
      </c>
      <c r="F18" s="600" t="s">
        <v>10676</v>
      </c>
      <c r="G18" s="602" t="s">
        <v>130</v>
      </c>
      <c r="H18" s="603">
        <v>44322</v>
      </c>
      <c r="I18" s="604" t="s">
        <v>10677</v>
      </c>
      <c r="J18" s="602"/>
    </row>
    <row r="19" spans="1:10" s="605" customFormat="1" ht="42.75" customHeight="1" x14ac:dyDescent="0.2">
      <c r="A19" s="599" t="s">
        <v>10678</v>
      </c>
      <c r="B19" s="599" t="s">
        <v>10635</v>
      </c>
      <c r="C19" s="599" t="s">
        <v>10631</v>
      </c>
      <c r="D19" s="600" t="s">
        <v>10679</v>
      </c>
      <c r="E19" s="601">
        <v>540000</v>
      </c>
      <c r="F19" s="600" t="s">
        <v>10680</v>
      </c>
      <c r="G19" s="602" t="s">
        <v>130</v>
      </c>
      <c r="H19" s="606">
        <v>44147</v>
      </c>
      <c r="I19" s="604" t="s">
        <v>10681</v>
      </c>
      <c r="J19" s="602"/>
    </row>
    <row r="20" spans="1:10" s="605" customFormat="1" ht="24.95" customHeight="1" x14ac:dyDescent="0.2">
      <c r="A20" s="599" t="s">
        <v>10682</v>
      </c>
      <c r="B20" s="599" t="s">
        <v>10630</v>
      </c>
      <c r="C20" s="599" t="s">
        <v>10631</v>
      </c>
      <c r="D20" s="600" t="s">
        <v>10643</v>
      </c>
      <c r="E20" s="601">
        <v>26873288.370000001</v>
      </c>
      <c r="F20" s="600" t="s">
        <v>10683</v>
      </c>
      <c r="G20" s="602" t="s">
        <v>130</v>
      </c>
      <c r="H20" s="603" t="s">
        <v>10684</v>
      </c>
      <c r="I20" s="607">
        <v>44942</v>
      </c>
      <c r="J20" s="602"/>
    </row>
    <row r="21" spans="1:10" s="605" customFormat="1" ht="24.95" customHeight="1" x14ac:dyDescent="0.2">
      <c r="A21" s="599" t="s">
        <v>10685</v>
      </c>
      <c r="B21" s="599" t="s">
        <v>10630</v>
      </c>
      <c r="C21" s="599" t="s">
        <v>10631</v>
      </c>
      <c r="D21" s="600" t="s">
        <v>10643</v>
      </c>
      <c r="E21" s="601">
        <v>539953.31000000006</v>
      </c>
      <c r="F21" s="600" t="s">
        <v>10686</v>
      </c>
      <c r="G21" s="602" t="s">
        <v>130</v>
      </c>
      <c r="H21" s="606">
        <v>44175</v>
      </c>
      <c r="I21" s="604" t="s">
        <v>10687</v>
      </c>
      <c r="J21" s="602"/>
    </row>
    <row r="22" spans="1:10" s="605" customFormat="1" ht="24.95" customHeight="1" x14ac:dyDescent="0.2">
      <c r="A22" s="599" t="s">
        <v>10688</v>
      </c>
      <c r="B22" s="599" t="s">
        <v>10630</v>
      </c>
      <c r="C22" s="599" t="s">
        <v>10631</v>
      </c>
      <c r="D22" s="600" t="s">
        <v>10643</v>
      </c>
      <c r="E22" s="601">
        <v>381606.72</v>
      </c>
      <c r="F22" s="600" t="s">
        <v>10689</v>
      </c>
      <c r="G22" s="602" t="s">
        <v>130</v>
      </c>
      <c r="H22" s="603">
        <v>44146</v>
      </c>
      <c r="I22" s="604" t="s">
        <v>10690</v>
      </c>
      <c r="J22" s="602"/>
    </row>
    <row r="23" spans="1:10" s="605" customFormat="1" ht="24.95" customHeight="1" x14ac:dyDescent="0.2">
      <c r="A23" s="599" t="s">
        <v>10691</v>
      </c>
      <c r="B23" s="599" t="s">
        <v>10630</v>
      </c>
      <c r="C23" s="599" t="s">
        <v>10631</v>
      </c>
      <c r="D23" s="600" t="s">
        <v>10643</v>
      </c>
      <c r="E23" s="601">
        <v>651264</v>
      </c>
      <c r="F23" s="600" t="s">
        <v>10692</v>
      </c>
      <c r="G23" s="602" t="s">
        <v>130</v>
      </c>
      <c r="H23" s="606">
        <v>44146</v>
      </c>
      <c r="I23" s="604" t="s">
        <v>10693</v>
      </c>
      <c r="J23" s="602"/>
    </row>
    <row r="24" spans="1:10" s="605" customFormat="1" ht="24.95" customHeight="1" x14ac:dyDescent="0.2">
      <c r="A24" s="599" t="s">
        <v>10694</v>
      </c>
      <c r="B24" s="599" t="s">
        <v>10630</v>
      </c>
      <c r="C24" s="599" t="s">
        <v>10631</v>
      </c>
      <c r="D24" s="600" t="s">
        <v>10643</v>
      </c>
      <c r="E24" s="601">
        <v>1405000.32</v>
      </c>
      <c r="F24" s="600" t="s">
        <v>10695</v>
      </c>
      <c r="G24" s="602" t="s">
        <v>130</v>
      </c>
      <c r="H24" s="603" t="s">
        <v>10696</v>
      </c>
      <c r="I24" s="604" t="s">
        <v>10697</v>
      </c>
      <c r="J24" s="602"/>
    </row>
    <row r="25" spans="1:10" s="605" customFormat="1" ht="24.95" customHeight="1" x14ac:dyDescent="0.2">
      <c r="A25" s="599" t="s">
        <v>10698</v>
      </c>
      <c r="B25" s="599" t="s">
        <v>10630</v>
      </c>
      <c r="C25" s="599" t="s">
        <v>10631</v>
      </c>
      <c r="D25" s="600" t="s">
        <v>10643</v>
      </c>
      <c r="E25" s="601">
        <v>189620.16</v>
      </c>
      <c r="F25" s="600" t="s">
        <v>10699</v>
      </c>
      <c r="G25" s="602" t="s">
        <v>130</v>
      </c>
      <c r="H25" s="603" t="s">
        <v>10700</v>
      </c>
      <c r="I25" s="604" t="s">
        <v>10701</v>
      </c>
      <c r="J25" s="602"/>
    </row>
    <row r="26" spans="1:10" s="605" customFormat="1" ht="24.95" customHeight="1" x14ac:dyDescent="0.2">
      <c r="A26" s="599" t="s">
        <v>10702</v>
      </c>
      <c r="B26" s="599" t="s">
        <v>10630</v>
      </c>
      <c r="C26" s="599" t="s">
        <v>10631</v>
      </c>
      <c r="D26" s="600" t="s">
        <v>10643</v>
      </c>
      <c r="E26" s="601">
        <v>2198412</v>
      </c>
      <c r="F26" s="600" t="s">
        <v>10703</v>
      </c>
      <c r="G26" s="602" t="s">
        <v>130</v>
      </c>
      <c r="H26" s="603" t="s">
        <v>10700</v>
      </c>
      <c r="I26" s="607">
        <v>44925</v>
      </c>
      <c r="J26" s="602"/>
    </row>
    <row r="27" spans="1:10" s="605" customFormat="1" ht="24.95" customHeight="1" x14ac:dyDescent="0.2">
      <c r="A27" s="599" t="s">
        <v>10704</v>
      </c>
      <c r="B27" s="599" t="s">
        <v>10630</v>
      </c>
      <c r="C27" s="599" t="s">
        <v>10631</v>
      </c>
      <c r="D27" s="600" t="s">
        <v>10643</v>
      </c>
      <c r="E27" s="601">
        <v>844123.68</v>
      </c>
      <c r="F27" s="600" t="s">
        <v>10705</v>
      </c>
      <c r="G27" s="602" t="s">
        <v>130</v>
      </c>
      <c r="H27" s="606">
        <v>44147</v>
      </c>
      <c r="I27" s="604" t="s">
        <v>10706</v>
      </c>
      <c r="J27" s="602"/>
    </row>
    <row r="28" spans="1:10" s="605" customFormat="1" ht="24.95" customHeight="1" x14ac:dyDescent="0.2">
      <c r="A28" s="599" t="s">
        <v>10707</v>
      </c>
      <c r="B28" s="599" t="s">
        <v>10630</v>
      </c>
      <c r="C28" s="599" t="s">
        <v>10631</v>
      </c>
      <c r="D28" s="600" t="s">
        <v>10643</v>
      </c>
      <c r="E28" s="601">
        <v>1029600</v>
      </c>
      <c r="F28" s="600" t="s">
        <v>10708</v>
      </c>
      <c r="G28" s="602" t="s">
        <v>130</v>
      </c>
      <c r="H28" s="606">
        <v>44175</v>
      </c>
      <c r="I28" s="607">
        <v>44923</v>
      </c>
      <c r="J28" s="602"/>
    </row>
    <row r="29" spans="1:10" s="605" customFormat="1" ht="24.95" customHeight="1" x14ac:dyDescent="0.2">
      <c r="A29" s="599" t="s">
        <v>10709</v>
      </c>
      <c r="B29" s="599" t="s">
        <v>10630</v>
      </c>
      <c r="C29" s="599" t="s">
        <v>10631</v>
      </c>
      <c r="D29" s="600" t="s">
        <v>10643</v>
      </c>
      <c r="E29" s="601">
        <v>1952360.16</v>
      </c>
      <c r="F29" s="600" t="s">
        <v>10710</v>
      </c>
      <c r="G29" s="602" t="s">
        <v>130</v>
      </c>
      <c r="H29" s="606">
        <v>44148</v>
      </c>
      <c r="I29" s="607">
        <v>44881</v>
      </c>
      <c r="J29" s="602"/>
    </row>
    <row r="30" spans="1:10" s="605" customFormat="1" ht="24.95" customHeight="1" x14ac:dyDescent="0.2">
      <c r="A30" s="599" t="s">
        <v>10711</v>
      </c>
      <c r="B30" s="599" t="s">
        <v>10630</v>
      </c>
      <c r="C30" s="599" t="s">
        <v>10631</v>
      </c>
      <c r="D30" s="600" t="s">
        <v>10643</v>
      </c>
      <c r="E30" s="601">
        <v>433757.52</v>
      </c>
      <c r="F30" s="600" t="s">
        <v>10712</v>
      </c>
      <c r="G30" s="602" t="s">
        <v>130</v>
      </c>
      <c r="H30" s="603" t="s">
        <v>10713</v>
      </c>
      <c r="I30" s="607">
        <v>44875</v>
      </c>
      <c r="J30" s="602"/>
    </row>
    <row r="31" spans="1:10" s="605" customFormat="1" ht="24.95" customHeight="1" x14ac:dyDescent="0.2">
      <c r="A31" s="599" t="s">
        <v>10714</v>
      </c>
      <c r="B31" s="599" t="s">
        <v>10630</v>
      </c>
      <c r="C31" s="599" t="s">
        <v>10631</v>
      </c>
      <c r="D31" s="600" t="s">
        <v>10643</v>
      </c>
      <c r="E31" s="601">
        <v>620243.52</v>
      </c>
      <c r="F31" s="600" t="s">
        <v>10712</v>
      </c>
      <c r="G31" s="602" t="s">
        <v>130</v>
      </c>
      <c r="H31" s="606">
        <v>44183</v>
      </c>
      <c r="I31" s="607">
        <v>44919</v>
      </c>
      <c r="J31" s="602"/>
    </row>
    <row r="32" spans="1:10" s="605" customFormat="1" ht="24.95" customHeight="1" x14ac:dyDescent="0.2">
      <c r="A32" s="599" t="s">
        <v>10715</v>
      </c>
      <c r="B32" s="599" t="s">
        <v>10630</v>
      </c>
      <c r="C32" s="599" t="s">
        <v>10631</v>
      </c>
      <c r="D32" s="600" t="s">
        <v>10643</v>
      </c>
      <c r="E32" s="601">
        <v>494965.44</v>
      </c>
      <c r="F32" s="600" t="s">
        <v>10716</v>
      </c>
      <c r="G32" s="602" t="s">
        <v>130</v>
      </c>
      <c r="H32" s="606">
        <v>44148</v>
      </c>
      <c r="I32" s="607">
        <v>44880</v>
      </c>
      <c r="J32" s="602"/>
    </row>
    <row r="33" spans="1:10" s="605" customFormat="1" ht="30.75" customHeight="1" x14ac:dyDescent="0.2">
      <c r="A33" s="599" t="s">
        <v>10717</v>
      </c>
      <c r="B33" s="599" t="s">
        <v>10630</v>
      </c>
      <c r="C33" s="599" t="s">
        <v>10631</v>
      </c>
      <c r="D33" s="600" t="s">
        <v>10718</v>
      </c>
      <c r="E33" s="601">
        <v>479479.2</v>
      </c>
      <c r="F33" s="600" t="s">
        <v>10719</v>
      </c>
      <c r="G33" s="602" t="s">
        <v>130</v>
      </c>
      <c r="H33" s="606">
        <v>43628</v>
      </c>
      <c r="I33" s="610">
        <v>44359</v>
      </c>
      <c r="J33" s="602"/>
    </row>
    <row r="34" spans="1:10" s="605" customFormat="1" ht="24.95" customHeight="1" x14ac:dyDescent="0.2">
      <c r="A34" s="599" t="s">
        <v>10720</v>
      </c>
      <c r="B34" s="599" t="s">
        <v>10657</v>
      </c>
      <c r="C34" s="599" t="s">
        <v>10631</v>
      </c>
      <c r="D34" s="600" t="s">
        <v>10721</v>
      </c>
      <c r="E34" s="601">
        <v>243000</v>
      </c>
      <c r="F34" s="600" t="s">
        <v>10722</v>
      </c>
      <c r="G34" s="602" t="s">
        <v>130</v>
      </c>
      <c r="H34" s="611">
        <v>42731</v>
      </c>
      <c r="I34" s="612">
        <v>44739</v>
      </c>
      <c r="J34" s="602"/>
    </row>
    <row r="35" spans="1:10" s="605" customFormat="1" ht="24.95" customHeight="1" x14ac:dyDescent="0.2">
      <c r="A35" s="599" t="s">
        <v>10723</v>
      </c>
      <c r="B35" s="599" t="s">
        <v>10657</v>
      </c>
      <c r="C35" s="599" t="s">
        <v>10631</v>
      </c>
      <c r="D35" s="600" t="s">
        <v>10724</v>
      </c>
      <c r="E35" s="601">
        <v>374400</v>
      </c>
      <c r="F35" s="600" t="s">
        <v>10725</v>
      </c>
      <c r="G35" s="602" t="s">
        <v>130</v>
      </c>
      <c r="H35" s="613" t="s">
        <v>10726</v>
      </c>
      <c r="I35" s="614" t="s">
        <v>10727</v>
      </c>
      <c r="J35" s="602"/>
    </row>
    <row r="36" spans="1:10" s="605" customFormat="1" ht="24.95" customHeight="1" x14ac:dyDescent="0.2">
      <c r="A36" s="599" t="s">
        <v>10728</v>
      </c>
      <c r="B36" s="599" t="s">
        <v>10657</v>
      </c>
      <c r="C36" s="599" t="s">
        <v>10631</v>
      </c>
      <c r="D36" s="600" t="s">
        <v>10729</v>
      </c>
      <c r="E36" s="601">
        <v>374400</v>
      </c>
      <c r="F36" s="600" t="s">
        <v>10730</v>
      </c>
      <c r="G36" s="602" t="s">
        <v>130</v>
      </c>
      <c r="H36" s="611">
        <v>42354</v>
      </c>
      <c r="I36" s="612">
        <v>44546</v>
      </c>
      <c r="J36" s="602"/>
    </row>
    <row r="37" spans="1:10" s="605" customFormat="1" ht="24.95" customHeight="1" x14ac:dyDescent="0.2">
      <c r="A37" s="599" t="s">
        <v>10731</v>
      </c>
      <c r="B37" s="599" t="s">
        <v>10657</v>
      </c>
      <c r="C37" s="599" t="s">
        <v>10631</v>
      </c>
      <c r="D37" s="600" t="s">
        <v>10732</v>
      </c>
      <c r="E37" s="601">
        <v>306000</v>
      </c>
      <c r="F37" s="600" t="s">
        <v>10733</v>
      </c>
      <c r="G37" s="602" t="s">
        <v>130</v>
      </c>
      <c r="H37" s="613" t="s">
        <v>10734</v>
      </c>
      <c r="I37" s="614" t="s">
        <v>10735</v>
      </c>
      <c r="J37" s="602"/>
    </row>
    <row r="38" spans="1:10" s="605" customFormat="1" ht="24.95" customHeight="1" x14ac:dyDescent="0.2">
      <c r="A38" s="599" t="s">
        <v>10736</v>
      </c>
      <c r="B38" s="599" t="s">
        <v>10657</v>
      </c>
      <c r="C38" s="599" t="s">
        <v>10631</v>
      </c>
      <c r="D38" s="600" t="s">
        <v>10737</v>
      </c>
      <c r="E38" s="601">
        <v>84000</v>
      </c>
      <c r="F38" s="600" t="s">
        <v>10738</v>
      </c>
      <c r="G38" s="602" t="s">
        <v>130</v>
      </c>
      <c r="H38" s="613" t="s">
        <v>10739</v>
      </c>
      <c r="I38" s="614" t="s">
        <v>10740</v>
      </c>
      <c r="J38" s="602"/>
    </row>
    <row r="39" spans="1:10" s="605" customFormat="1" ht="24.95" customHeight="1" x14ac:dyDescent="0.2">
      <c r="A39" s="599" t="s">
        <v>10741</v>
      </c>
      <c r="B39" s="599" t="s">
        <v>10657</v>
      </c>
      <c r="C39" s="599" t="s">
        <v>10631</v>
      </c>
      <c r="D39" s="600" t="s">
        <v>10742</v>
      </c>
      <c r="E39" s="601">
        <v>81900</v>
      </c>
      <c r="F39" s="600" t="s">
        <v>10743</v>
      </c>
      <c r="G39" s="602" t="s">
        <v>130</v>
      </c>
      <c r="H39" s="611">
        <v>43613</v>
      </c>
      <c r="I39" s="612">
        <v>44770</v>
      </c>
      <c r="J39" s="602"/>
    </row>
    <row r="40" spans="1:10" s="605" customFormat="1" ht="24.95" customHeight="1" x14ac:dyDescent="0.2">
      <c r="A40" s="599" t="s">
        <v>10744</v>
      </c>
      <c r="B40" s="599" t="s">
        <v>10657</v>
      </c>
      <c r="C40" s="599" t="s">
        <v>10631</v>
      </c>
      <c r="D40" s="600" t="s">
        <v>10745</v>
      </c>
      <c r="E40" s="601">
        <v>144000</v>
      </c>
      <c r="F40" s="600" t="s">
        <v>10746</v>
      </c>
      <c r="G40" s="602" t="s">
        <v>130</v>
      </c>
      <c r="H40" s="611">
        <v>43734</v>
      </c>
      <c r="I40" s="612">
        <v>44830</v>
      </c>
      <c r="J40" s="602"/>
    </row>
    <row r="41" spans="1:10" s="605" customFormat="1" ht="24.95" customHeight="1" x14ac:dyDescent="0.2">
      <c r="A41" s="599" t="s">
        <v>10747</v>
      </c>
      <c r="B41" s="599" t="s">
        <v>10657</v>
      </c>
      <c r="C41" s="599" t="s">
        <v>10631</v>
      </c>
      <c r="D41" s="600" t="s">
        <v>10748</v>
      </c>
      <c r="E41" s="601">
        <v>162000</v>
      </c>
      <c r="F41" s="600" t="s">
        <v>10749</v>
      </c>
      <c r="G41" s="602" t="s">
        <v>130</v>
      </c>
      <c r="H41" s="613" t="s">
        <v>10750</v>
      </c>
      <c r="I41" s="614" t="s">
        <v>10751</v>
      </c>
      <c r="J41" s="602"/>
    </row>
    <row r="42" spans="1:10" s="605" customFormat="1" ht="24.95" customHeight="1" x14ac:dyDescent="0.2">
      <c r="A42" s="599" t="s">
        <v>10752</v>
      </c>
      <c r="B42" s="599" t="s">
        <v>10657</v>
      </c>
      <c r="C42" s="599" t="s">
        <v>10631</v>
      </c>
      <c r="D42" s="600" t="s">
        <v>10753</v>
      </c>
      <c r="E42" s="601">
        <v>115000</v>
      </c>
      <c r="F42" s="600" t="s">
        <v>10754</v>
      </c>
      <c r="G42" s="602" t="s">
        <v>130</v>
      </c>
      <c r="H42" s="611">
        <v>43637</v>
      </c>
      <c r="I42" s="612">
        <v>44733</v>
      </c>
      <c r="J42" s="602"/>
    </row>
    <row r="43" spans="1:10" s="605" customFormat="1" ht="24.95" customHeight="1" x14ac:dyDescent="0.2">
      <c r="A43" s="599" t="s">
        <v>10755</v>
      </c>
      <c r="B43" s="599" t="s">
        <v>10657</v>
      </c>
      <c r="C43" s="599" t="s">
        <v>10631</v>
      </c>
      <c r="D43" s="600" t="s">
        <v>10756</v>
      </c>
      <c r="E43" s="601">
        <v>156000</v>
      </c>
      <c r="F43" s="600" t="s">
        <v>10757</v>
      </c>
      <c r="G43" s="602" t="s">
        <v>130</v>
      </c>
      <c r="H43" s="613" t="s">
        <v>10758</v>
      </c>
      <c r="I43" s="614" t="s">
        <v>10759</v>
      </c>
      <c r="J43" s="602"/>
    </row>
    <row r="44" spans="1:10" s="605" customFormat="1" ht="24.95" customHeight="1" x14ac:dyDescent="0.2">
      <c r="A44" s="599" t="s">
        <v>10760</v>
      </c>
      <c r="B44" s="599" t="s">
        <v>10657</v>
      </c>
      <c r="C44" s="599" t="s">
        <v>10631</v>
      </c>
      <c r="D44" s="600" t="s">
        <v>10632</v>
      </c>
      <c r="E44" s="601">
        <v>168000</v>
      </c>
      <c r="F44" s="600" t="s">
        <v>10761</v>
      </c>
      <c r="G44" s="602" t="s">
        <v>130</v>
      </c>
      <c r="H44" s="603" t="s">
        <v>10762</v>
      </c>
      <c r="I44" s="612">
        <v>44937</v>
      </c>
      <c r="J44" s="602"/>
    </row>
    <row r="45" spans="1:10" s="605" customFormat="1" ht="24.95" customHeight="1" x14ac:dyDescent="0.2">
      <c r="A45" s="599" t="s">
        <v>10763</v>
      </c>
      <c r="B45" s="599" t="s">
        <v>10630</v>
      </c>
      <c r="C45" s="599" t="s">
        <v>10631</v>
      </c>
      <c r="D45" s="600" t="s">
        <v>10764</v>
      </c>
      <c r="E45" s="601">
        <v>328000</v>
      </c>
      <c r="F45" s="600" t="s">
        <v>10765</v>
      </c>
      <c r="G45" s="602" t="s">
        <v>130</v>
      </c>
      <c r="H45" s="606">
        <v>43657</v>
      </c>
      <c r="I45" s="604" t="s">
        <v>10766</v>
      </c>
      <c r="J45" s="602"/>
    </row>
    <row r="46" spans="1:10" s="605" customFormat="1" ht="24.95" customHeight="1" x14ac:dyDescent="0.2">
      <c r="A46" s="599" t="s">
        <v>10767</v>
      </c>
      <c r="B46" s="599" t="s">
        <v>10630</v>
      </c>
      <c r="C46" s="599" t="s">
        <v>10631</v>
      </c>
      <c r="D46" s="600" t="s">
        <v>10768</v>
      </c>
      <c r="E46" s="601">
        <v>296656</v>
      </c>
      <c r="F46" s="600" t="s">
        <v>10769</v>
      </c>
      <c r="G46" s="615" t="s">
        <v>10770</v>
      </c>
      <c r="H46" s="603">
        <v>44365</v>
      </c>
      <c r="I46" s="604" t="s">
        <v>10771</v>
      </c>
      <c r="J46" s="602"/>
    </row>
    <row r="47" spans="1:10" s="605" customFormat="1" ht="24.95" customHeight="1" x14ac:dyDescent="0.2">
      <c r="A47" s="599" t="s">
        <v>10772</v>
      </c>
      <c r="B47" s="599" t="s">
        <v>10635</v>
      </c>
      <c r="C47" s="599" t="s">
        <v>10631</v>
      </c>
      <c r="D47" s="600" t="s">
        <v>10773</v>
      </c>
      <c r="E47" s="601">
        <v>63130</v>
      </c>
      <c r="F47" s="600" t="s">
        <v>10774</v>
      </c>
      <c r="G47" s="615" t="s">
        <v>10770</v>
      </c>
      <c r="H47" s="603" t="s">
        <v>10775</v>
      </c>
      <c r="I47" s="607">
        <v>44738</v>
      </c>
      <c r="J47" s="602"/>
    </row>
    <row r="48" spans="1:10" s="605" customFormat="1" ht="24.95" customHeight="1" x14ac:dyDescent="0.2">
      <c r="A48" s="599" t="s">
        <v>10776</v>
      </c>
      <c r="B48" s="599" t="s">
        <v>10657</v>
      </c>
      <c r="C48" s="599" t="s">
        <v>10631</v>
      </c>
      <c r="D48" s="600" t="s">
        <v>10675</v>
      </c>
      <c r="E48" s="601">
        <v>114984</v>
      </c>
      <c r="F48" s="600" t="s">
        <v>10777</v>
      </c>
      <c r="G48" s="615" t="s">
        <v>10770</v>
      </c>
      <c r="H48" s="606">
        <v>44399</v>
      </c>
      <c r="I48" s="607">
        <v>44765</v>
      </c>
      <c r="J48" s="602"/>
    </row>
    <row r="49" spans="1:10" s="605" customFormat="1" ht="24.95" customHeight="1" x14ac:dyDescent="0.2">
      <c r="A49" s="599" t="s">
        <v>10778</v>
      </c>
      <c r="B49" s="599" t="s">
        <v>10630</v>
      </c>
      <c r="C49" s="599" t="s">
        <v>10631</v>
      </c>
      <c r="D49" s="600" t="s">
        <v>10669</v>
      </c>
      <c r="E49" s="601">
        <v>529555.42000000004</v>
      </c>
      <c r="F49" s="600" t="s">
        <v>10779</v>
      </c>
      <c r="G49" s="615" t="s">
        <v>10770</v>
      </c>
      <c r="H49" s="606">
        <v>44400</v>
      </c>
      <c r="I49" s="607">
        <v>44765</v>
      </c>
      <c r="J49" s="602"/>
    </row>
    <row r="50" spans="1:10" s="605" customFormat="1" ht="24.95" customHeight="1" x14ac:dyDescent="0.2">
      <c r="A50" s="599" t="s">
        <v>10780</v>
      </c>
      <c r="B50" s="599" t="s">
        <v>10630</v>
      </c>
      <c r="C50" s="599" t="s">
        <v>10631</v>
      </c>
      <c r="D50" s="600" t="s">
        <v>10666</v>
      </c>
      <c r="E50" s="601">
        <f>118000-26000</f>
        <v>92000</v>
      </c>
      <c r="F50" s="600" t="s">
        <v>10781</v>
      </c>
      <c r="G50" s="615" t="s">
        <v>10770</v>
      </c>
      <c r="H50" s="606">
        <v>44400</v>
      </c>
      <c r="I50" s="607">
        <v>44561</v>
      </c>
      <c r="J50" s="602"/>
    </row>
    <row r="51" spans="1:10" s="605" customFormat="1" ht="24.95" customHeight="1" x14ac:dyDescent="0.2">
      <c r="A51" s="599" t="s">
        <v>10782</v>
      </c>
      <c r="B51" s="599" t="s">
        <v>10635</v>
      </c>
      <c r="C51" s="599" t="s">
        <v>10631</v>
      </c>
      <c r="D51" s="600" t="s">
        <v>10783</v>
      </c>
      <c r="E51" s="601">
        <v>258024.94</v>
      </c>
      <c r="F51" s="600" t="s">
        <v>10784</v>
      </c>
      <c r="G51" s="615" t="s">
        <v>10770</v>
      </c>
      <c r="H51" s="616" t="s">
        <v>10785</v>
      </c>
      <c r="I51" s="610">
        <v>44453</v>
      </c>
      <c r="J51" s="602"/>
    </row>
    <row r="52" spans="1:10" s="605" customFormat="1" ht="24.95" customHeight="1" x14ac:dyDescent="0.2">
      <c r="A52" s="599" t="s">
        <v>10786</v>
      </c>
      <c r="B52" s="599" t="s">
        <v>10635</v>
      </c>
      <c r="C52" s="599" t="s">
        <v>10631</v>
      </c>
      <c r="D52" s="600" t="s">
        <v>10787</v>
      </c>
      <c r="E52" s="601">
        <v>194408</v>
      </c>
      <c r="F52" s="600" t="s">
        <v>10788</v>
      </c>
      <c r="G52" s="615" t="s">
        <v>10770</v>
      </c>
      <c r="H52" s="606">
        <v>44425</v>
      </c>
      <c r="I52" s="610">
        <v>44790</v>
      </c>
      <c r="J52" s="602"/>
    </row>
    <row r="53" spans="1:10" s="605" customFormat="1" ht="24.95" customHeight="1" x14ac:dyDescent="0.2">
      <c r="A53" s="599" t="s">
        <v>10789</v>
      </c>
      <c r="B53" s="599" t="s">
        <v>10642</v>
      </c>
      <c r="C53" s="599" t="s">
        <v>10631</v>
      </c>
      <c r="D53" s="600" t="s">
        <v>10643</v>
      </c>
      <c r="E53" s="601">
        <v>416522</v>
      </c>
      <c r="F53" s="600" t="s">
        <v>10790</v>
      </c>
      <c r="G53" s="615" t="s">
        <v>10770</v>
      </c>
      <c r="H53" s="603" t="s">
        <v>10791</v>
      </c>
      <c r="I53" s="608" t="s">
        <v>10792</v>
      </c>
      <c r="J53" s="602"/>
    </row>
    <row r="54" spans="1:10" s="605" customFormat="1" ht="24.95" customHeight="1" x14ac:dyDescent="0.2">
      <c r="A54" s="599" t="s">
        <v>10793</v>
      </c>
      <c r="B54" s="599" t="s">
        <v>10794</v>
      </c>
      <c r="C54" s="599" t="s">
        <v>10631</v>
      </c>
      <c r="D54" s="600" t="s">
        <v>10661</v>
      </c>
      <c r="E54" s="601">
        <v>1540474.21</v>
      </c>
      <c r="F54" s="600" t="s">
        <v>10795</v>
      </c>
      <c r="G54" s="615" t="s">
        <v>10770</v>
      </c>
      <c r="H54" s="617" t="s">
        <v>10796</v>
      </c>
      <c r="I54" s="607" t="s">
        <v>10796</v>
      </c>
      <c r="J54" s="602"/>
    </row>
    <row r="55" spans="1:10" s="605" customFormat="1" ht="33" customHeight="1" x14ac:dyDescent="0.2">
      <c r="A55" s="599" t="s">
        <v>10797</v>
      </c>
      <c r="B55" s="599" t="s">
        <v>10798</v>
      </c>
      <c r="C55" s="599" t="s">
        <v>10798</v>
      </c>
      <c r="D55" s="600" t="s">
        <v>10768</v>
      </c>
      <c r="E55" s="601">
        <v>1200</v>
      </c>
      <c r="F55" s="600" t="s">
        <v>10799</v>
      </c>
      <c r="G55" s="615" t="s">
        <v>10770</v>
      </c>
      <c r="H55" s="606">
        <v>44435</v>
      </c>
      <c r="I55" s="607">
        <v>44480</v>
      </c>
      <c r="J55" s="602"/>
    </row>
    <row r="56" spans="1:10" s="605" customFormat="1" ht="24.95" customHeight="1" x14ac:dyDescent="0.2">
      <c r="A56" s="599" t="s">
        <v>10800</v>
      </c>
      <c r="B56" s="599" t="s">
        <v>10798</v>
      </c>
      <c r="C56" s="599" t="s">
        <v>10798</v>
      </c>
      <c r="D56" s="600" t="s">
        <v>10666</v>
      </c>
      <c r="E56" s="601">
        <v>1200</v>
      </c>
      <c r="F56" s="600" t="s">
        <v>10801</v>
      </c>
      <c r="G56" s="615" t="s">
        <v>10770</v>
      </c>
      <c r="H56" s="616" t="s">
        <v>10802</v>
      </c>
      <c r="I56" s="607">
        <v>44486</v>
      </c>
      <c r="J56" s="602"/>
    </row>
    <row r="57" spans="1:10" s="605" customFormat="1" ht="24.95" customHeight="1" x14ac:dyDescent="0.2">
      <c r="A57" s="599" t="s">
        <v>10803</v>
      </c>
      <c r="B57" s="599" t="s">
        <v>10798</v>
      </c>
      <c r="C57" s="599" t="s">
        <v>10798</v>
      </c>
      <c r="D57" s="600" t="s">
        <v>10669</v>
      </c>
      <c r="E57" s="601">
        <v>1000</v>
      </c>
      <c r="F57" s="600" t="s">
        <v>10804</v>
      </c>
      <c r="G57" s="615" t="s">
        <v>10770</v>
      </c>
      <c r="H57" s="616" t="s">
        <v>10805</v>
      </c>
      <c r="I57" s="607">
        <v>44540</v>
      </c>
      <c r="J57" s="602"/>
    </row>
    <row r="58" spans="1:10" s="605" customFormat="1" ht="24.95" customHeight="1" x14ac:dyDescent="0.2">
      <c r="A58" s="599" t="s">
        <v>10806</v>
      </c>
      <c r="B58" s="599" t="s">
        <v>10798</v>
      </c>
      <c r="C58" s="599" t="s">
        <v>10798</v>
      </c>
      <c r="D58" s="600" t="s">
        <v>10675</v>
      </c>
      <c r="E58" s="601">
        <v>1300</v>
      </c>
      <c r="F58" s="600" t="s">
        <v>10807</v>
      </c>
      <c r="G58" s="615" t="s">
        <v>10770</v>
      </c>
      <c r="H58" s="617"/>
      <c r="I58" s="607"/>
      <c r="J58" s="602"/>
    </row>
    <row r="59" spans="1:10" s="605" customFormat="1" ht="24.95" customHeight="1" x14ac:dyDescent="0.2">
      <c r="A59" s="599" t="s">
        <v>10808</v>
      </c>
      <c r="B59" s="599" t="s">
        <v>10798</v>
      </c>
      <c r="C59" s="599" t="s">
        <v>10798</v>
      </c>
      <c r="D59" s="600" t="s">
        <v>10809</v>
      </c>
      <c r="E59" s="601">
        <v>1889958</v>
      </c>
      <c r="F59" s="600" t="s">
        <v>10810</v>
      </c>
      <c r="G59" s="615" t="s">
        <v>10811</v>
      </c>
      <c r="H59" s="616" t="s">
        <v>10812</v>
      </c>
      <c r="I59" s="604" t="s">
        <v>10813</v>
      </c>
      <c r="J59" s="618"/>
    </row>
    <row r="60" spans="1:10" s="605" customFormat="1" ht="24.95" customHeight="1" x14ac:dyDescent="0.2">
      <c r="A60" s="599" t="s">
        <v>10814</v>
      </c>
      <c r="B60" s="599" t="s">
        <v>10798</v>
      </c>
      <c r="C60" s="599" t="s">
        <v>10798</v>
      </c>
      <c r="D60" s="600" t="s">
        <v>10815</v>
      </c>
      <c r="E60" s="601">
        <v>7350</v>
      </c>
      <c r="F60" s="600"/>
      <c r="G60" s="615" t="s">
        <v>10811</v>
      </c>
      <c r="H60" s="617"/>
      <c r="I60" s="607"/>
      <c r="J60" s="602"/>
    </row>
    <row r="61" spans="1:10" s="605" customFormat="1" ht="24.95" customHeight="1" x14ac:dyDescent="0.2">
      <c r="A61" s="599" t="s">
        <v>10816</v>
      </c>
      <c r="B61" s="599" t="s">
        <v>10798</v>
      </c>
      <c r="C61" s="599" t="s">
        <v>10798</v>
      </c>
      <c r="D61" s="600" t="s">
        <v>10783</v>
      </c>
      <c r="E61" s="601">
        <v>77880.05</v>
      </c>
      <c r="F61" s="600"/>
      <c r="G61" s="615" t="s">
        <v>10811</v>
      </c>
      <c r="H61" s="617"/>
      <c r="I61" s="607"/>
      <c r="J61" s="602"/>
    </row>
    <row r="62" spans="1:10" s="605" customFormat="1" ht="24.95" customHeight="1" x14ac:dyDescent="0.2">
      <c r="A62" s="599" t="s">
        <v>10817</v>
      </c>
      <c r="B62" s="599" t="s">
        <v>10630</v>
      </c>
      <c r="C62" s="599" t="s">
        <v>10631</v>
      </c>
      <c r="D62" s="600" t="s">
        <v>10675</v>
      </c>
      <c r="E62" s="601">
        <v>2950050</v>
      </c>
      <c r="F62" s="600"/>
      <c r="G62" s="615" t="s">
        <v>10818</v>
      </c>
      <c r="H62" s="617"/>
      <c r="I62" s="607"/>
      <c r="J62" s="602"/>
    </row>
    <row r="63" spans="1:10" s="605" customFormat="1" ht="31.5" customHeight="1" x14ac:dyDescent="0.2">
      <c r="A63" s="599" t="s">
        <v>10819</v>
      </c>
      <c r="B63" s="599" t="s">
        <v>10635</v>
      </c>
      <c r="C63" s="599" t="s">
        <v>10631</v>
      </c>
      <c r="D63" s="600" t="s">
        <v>10820</v>
      </c>
      <c r="E63" s="601">
        <v>47999</v>
      </c>
      <c r="F63" s="600" t="s">
        <v>10821</v>
      </c>
      <c r="G63" s="615" t="s">
        <v>10822</v>
      </c>
      <c r="H63" s="619" t="s">
        <v>10796</v>
      </c>
      <c r="I63" s="607" t="s">
        <v>10796</v>
      </c>
      <c r="J63" s="602"/>
    </row>
    <row r="64" spans="1:10" s="605" customFormat="1" ht="24.95" customHeight="1" x14ac:dyDescent="0.2">
      <c r="A64" s="599" t="s">
        <v>10823</v>
      </c>
      <c r="B64" s="599" t="s">
        <v>10635</v>
      </c>
      <c r="C64" s="599" t="s">
        <v>10631</v>
      </c>
      <c r="D64" s="600" t="s">
        <v>10824</v>
      </c>
      <c r="E64" s="601">
        <v>765892.49</v>
      </c>
      <c r="F64" s="600"/>
      <c r="G64" s="615" t="s">
        <v>10825</v>
      </c>
      <c r="H64" s="617"/>
      <c r="I64" s="607"/>
      <c r="J64" s="602"/>
    </row>
    <row r="65" spans="1:10" s="605" customFormat="1" ht="29.25" customHeight="1" x14ac:dyDescent="0.2">
      <c r="A65" s="599" t="s">
        <v>10826</v>
      </c>
      <c r="B65" s="599" t="s">
        <v>10635</v>
      </c>
      <c r="C65" s="599" t="s">
        <v>10631</v>
      </c>
      <c r="D65" s="600" t="s">
        <v>10827</v>
      </c>
      <c r="E65" s="601">
        <v>299888.65000000002</v>
      </c>
      <c r="F65" s="600" t="s">
        <v>10828</v>
      </c>
      <c r="G65" s="615" t="s">
        <v>130</v>
      </c>
      <c r="H65" s="606">
        <v>43781</v>
      </c>
      <c r="I65" s="610" t="s">
        <v>10829</v>
      </c>
      <c r="J65" s="602"/>
    </row>
    <row r="66" spans="1:10" s="605" customFormat="1" ht="51.75" customHeight="1" x14ac:dyDescent="0.2">
      <c r="A66" s="599" t="s">
        <v>10830</v>
      </c>
      <c r="B66" s="599" t="s">
        <v>10657</v>
      </c>
      <c r="C66" s="599" t="s">
        <v>10631</v>
      </c>
      <c r="D66" s="600" t="s">
        <v>10831</v>
      </c>
      <c r="E66" s="601">
        <v>70000</v>
      </c>
      <c r="F66" s="600" t="s">
        <v>10832</v>
      </c>
      <c r="G66" s="615" t="s">
        <v>130</v>
      </c>
      <c r="H66" s="606">
        <v>43663</v>
      </c>
      <c r="I66" s="610" t="s">
        <v>10833</v>
      </c>
      <c r="J66" s="602"/>
    </row>
    <row r="67" spans="1:10" s="622" customFormat="1" ht="51.75" customHeight="1" x14ac:dyDescent="0.2">
      <c r="A67" s="599" t="s">
        <v>10834</v>
      </c>
      <c r="B67" s="599" t="s">
        <v>10835</v>
      </c>
      <c r="C67" s="599"/>
      <c r="D67" s="599" t="s">
        <v>10836</v>
      </c>
      <c r="E67" s="620">
        <v>65520</v>
      </c>
      <c r="F67" s="599" t="s">
        <v>10837</v>
      </c>
      <c r="G67" s="615" t="s">
        <v>10838</v>
      </c>
      <c r="H67" s="621">
        <v>43900</v>
      </c>
      <c r="I67" s="610"/>
      <c r="J67" s="615" t="s">
        <v>10839</v>
      </c>
    </row>
    <row r="68" spans="1:10" s="622" customFormat="1" ht="51.75" customHeight="1" x14ac:dyDescent="0.2">
      <c r="A68" s="599" t="s">
        <v>10840</v>
      </c>
      <c r="B68" s="599" t="s">
        <v>10835</v>
      </c>
      <c r="C68" s="599"/>
      <c r="D68" s="599" t="s">
        <v>10841</v>
      </c>
      <c r="E68" s="620">
        <v>275500</v>
      </c>
      <c r="F68" s="599" t="s">
        <v>10842</v>
      </c>
      <c r="G68" s="615" t="s">
        <v>10838</v>
      </c>
      <c r="H68" s="621">
        <v>44165</v>
      </c>
      <c r="I68" s="610"/>
      <c r="J68" s="615" t="s">
        <v>10843</v>
      </c>
    </row>
    <row r="69" spans="1:10" s="622" customFormat="1" ht="51.75" customHeight="1" x14ac:dyDescent="0.2">
      <c r="A69" s="599" t="s">
        <v>10844</v>
      </c>
      <c r="B69" s="599" t="s">
        <v>10835</v>
      </c>
      <c r="C69" s="599"/>
      <c r="D69" s="599" t="s">
        <v>10845</v>
      </c>
      <c r="E69" s="620">
        <v>244000</v>
      </c>
      <c r="F69" s="599" t="s">
        <v>10846</v>
      </c>
      <c r="G69" s="615"/>
      <c r="H69" s="621">
        <v>44435</v>
      </c>
      <c r="I69" s="610"/>
      <c r="J69" s="615" t="s">
        <v>10847</v>
      </c>
    </row>
    <row r="70" spans="1:10" s="622" customFormat="1" ht="51.75" customHeight="1" x14ac:dyDescent="0.2">
      <c r="A70" s="599" t="s">
        <v>10848</v>
      </c>
      <c r="B70" s="599" t="s">
        <v>10835</v>
      </c>
      <c r="C70" s="599"/>
      <c r="D70" s="599" t="s">
        <v>10849</v>
      </c>
      <c r="E70" s="620">
        <v>108720</v>
      </c>
      <c r="F70" s="599" t="s">
        <v>10850</v>
      </c>
      <c r="G70" s="615"/>
      <c r="H70" s="621">
        <v>44434</v>
      </c>
      <c r="I70" s="610"/>
      <c r="J70" s="615" t="s">
        <v>10847</v>
      </c>
    </row>
    <row r="71" spans="1:10" s="622" customFormat="1" ht="51.75" customHeight="1" x14ac:dyDescent="0.2">
      <c r="A71" s="599" t="s">
        <v>10851</v>
      </c>
      <c r="B71" s="599" t="s">
        <v>10835</v>
      </c>
      <c r="C71" s="599"/>
      <c r="D71" s="599"/>
      <c r="E71" s="620">
        <v>228000</v>
      </c>
      <c r="F71" s="599"/>
      <c r="G71" s="615" t="s">
        <v>10852</v>
      </c>
      <c r="H71" s="621"/>
      <c r="I71" s="610"/>
      <c r="J71" s="615" t="s">
        <v>10853</v>
      </c>
    </row>
    <row r="72" spans="1:10" s="622" customFormat="1" ht="51.75" customHeight="1" x14ac:dyDescent="0.2">
      <c r="A72" s="599" t="s">
        <v>10854</v>
      </c>
      <c r="B72" s="599" t="s">
        <v>10835</v>
      </c>
      <c r="C72" s="599"/>
      <c r="D72" s="599"/>
      <c r="E72" s="620">
        <v>82763</v>
      </c>
      <c r="F72" s="599"/>
      <c r="G72" s="615" t="s">
        <v>10852</v>
      </c>
      <c r="H72" s="621"/>
      <c r="I72" s="610"/>
      <c r="J72" s="615" t="s">
        <v>10853</v>
      </c>
    </row>
    <row r="73" spans="1:10" s="622" customFormat="1" ht="51.75" customHeight="1" x14ac:dyDescent="0.2">
      <c r="A73" s="599" t="s">
        <v>10855</v>
      </c>
      <c r="B73" s="599" t="s">
        <v>10835</v>
      </c>
      <c r="C73" s="599"/>
      <c r="D73" s="599" t="s">
        <v>10856</v>
      </c>
      <c r="E73" s="620">
        <v>504980.36</v>
      </c>
      <c r="F73" s="599" t="s">
        <v>10857</v>
      </c>
      <c r="G73" s="615" t="s">
        <v>10858</v>
      </c>
      <c r="H73" s="621">
        <v>44167</v>
      </c>
      <c r="I73" s="610" t="s">
        <v>10859</v>
      </c>
      <c r="J73" s="615" t="s">
        <v>10860</v>
      </c>
    </row>
    <row r="74" spans="1:10" s="622" customFormat="1" ht="51.75" customHeight="1" x14ac:dyDescent="0.2">
      <c r="A74" s="599" t="s">
        <v>10861</v>
      </c>
      <c r="B74" s="599" t="s">
        <v>10835</v>
      </c>
      <c r="C74" s="599"/>
      <c r="D74" s="599" t="s">
        <v>10862</v>
      </c>
      <c r="E74" s="620">
        <v>283747.28000000003</v>
      </c>
      <c r="F74" s="599" t="s">
        <v>10863</v>
      </c>
      <c r="G74" s="615" t="s">
        <v>10864</v>
      </c>
      <c r="H74" s="621">
        <v>44155</v>
      </c>
      <c r="I74" s="610">
        <v>44161</v>
      </c>
      <c r="J74" s="615"/>
    </row>
    <row r="75" spans="1:10" s="622" customFormat="1" ht="51.75" customHeight="1" x14ac:dyDescent="0.2">
      <c r="A75" s="599" t="s">
        <v>10865</v>
      </c>
      <c r="B75" s="599" t="s">
        <v>10835</v>
      </c>
      <c r="C75" s="599"/>
      <c r="D75" s="599" t="s">
        <v>10866</v>
      </c>
      <c r="E75" s="620">
        <v>161048.93</v>
      </c>
      <c r="F75" s="599" t="s">
        <v>10863</v>
      </c>
      <c r="G75" s="615" t="s">
        <v>10864</v>
      </c>
      <c r="H75" s="621">
        <v>44141</v>
      </c>
      <c r="I75" s="610">
        <v>44155</v>
      </c>
      <c r="J75" s="615"/>
    </row>
    <row r="76" spans="1:10" s="622" customFormat="1" ht="51.75" customHeight="1" x14ac:dyDescent="0.2">
      <c r="A76" s="599" t="s">
        <v>10867</v>
      </c>
      <c r="B76" s="599" t="s">
        <v>10868</v>
      </c>
      <c r="C76" s="599"/>
      <c r="D76" s="599" t="s">
        <v>10869</v>
      </c>
      <c r="E76" s="620">
        <v>37800</v>
      </c>
      <c r="F76" s="599" t="s">
        <v>10870</v>
      </c>
      <c r="G76" s="615" t="s">
        <v>10864</v>
      </c>
      <c r="H76" s="621">
        <v>44060</v>
      </c>
      <c r="I76" s="610" t="s">
        <v>10871</v>
      </c>
      <c r="J76" s="615"/>
    </row>
    <row r="77" spans="1:10" s="622" customFormat="1" ht="51.75" customHeight="1" x14ac:dyDescent="0.2">
      <c r="A77" s="599" t="s">
        <v>10872</v>
      </c>
      <c r="B77" s="599" t="s">
        <v>10835</v>
      </c>
      <c r="C77" s="599"/>
      <c r="D77" s="599" t="s">
        <v>10873</v>
      </c>
      <c r="E77" s="620">
        <v>270000</v>
      </c>
      <c r="F77" s="599" t="s">
        <v>10874</v>
      </c>
      <c r="G77" s="615" t="s">
        <v>10864</v>
      </c>
      <c r="H77" s="621">
        <v>44034</v>
      </c>
      <c r="I77" s="610" t="s">
        <v>10875</v>
      </c>
      <c r="J77" s="615"/>
    </row>
    <row r="78" spans="1:10" s="622" customFormat="1" ht="51.75" customHeight="1" x14ac:dyDescent="0.2">
      <c r="A78" s="599" t="s">
        <v>10876</v>
      </c>
      <c r="B78" s="599" t="s">
        <v>10835</v>
      </c>
      <c r="C78" s="599"/>
      <c r="D78" s="599" t="s">
        <v>10877</v>
      </c>
      <c r="E78" s="620">
        <v>40000</v>
      </c>
      <c r="F78" s="599" t="s">
        <v>10878</v>
      </c>
      <c r="G78" s="615" t="s">
        <v>10864</v>
      </c>
      <c r="H78" s="621">
        <v>44008</v>
      </c>
      <c r="I78" s="610">
        <v>44194</v>
      </c>
      <c r="J78" s="615"/>
    </row>
    <row r="79" spans="1:10" s="622" customFormat="1" ht="51.75" customHeight="1" x14ac:dyDescent="0.2">
      <c r="A79" s="599" t="s">
        <v>10879</v>
      </c>
      <c r="B79" s="599" t="s">
        <v>10835</v>
      </c>
      <c r="C79" s="599"/>
      <c r="D79" s="599" t="s">
        <v>10880</v>
      </c>
      <c r="E79" s="620">
        <v>42000</v>
      </c>
      <c r="F79" s="599" t="s">
        <v>10881</v>
      </c>
      <c r="G79" s="615" t="s">
        <v>10864</v>
      </c>
      <c r="H79" s="621">
        <v>44021</v>
      </c>
      <c r="I79" s="610">
        <v>44194</v>
      </c>
      <c r="J79" s="615"/>
    </row>
    <row r="80" spans="1:10" s="622" customFormat="1" ht="51.75" customHeight="1" x14ac:dyDescent="0.2">
      <c r="A80" s="599" t="s">
        <v>10882</v>
      </c>
      <c r="B80" s="599" t="s">
        <v>10835</v>
      </c>
      <c r="C80" s="599"/>
      <c r="D80" s="599" t="s">
        <v>10883</v>
      </c>
      <c r="E80" s="620">
        <v>45013.74</v>
      </c>
      <c r="F80" s="599" t="s">
        <v>10884</v>
      </c>
      <c r="G80" s="615" t="s">
        <v>10864</v>
      </c>
      <c r="H80" s="621">
        <v>44013</v>
      </c>
      <c r="I80" s="610">
        <v>44194</v>
      </c>
      <c r="J80" s="615"/>
    </row>
    <row r="81" spans="1:10" s="622" customFormat="1" ht="51.75" customHeight="1" x14ac:dyDescent="0.2">
      <c r="A81" s="599" t="s">
        <v>10885</v>
      </c>
      <c r="B81" s="599" t="s">
        <v>10835</v>
      </c>
      <c r="C81" s="599"/>
      <c r="D81" s="599" t="s">
        <v>10886</v>
      </c>
      <c r="E81" s="620">
        <v>35100</v>
      </c>
      <c r="F81" s="599" t="s">
        <v>10887</v>
      </c>
      <c r="G81" s="615" t="s">
        <v>10864</v>
      </c>
      <c r="H81" s="621">
        <v>44131</v>
      </c>
      <c r="I81" s="610">
        <v>44178</v>
      </c>
      <c r="J81" s="615" t="s">
        <v>10888</v>
      </c>
    </row>
    <row r="82" spans="1:10" s="622" customFormat="1" ht="51.75" customHeight="1" x14ac:dyDescent="0.2">
      <c r="A82" s="599" t="s">
        <v>10889</v>
      </c>
      <c r="B82" s="599" t="s">
        <v>10835</v>
      </c>
      <c r="C82" s="599"/>
      <c r="D82" s="599" t="s">
        <v>10890</v>
      </c>
      <c r="E82" s="620">
        <v>46800</v>
      </c>
      <c r="F82" s="599" t="s">
        <v>10887</v>
      </c>
      <c r="G82" s="615" t="s">
        <v>10864</v>
      </c>
      <c r="H82" s="621">
        <v>43990</v>
      </c>
      <c r="I82" s="610">
        <v>44194</v>
      </c>
      <c r="J82" s="615"/>
    </row>
    <row r="83" spans="1:10" s="622" customFormat="1" ht="51.75" customHeight="1" x14ac:dyDescent="0.2">
      <c r="A83" s="599" t="s">
        <v>10891</v>
      </c>
      <c r="B83" s="599" t="s">
        <v>10835</v>
      </c>
      <c r="C83" s="599"/>
      <c r="D83" s="599" t="s">
        <v>10892</v>
      </c>
      <c r="E83" s="620">
        <v>38955</v>
      </c>
      <c r="F83" s="599" t="s">
        <v>10893</v>
      </c>
      <c r="G83" s="615" t="s">
        <v>10864</v>
      </c>
      <c r="H83" s="621">
        <v>44134</v>
      </c>
      <c r="I83" s="610">
        <v>44146</v>
      </c>
      <c r="J83" s="615"/>
    </row>
    <row r="84" spans="1:10" s="622" customFormat="1" ht="51.75" customHeight="1" x14ac:dyDescent="0.2">
      <c r="A84" s="599" t="s">
        <v>10894</v>
      </c>
      <c r="B84" s="599" t="s">
        <v>10835</v>
      </c>
      <c r="C84" s="599"/>
      <c r="D84" s="599" t="s">
        <v>10895</v>
      </c>
      <c r="E84" s="620">
        <v>35640</v>
      </c>
      <c r="F84" s="599" t="s">
        <v>10896</v>
      </c>
      <c r="G84" s="615" t="s">
        <v>10864</v>
      </c>
      <c r="H84" s="621">
        <v>43994</v>
      </c>
      <c r="I84" s="610">
        <v>44194</v>
      </c>
      <c r="J84" s="615"/>
    </row>
    <row r="85" spans="1:10" s="622" customFormat="1" ht="51.75" customHeight="1" x14ac:dyDescent="0.2">
      <c r="A85" s="599" t="s">
        <v>10897</v>
      </c>
      <c r="B85" s="599" t="s">
        <v>10835</v>
      </c>
      <c r="C85" s="599"/>
      <c r="D85" s="599" t="s">
        <v>10898</v>
      </c>
      <c r="E85" s="620">
        <v>39998.400000000001</v>
      </c>
      <c r="F85" s="599" t="s">
        <v>10899</v>
      </c>
      <c r="G85" s="615" t="s">
        <v>10864</v>
      </c>
      <c r="H85" s="621">
        <v>43984</v>
      </c>
      <c r="I85" s="610">
        <v>44194</v>
      </c>
      <c r="J85" s="615"/>
    </row>
    <row r="86" spans="1:10" s="622" customFormat="1" ht="51.75" customHeight="1" x14ac:dyDescent="0.2">
      <c r="A86" s="599" t="s">
        <v>10900</v>
      </c>
      <c r="B86" s="599" t="s">
        <v>10835</v>
      </c>
      <c r="C86" s="599"/>
      <c r="D86" s="599" t="s">
        <v>10869</v>
      </c>
      <c r="E86" s="620">
        <v>48900</v>
      </c>
      <c r="F86" s="599" t="s">
        <v>10901</v>
      </c>
      <c r="G86" s="615" t="s">
        <v>10864</v>
      </c>
      <c r="H86" s="621">
        <v>43881</v>
      </c>
      <c r="I86" s="610">
        <v>43901</v>
      </c>
      <c r="J86" s="615"/>
    </row>
    <row r="87" spans="1:10" s="622" customFormat="1" ht="51.75" customHeight="1" x14ac:dyDescent="0.2">
      <c r="A87" s="599" t="s">
        <v>10902</v>
      </c>
      <c r="B87" s="599" t="s">
        <v>10835</v>
      </c>
      <c r="C87" s="599"/>
      <c r="D87" s="599" t="s">
        <v>10903</v>
      </c>
      <c r="E87" s="620">
        <v>266399.64</v>
      </c>
      <c r="F87" s="599" t="s">
        <v>10904</v>
      </c>
      <c r="G87" s="615" t="s">
        <v>10858</v>
      </c>
      <c r="H87" s="621">
        <v>44318</v>
      </c>
      <c r="I87" s="610" t="s">
        <v>10859</v>
      </c>
      <c r="J87" s="615" t="s">
        <v>10905</v>
      </c>
    </row>
    <row r="88" spans="1:10" s="622" customFormat="1" ht="51.75" customHeight="1" x14ac:dyDescent="0.2">
      <c r="A88" s="599" t="s">
        <v>10867</v>
      </c>
      <c r="B88" s="599" t="s">
        <v>10868</v>
      </c>
      <c r="C88" s="599"/>
      <c r="D88" s="599" t="s">
        <v>10903</v>
      </c>
      <c r="E88" s="620">
        <v>52789</v>
      </c>
      <c r="F88" s="599" t="s">
        <v>10906</v>
      </c>
      <c r="G88" s="615" t="s">
        <v>10858</v>
      </c>
      <c r="H88" s="621">
        <v>44355</v>
      </c>
      <c r="I88" s="610" t="s">
        <v>10859</v>
      </c>
      <c r="J88" s="615" t="s">
        <v>10907</v>
      </c>
    </row>
    <row r="89" spans="1:10" s="622" customFormat="1" ht="51.75" customHeight="1" x14ac:dyDescent="0.2">
      <c r="A89" s="599" t="s">
        <v>10908</v>
      </c>
      <c r="B89" s="599" t="s">
        <v>10909</v>
      </c>
      <c r="C89" s="599" t="s">
        <v>10910</v>
      </c>
      <c r="D89" s="599">
        <v>1</v>
      </c>
      <c r="E89" s="620">
        <v>183777.64</v>
      </c>
      <c r="F89" s="599" t="s">
        <v>10911</v>
      </c>
      <c r="G89" s="615" t="s">
        <v>10864</v>
      </c>
      <c r="H89" s="621">
        <v>43900</v>
      </c>
      <c r="I89" s="610">
        <v>43920</v>
      </c>
      <c r="J89" s="615" t="s">
        <v>10912</v>
      </c>
    </row>
    <row r="90" spans="1:10" s="622" customFormat="1" ht="51.75" customHeight="1" x14ac:dyDescent="0.2">
      <c r="A90" s="599" t="s">
        <v>10913</v>
      </c>
      <c r="B90" s="599" t="s">
        <v>10909</v>
      </c>
      <c r="C90" s="599" t="s">
        <v>10910</v>
      </c>
      <c r="D90" s="599">
        <v>2</v>
      </c>
      <c r="E90" s="620">
        <v>54516</v>
      </c>
      <c r="F90" s="599" t="s">
        <v>10914</v>
      </c>
      <c r="G90" s="615" t="s">
        <v>10864</v>
      </c>
      <c r="H90" s="621">
        <v>43987</v>
      </c>
      <c r="I90" s="610">
        <v>44004</v>
      </c>
      <c r="J90" s="615" t="s">
        <v>10912</v>
      </c>
    </row>
    <row r="91" spans="1:10" s="622" customFormat="1" ht="51.75" customHeight="1" x14ac:dyDescent="0.2">
      <c r="A91" s="599" t="s">
        <v>10915</v>
      </c>
      <c r="B91" s="599" t="s">
        <v>10909</v>
      </c>
      <c r="C91" s="599" t="s">
        <v>10910</v>
      </c>
      <c r="D91" s="599">
        <v>3</v>
      </c>
      <c r="E91" s="620">
        <v>102000</v>
      </c>
      <c r="F91" s="599" t="s">
        <v>10916</v>
      </c>
      <c r="G91" s="615" t="s">
        <v>10864</v>
      </c>
      <c r="H91" s="621">
        <v>44012</v>
      </c>
      <c r="I91" s="610">
        <v>44377</v>
      </c>
      <c r="J91" s="615" t="s">
        <v>10912</v>
      </c>
    </row>
    <row r="92" spans="1:10" s="622" customFormat="1" ht="51.75" customHeight="1" x14ac:dyDescent="0.2">
      <c r="A92" s="599" t="s">
        <v>10917</v>
      </c>
      <c r="B92" s="599" t="s">
        <v>10909</v>
      </c>
      <c r="C92" s="599" t="s">
        <v>10910</v>
      </c>
      <c r="D92" s="599">
        <v>4</v>
      </c>
      <c r="E92" s="620">
        <v>75000</v>
      </c>
      <c r="F92" s="599" t="s">
        <v>10918</v>
      </c>
      <c r="G92" s="615" t="s">
        <v>10864</v>
      </c>
      <c r="H92" s="621">
        <v>44000</v>
      </c>
      <c r="I92" s="610">
        <v>44090</v>
      </c>
      <c r="J92" s="615" t="s">
        <v>10919</v>
      </c>
    </row>
    <row r="93" spans="1:10" s="622" customFormat="1" ht="51.75" customHeight="1" x14ac:dyDescent="0.2">
      <c r="A93" s="599" t="s">
        <v>10920</v>
      </c>
      <c r="B93" s="599" t="s">
        <v>10909</v>
      </c>
      <c r="C93" s="599" t="s">
        <v>10910</v>
      </c>
      <c r="D93" s="599">
        <v>5</v>
      </c>
      <c r="E93" s="620">
        <v>150000</v>
      </c>
      <c r="F93" s="599" t="s">
        <v>10921</v>
      </c>
      <c r="G93" s="615" t="s">
        <v>10864</v>
      </c>
      <c r="H93" s="621">
        <v>44018</v>
      </c>
      <c r="I93" s="610">
        <v>44383</v>
      </c>
      <c r="J93" s="615" t="s">
        <v>10922</v>
      </c>
    </row>
    <row r="94" spans="1:10" s="622" customFormat="1" ht="51.75" customHeight="1" x14ac:dyDescent="0.2">
      <c r="A94" s="599" t="s">
        <v>10923</v>
      </c>
      <c r="B94" s="599" t="s">
        <v>10909</v>
      </c>
      <c r="C94" s="599" t="s">
        <v>10910</v>
      </c>
      <c r="D94" s="599">
        <v>6</v>
      </c>
      <c r="E94" s="620">
        <v>116607.6</v>
      </c>
      <c r="F94" s="599" t="s">
        <v>10924</v>
      </c>
      <c r="G94" s="615" t="s">
        <v>10925</v>
      </c>
      <c r="H94" s="621">
        <v>44113</v>
      </c>
      <c r="I94" s="610">
        <v>44478</v>
      </c>
      <c r="J94" s="615" t="s">
        <v>10912</v>
      </c>
    </row>
    <row r="95" spans="1:10" s="622" customFormat="1" ht="51.75" customHeight="1" x14ac:dyDescent="0.2">
      <c r="A95" s="599" t="s">
        <v>10926</v>
      </c>
      <c r="B95" s="599" t="s">
        <v>10909</v>
      </c>
      <c r="C95" s="599" t="s">
        <v>10910</v>
      </c>
      <c r="D95" s="599">
        <v>7</v>
      </c>
      <c r="E95" s="620">
        <v>116607.6</v>
      </c>
      <c r="F95" s="599" t="s">
        <v>10924</v>
      </c>
      <c r="G95" s="615" t="s">
        <v>10925</v>
      </c>
      <c r="H95" s="621">
        <v>44111</v>
      </c>
      <c r="I95" s="610">
        <v>44476</v>
      </c>
      <c r="J95" s="615" t="s">
        <v>10912</v>
      </c>
    </row>
    <row r="96" spans="1:10" s="622" customFormat="1" ht="51.75" customHeight="1" x14ac:dyDescent="0.2">
      <c r="A96" s="599" t="s">
        <v>10927</v>
      </c>
      <c r="B96" s="599" t="s">
        <v>10909</v>
      </c>
      <c r="C96" s="599" t="s">
        <v>10910</v>
      </c>
      <c r="D96" s="599">
        <v>8</v>
      </c>
      <c r="E96" s="620">
        <v>399500</v>
      </c>
      <c r="F96" s="599" t="s">
        <v>10928</v>
      </c>
      <c r="G96" s="615" t="s">
        <v>10864</v>
      </c>
      <c r="H96" s="621">
        <v>44120</v>
      </c>
      <c r="I96" s="610">
        <v>44181</v>
      </c>
      <c r="J96" s="615" t="s">
        <v>10929</v>
      </c>
    </row>
    <row r="97" spans="1:10" s="622" customFormat="1" ht="51.75" customHeight="1" x14ac:dyDescent="0.2">
      <c r="A97" s="599" t="s">
        <v>10930</v>
      </c>
      <c r="B97" s="599" t="s">
        <v>10909</v>
      </c>
      <c r="C97" s="599" t="s">
        <v>10910</v>
      </c>
      <c r="D97" s="599">
        <v>10</v>
      </c>
      <c r="E97" s="620">
        <v>88244.84</v>
      </c>
      <c r="F97" s="599" t="s">
        <v>10931</v>
      </c>
      <c r="G97" s="615" t="s">
        <v>10864</v>
      </c>
      <c r="H97" s="621">
        <v>44176</v>
      </c>
      <c r="I97" s="610">
        <v>44186</v>
      </c>
      <c r="J97" s="615" t="s">
        <v>10932</v>
      </c>
    </row>
    <row r="98" spans="1:10" s="622" customFormat="1" ht="51.75" customHeight="1" x14ac:dyDescent="0.2">
      <c r="A98" s="599" t="s">
        <v>10933</v>
      </c>
      <c r="B98" s="599" t="s">
        <v>10909</v>
      </c>
      <c r="C98" s="599" t="s">
        <v>10910</v>
      </c>
      <c r="D98" s="599">
        <v>1</v>
      </c>
      <c r="E98" s="620">
        <v>76800</v>
      </c>
      <c r="F98" s="599" t="s">
        <v>10934</v>
      </c>
      <c r="G98" s="615" t="s">
        <v>10925</v>
      </c>
      <c r="H98" s="621">
        <v>44361</v>
      </c>
      <c r="I98" s="610">
        <v>44743</v>
      </c>
      <c r="J98" s="615" t="s">
        <v>10912</v>
      </c>
    </row>
    <row r="99" spans="1:10" s="622" customFormat="1" ht="51.75" customHeight="1" x14ac:dyDescent="0.2">
      <c r="A99" s="599" t="s">
        <v>10935</v>
      </c>
      <c r="B99" s="599" t="s">
        <v>10909</v>
      </c>
      <c r="C99" s="599" t="s">
        <v>10910</v>
      </c>
      <c r="D99" s="599">
        <v>2</v>
      </c>
      <c r="E99" s="620">
        <v>201425.64</v>
      </c>
      <c r="F99" s="599" t="s">
        <v>10911</v>
      </c>
      <c r="G99" s="615" t="s">
        <v>10925</v>
      </c>
      <c r="H99" s="621">
        <v>44347</v>
      </c>
      <c r="I99" s="610">
        <v>44713</v>
      </c>
      <c r="J99" s="615" t="s">
        <v>10912</v>
      </c>
    </row>
    <row r="100" spans="1:10" s="622" customFormat="1" ht="51.75" customHeight="1" x14ac:dyDescent="0.2">
      <c r="A100" s="599" t="s">
        <v>10936</v>
      </c>
      <c r="B100" s="599" t="s">
        <v>10909</v>
      </c>
      <c r="C100" s="599" t="s">
        <v>10910</v>
      </c>
      <c r="D100" s="599">
        <v>3</v>
      </c>
      <c r="E100" s="620">
        <v>89900</v>
      </c>
      <c r="F100" s="599" t="s">
        <v>10914</v>
      </c>
      <c r="G100" s="615" t="s">
        <v>10925</v>
      </c>
      <c r="H100" s="621">
        <v>44368</v>
      </c>
      <c r="I100" s="610">
        <v>44733</v>
      </c>
      <c r="J100" s="615" t="s">
        <v>10912</v>
      </c>
    </row>
    <row r="101" spans="1:10" s="622" customFormat="1" ht="51.75" customHeight="1" x14ac:dyDescent="0.2">
      <c r="A101" s="599" t="s">
        <v>10937</v>
      </c>
      <c r="B101" s="599" t="s">
        <v>10909</v>
      </c>
      <c r="C101" s="599" t="s">
        <v>10910</v>
      </c>
      <c r="D101" s="599">
        <v>5</v>
      </c>
      <c r="E101" s="620">
        <v>80000</v>
      </c>
      <c r="F101" s="599"/>
      <c r="G101" s="615" t="s">
        <v>10825</v>
      </c>
      <c r="H101" s="621"/>
      <c r="I101" s="610"/>
      <c r="J101" s="615"/>
    </row>
    <row r="102" spans="1:10" s="622" customFormat="1" ht="51.75" customHeight="1" x14ac:dyDescent="0.2">
      <c r="A102" s="599" t="s">
        <v>10908</v>
      </c>
      <c r="B102" s="599" t="s">
        <v>10909</v>
      </c>
      <c r="C102" s="599" t="s">
        <v>10910</v>
      </c>
      <c r="D102" s="599"/>
      <c r="E102" s="620">
        <v>210000</v>
      </c>
      <c r="F102" s="599"/>
      <c r="G102" s="615"/>
      <c r="H102" s="621"/>
      <c r="I102" s="610"/>
      <c r="J102" s="615"/>
    </row>
    <row r="103" spans="1:10" s="622" customFormat="1" ht="51.75" customHeight="1" x14ac:dyDescent="0.2">
      <c r="A103" s="599" t="s">
        <v>10913</v>
      </c>
      <c r="B103" s="599" t="s">
        <v>10909</v>
      </c>
      <c r="C103" s="599" t="s">
        <v>10910</v>
      </c>
      <c r="D103" s="599"/>
      <c r="E103" s="620">
        <v>90000</v>
      </c>
      <c r="F103" s="599"/>
      <c r="G103" s="615"/>
      <c r="H103" s="621"/>
      <c r="I103" s="610"/>
      <c r="J103" s="615"/>
    </row>
    <row r="104" spans="1:10" s="622" customFormat="1" ht="51.75" customHeight="1" x14ac:dyDescent="0.2">
      <c r="A104" s="599" t="s">
        <v>10938</v>
      </c>
      <c r="B104" s="599" t="s">
        <v>10909</v>
      </c>
      <c r="C104" s="599" t="s">
        <v>10910</v>
      </c>
      <c r="D104" s="599"/>
      <c r="E104" s="620">
        <v>80000</v>
      </c>
      <c r="F104" s="599"/>
      <c r="G104" s="615"/>
      <c r="H104" s="621"/>
      <c r="I104" s="610"/>
      <c r="J104" s="615"/>
    </row>
    <row r="105" spans="1:10" s="622" customFormat="1" ht="51.75" customHeight="1" x14ac:dyDescent="0.2">
      <c r="A105" s="599" t="s">
        <v>10939</v>
      </c>
      <c r="B105" s="599" t="s">
        <v>10940</v>
      </c>
      <c r="C105" s="599" t="s">
        <v>10910</v>
      </c>
      <c r="D105" s="599"/>
      <c r="E105" s="620">
        <v>60000</v>
      </c>
      <c r="F105" s="599"/>
      <c r="G105" s="615"/>
      <c r="H105" s="621"/>
      <c r="I105" s="610"/>
      <c r="J105" s="615"/>
    </row>
    <row r="106" spans="1:10" s="622" customFormat="1" ht="51.75" customHeight="1" x14ac:dyDescent="0.2">
      <c r="A106" s="599" t="s">
        <v>10920</v>
      </c>
      <c r="B106" s="599" t="s">
        <v>10941</v>
      </c>
      <c r="C106" s="599" t="s">
        <v>10910</v>
      </c>
      <c r="D106" s="599"/>
      <c r="E106" s="620">
        <v>150000</v>
      </c>
      <c r="F106" s="599"/>
      <c r="G106" s="615"/>
      <c r="H106" s="621"/>
      <c r="I106" s="610"/>
      <c r="J106" s="615"/>
    </row>
    <row r="107" spans="1:10" s="622" customFormat="1" ht="51.75" customHeight="1" x14ac:dyDescent="0.2">
      <c r="A107" s="599" t="s">
        <v>10923</v>
      </c>
      <c r="B107" s="599" t="s">
        <v>10909</v>
      </c>
      <c r="C107" s="599" t="s">
        <v>10910</v>
      </c>
      <c r="D107" s="599"/>
      <c r="E107" s="620">
        <v>116000</v>
      </c>
      <c r="F107" s="599"/>
      <c r="G107" s="615"/>
      <c r="H107" s="621"/>
      <c r="I107" s="610"/>
      <c r="J107" s="615"/>
    </row>
    <row r="108" spans="1:10" s="622" customFormat="1" ht="51.75" customHeight="1" x14ac:dyDescent="0.2">
      <c r="A108" s="599" t="s">
        <v>10926</v>
      </c>
      <c r="B108" s="599" t="s">
        <v>10909</v>
      </c>
      <c r="C108" s="599" t="s">
        <v>10910</v>
      </c>
      <c r="D108" s="599"/>
      <c r="E108" s="620">
        <v>116000</v>
      </c>
      <c r="F108" s="599"/>
      <c r="G108" s="615"/>
      <c r="H108" s="621"/>
      <c r="I108" s="610"/>
      <c r="J108" s="615"/>
    </row>
    <row r="109" spans="1:10" s="622" customFormat="1" ht="51.75" customHeight="1" x14ac:dyDescent="0.2">
      <c r="A109" s="599" t="s">
        <v>10933</v>
      </c>
      <c r="B109" s="599" t="s">
        <v>10909</v>
      </c>
      <c r="C109" s="599" t="s">
        <v>10910</v>
      </c>
      <c r="D109" s="599"/>
      <c r="E109" s="620">
        <v>80000</v>
      </c>
      <c r="F109" s="599"/>
      <c r="G109" s="615"/>
      <c r="H109" s="621"/>
      <c r="I109" s="610"/>
      <c r="J109" s="615"/>
    </row>
    <row r="110" spans="1:10" s="622" customFormat="1" ht="51.75" customHeight="1" x14ac:dyDescent="0.2">
      <c r="A110" s="599" t="s">
        <v>10930</v>
      </c>
      <c r="B110" s="599" t="s">
        <v>10909</v>
      </c>
      <c r="C110" s="599" t="s">
        <v>10910</v>
      </c>
      <c r="D110" s="599"/>
      <c r="E110" s="620">
        <v>90000</v>
      </c>
      <c r="F110" s="599"/>
      <c r="G110" s="615"/>
      <c r="H110" s="621"/>
      <c r="I110" s="610"/>
      <c r="J110" s="615"/>
    </row>
    <row r="111" spans="1:10" s="622" customFormat="1" ht="51.75" customHeight="1" x14ac:dyDescent="0.2">
      <c r="A111" s="599" t="s">
        <v>10942</v>
      </c>
      <c r="B111" s="599" t="s">
        <v>10909</v>
      </c>
      <c r="C111" s="599" t="s">
        <v>10910</v>
      </c>
      <c r="D111" s="599"/>
      <c r="E111" s="620">
        <v>70000</v>
      </c>
      <c r="F111" s="599"/>
      <c r="G111" s="615"/>
      <c r="H111" s="621"/>
      <c r="I111" s="610"/>
      <c r="J111" s="615"/>
    </row>
    <row r="112" spans="1:10" s="622" customFormat="1" ht="51.75" customHeight="1" x14ac:dyDescent="0.2">
      <c r="A112" s="599" t="s">
        <v>10943</v>
      </c>
      <c r="B112" s="599" t="s">
        <v>10909</v>
      </c>
      <c r="C112" s="599" t="s">
        <v>10910</v>
      </c>
      <c r="D112" s="599"/>
      <c r="E112" s="620">
        <v>50000</v>
      </c>
      <c r="F112" s="599"/>
      <c r="G112" s="615"/>
      <c r="H112" s="621"/>
      <c r="I112" s="610"/>
      <c r="J112" s="615"/>
    </row>
    <row r="113" spans="1:10" s="622" customFormat="1" ht="51.75" customHeight="1" x14ac:dyDescent="0.2">
      <c r="A113" s="599" t="s">
        <v>10944</v>
      </c>
      <c r="B113" s="599" t="s">
        <v>10940</v>
      </c>
      <c r="C113" s="599" t="s">
        <v>10910</v>
      </c>
      <c r="D113" s="599"/>
      <c r="E113" s="620">
        <v>40000</v>
      </c>
      <c r="F113" s="599"/>
      <c r="G113" s="615"/>
      <c r="H113" s="621"/>
      <c r="I113" s="610"/>
      <c r="J113" s="615"/>
    </row>
    <row r="114" spans="1:10" s="622" customFormat="1" ht="51.75" customHeight="1" x14ac:dyDescent="0.2">
      <c r="A114" s="599" t="s">
        <v>10945</v>
      </c>
      <c r="B114" s="599" t="s">
        <v>10635</v>
      </c>
      <c r="C114" s="599" t="s">
        <v>10946</v>
      </c>
      <c r="D114" s="599" t="s">
        <v>10947</v>
      </c>
      <c r="E114" s="620">
        <v>519720</v>
      </c>
      <c r="F114" s="599" t="s">
        <v>10948</v>
      </c>
      <c r="G114" s="615" t="s">
        <v>10949</v>
      </c>
      <c r="H114" s="621">
        <v>44152</v>
      </c>
      <c r="I114" s="610">
        <v>44186</v>
      </c>
      <c r="J114" s="615" t="s">
        <v>10950</v>
      </c>
    </row>
    <row r="115" spans="1:10" s="622" customFormat="1" ht="51.75" customHeight="1" x14ac:dyDescent="0.2">
      <c r="A115" s="599" t="s">
        <v>10951</v>
      </c>
      <c r="B115" s="599" t="s">
        <v>10635</v>
      </c>
      <c r="C115" s="599" t="s">
        <v>10946</v>
      </c>
      <c r="D115" s="599" t="s">
        <v>10952</v>
      </c>
      <c r="E115" s="620">
        <v>357629.45</v>
      </c>
      <c r="F115" s="599" t="s">
        <v>10953</v>
      </c>
      <c r="G115" s="615" t="s">
        <v>10949</v>
      </c>
      <c r="H115" s="621">
        <v>44183</v>
      </c>
      <c r="I115" s="610">
        <v>44186</v>
      </c>
      <c r="J115" s="615" t="s">
        <v>10950</v>
      </c>
    </row>
    <row r="116" spans="1:10" s="622" customFormat="1" ht="51.75" customHeight="1" x14ac:dyDescent="0.2">
      <c r="A116" s="599" t="s">
        <v>10954</v>
      </c>
      <c r="B116" s="599" t="s">
        <v>10635</v>
      </c>
      <c r="C116" s="599" t="s">
        <v>10946</v>
      </c>
      <c r="D116" s="599" t="s">
        <v>10955</v>
      </c>
      <c r="E116" s="620">
        <v>214900</v>
      </c>
      <c r="F116" s="599" t="s">
        <v>10956</v>
      </c>
      <c r="G116" s="615" t="s">
        <v>10949</v>
      </c>
      <c r="H116" s="621">
        <v>44177</v>
      </c>
      <c r="I116" s="610">
        <v>44334</v>
      </c>
      <c r="J116" s="615" t="s">
        <v>10950</v>
      </c>
    </row>
    <row r="117" spans="1:10" s="622" customFormat="1" ht="51.75" customHeight="1" x14ac:dyDescent="0.2">
      <c r="A117" s="599" t="s">
        <v>10957</v>
      </c>
      <c r="B117" s="599" t="s">
        <v>10635</v>
      </c>
      <c r="C117" s="599" t="s">
        <v>10946</v>
      </c>
      <c r="D117" s="599" t="s">
        <v>10958</v>
      </c>
      <c r="E117" s="620">
        <v>188786.5</v>
      </c>
      <c r="F117" s="599" t="s">
        <v>10959</v>
      </c>
      <c r="G117" s="615" t="s">
        <v>10949</v>
      </c>
      <c r="H117" s="621">
        <v>44025</v>
      </c>
      <c r="I117" s="610">
        <v>44063</v>
      </c>
      <c r="J117" s="615" t="s">
        <v>10950</v>
      </c>
    </row>
    <row r="118" spans="1:10" s="622" customFormat="1" ht="51.75" customHeight="1" x14ac:dyDescent="0.2">
      <c r="A118" s="599" t="s">
        <v>10960</v>
      </c>
      <c r="B118" s="599" t="s">
        <v>10635</v>
      </c>
      <c r="C118" s="599" t="s">
        <v>10946</v>
      </c>
      <c r="D118" s="599" t="s">
        <v>10961</v>
      </c>
      <c r="E118" s="620">
        <v>188633</v>
      </c>
      <c r="F118" s="599" t="s">
        <v>10962</v>
      </c>
      <c r="G118" s="615" t="s">
        <v>10949</v>
      </c>
      <c r="H118" s="621">
        <v>44165</v>
      </c>
      <c r="I118" s="610">
        <v>44202</v>
      </c>
      <c r="J118" s="615" t="s">
        <v>10950</v>
      </c>
    </row>
    <row r="119" spans="1:10" s="622" customFormat="1" ht="51.75" customHeight="1" x14ac:dyDescent="0.2">
      <c r="A119" s="599" t="s">
        <v>10963</v>
      </c>
      <c r="B119" s="599" t="s">
        <v>10635</v>
      </c>
      <c r="C119" s="599" t="s">
        <v>10946</v>
      </c>
      <c r="D119" s="599" t="s">
        <v>10964</v>
      </c>
      <c r="E119" s="620">
        <v>163256</v>
      </c>
      <c r="F119" s="599" t="s">
        <v>10965</v>
      </c>
      <c r="G119" s="615" t="s">
        <v>10949</v>
      </c>
      <c r="H119" s="621">
        <v>44180</v>
      </c>
      <c r="I119" s="610">
        <v>44193</v>
      </c>
      <c r="J119" s="615" t="s">
        <v>10950</v>
      </c>
    </row>
    <row r="120" spans="1:10" s="622" customFormat="1" ht="51.75" customHeight="1" x14ac:dyDescent="0.2">
      <c r="A120" s="599" t="s">
        <v>10966</v>
      </c>
      <c r="B120" s="599" t="s">
        <v>10635</v>
      </c>
      <c r="C120" s="599" t="s">
        <v>10946</v>
      </c>
      <c r="D120" s="599" t="s">
        <v>10967</v>
      </c>
      <c r="E120" s="620">
        <v>143169.79999999999</v>
      </c>
      <c r="F120" s="599" t="s">
        <v>10968</v>
      </c>
      <c r="G120" s="615" t="s">
        <v>10949</v>
      </c>
      <c r="H120" s="621">
        <v>44049</v>
      </c>
      <c r="I120" s="610">
        <v>44069</v>
      </c>
      <c r="J120" s="615" t="s">
        <v>10950</v>
      </c>
    </row>
    <row r="121" spans="1:10" s="622" customFormat="1" ht="51.75" customHeight="1" x14ac:dyDescent="0.2">
      <c r="A121" s="599" t="s">
        <v>10963</v>
      </c>
      <c r="B121" s="599" t="s">
        <v>10635</v>
      </c>
      <c r="C121" s="599" t="s">
        <v>10946</v>
      </c>
      <c r="D121" s="599" t="s">
        <v>10969</v>
      </c>
      <c r="E121" s="620">
        <v>110200</v>
      </c>
      <c r="F121" s="599" t="s">
        <v>10970</v>
      </c>
      <c r="G121" s="615" t="s">
        <v>10949</v>
      </c>
      <c r="H121" s="621">
        <v>44174</v>
      </c>
      <c r="I121" s="610">
        <v>43846</v>
      </c>
      <c r="J121" s="615" t="s">
        <v>10950</v>
      </c>
    </row>
    <row r="122" spans="1:10" s="622" customFormat="1" ht="51.75" customHeight="1" x14ac:dyDescent="0.2">
      <c r="A122" s="599" t="s">
        <v>10971</v>
      </c>
      <c r="B122" s="599" t="s">
        <v>10630</v>
      </c>
      <c r="C122" s="599" t="s">
        <v>10946</v>
      </c>
      <c r="D122" s="599" t="s">
        <v>10972</v>
      </c>
      <c r="E122" s="620">
        <v>4995597.32</v>
      </c>
      <c r="F122" s="599" t="s">
        <v>10973</v>
      </c>
      <c r="G122" s="615" t="s">
        <v>10925</v>
      </c>
      <c r="H122" s="621">
        <v>43857</v>
      </c>
      <c r="I122" s="610">
        <v>43858</v>
      </c>
      <c r="J122" s="615" t="s">
        <v>10974</v>
      </c>
    </row>
    <row r="123" spans="1:10" s="622" customFormat="1" ht="51.75" customHeight="1" x14ac:dyDescent="0.2">
      <c r="A123" s="599" t="s">
        <v>10975</v>
      </c>
      <c r="B123" s="599" t="s">
        <v>10635</v>
      </c>
      <c r="C123" s="599" t="s">
        <v>10946</v>
      </c>
      <c r="D123" s="599" t="s">
        <v>10976</v>
      </c>
      <c r="E123" s="620">
        <v>364445.2</v>
      </c>
      <c r="F123" s="599" t="s">
        <v>10977</v>
      </c>
      <c r="G123" s="615" t="s">
        <v>10949</v>
      </c>
      <c r="H123" s="621">
        <v>43906</v>
      </c>
      <c r="I123" s="610">
        <v>43907</v>
      </c>
      <c r="J123" s="615" t="s">
        <v>10950</v>
      </c>
    </row>
    <row r="124" spans="1:10" s="622" customFormat="1" ht="51.75" customHeight="1" x14ac:dyDescent="0.2">
      <c r="A124" s="599" t="s">
        <v>10978</v>
      </c>
      <c r="B124" s="599" t="s">
        <v>10635</v>
      </c>
      <c r="C124" s="599" t="s">
        <v>10946</v>
      </c>
      <c r="D124" s="599" t="s">
        <v>10979</v>
      </c>
      <c r="E124" s="620">
        <v>393000</v>
      </c>
      <c r="F124" s="599" t="s">
        <v>10980</v>
      </c>
      <c r="G124" s="615" t="s">
        <v>10925</v>
      </c>
      <c r="H124" s="621">
        <v>44060</v>
      </c>
      <c r="I124" s="610">
        <v>44061</v>
      </c>
      <c r="J124" s="615" t="s">
        <v>10981</v>
      </c>
    </row>
    <row r="125" spans="1:10" s="622" customFormat="1" ht="51.75" customHeight="1" x14ac:dyDescent="0.2">
      <c r="A125" s="599" t="s">
        <v>10982</v>
      </c>
      <c r="B125" s="599" t="s">
        <v>10635</v>
      </c>
      <c r="C125" s="599" t="s">
        <v>10946</v>
      </c>
      <c r="D125" s="599" t="s">
        <v>10983</v>
      </c>
      <c r="E125" s="620">
        <v>107106.8</v>
      </c>
      <c r="F125" s="599" t="s">
        <v>10984</v>
      </c>
      <c r="G125" s="615" t="s">
        <v>10949</v>
      </c>
      <c r="H125" s="621">
        <v>44056</v>
      </c>
      <c r="I125" s="610">
        <v>44057</v>
      </c>
      <c r="J125" s="615" t="s">
        <v>10950</v>
      </c>
    </row>
    <row r="126" spans="1:10" s="622" customFormat="1" ht="51.75" customHeight="1" x14ac:dyDescent="0.2">
      <c r="A126" s="599" t="s">
        <v>10985</v>
      </c>
      <c r="B126" s="599" t="s">
        <v>10642</v>
      </c>
      <c r="C126" s="599" t="s">
        <v>10946</v>
      </c>
      <c r="D126" s="599" t="s">
        <v>10986</v>
      </c>
      <c r="E126" s="620">
        <v>117296.03</v>
      </c>
      <c r="F126" s="599" t="s">
        <v>10987</v>
      </c>
      <c r="G126" s="615" t="s">
        <v>10949</v>
      </c>
      <c r="H126" s="621">
        <v>44033</v>
      </c>
      <c r="I126" s="610">
        <v>44034</v>
      </c>
      <c r="J126" s="615" t="s">
        <v>10950</v>
      </c>
    </row>
    <row r="127" spans="1:10" s="622" customFormat="1" ht="51.75" customHeight="1" x14ac:dyDescent="0.2">
      <c r="A127" s="599" t="s">
        <v>10988</v>
      </c>
      <c r="B127" s="599" t="s">
        <v>10642</v>
      </c>
      <c r="C127" s="599" t="s">
        <v>10946</v>
      </c>
      <c r="D127" s="599" t="s">
        <v>10989</v>
      </c>
      <c r="E127" s="620">
        <v>114245.1</v>
      </c>
      <c r="F127" s="599" t="s">
        <v>10987</v>
      </c>
      <c r="G127" s="615" t="s">
        <v>10925</v>
      </c>
      <c r="H127" s="621">
        <v>44383</v>
      </c>
      <c r="I127" s="610">
        <v>44384</v>
      </c>
      <c r="J127" s="615" t="s">
        <v>10990</v>
      </c>
    </row>
    <row r="128" spans="1:10" s="622" customFormat="1" ht="51.75" customHeight="1" x14ac:dyDescent="0.2">
      <c r="A128" s="599" t="s">
        <v>10991</v>
      </c>
      <c r="B128" s="599" t="s">
        <v>10630</v>
      </c>
      <c r="C128" s="599" t="s">
        <v>10946</v>
      </c>
      <c r="D128" s="599" t="s">
        <v>10986</v>
      </c>
      <c r="E128" s="620">
        <v>558028</v>
      </c>
      <c r="F128" s="599" t="s">
        <v>10992</v>
      </c>
      <c r="G128" s="615" t="s">
        <v>10925</v>
      </c>
      <c r="H128" s="621">
        <v>44193</v>
      </c>
      <c r="I128" s="610">
        <v>44194</v>
      </c>
      <c r="J128" s="615" t="s">
        <v>10974</v>
      </c>
    </row>
    <row r="129" spans="1:10" s="622" customFormat="1" ht="51.75" customHeight="1" x14ac:dyDescent="0.2">
      <c r="A129" s="599" t="s">
        <v>10993</v>
      </c>
      <c r="B129" s="599" t="s">
        <v>10630</v>
      </c>
      <c r="C129" s="599" t="s">
        <v>10946</v>
      </c>
      <c r="D129" s="599" t="s">
        <v>10994</v>
      </c>
      <c r="E129" s="620">
        <v>376818.65</v>
      </c>
      <c r="F129" s="599" t="s">
        <v>10977</v>
      </c>
      <c r="G129" s="615" t="s">
        <v>10925</v>
      </c>
      <c r="H129" s="621">
        <v>44404</v>
      </c>
      <c r="I129" s="610">
        <v>44405</v>
      </c>
      <c r="J129" s="615" t="s">
        <v>10981</v>
      </c>
    </row>
    <row r="130" spans="1:10" s="622" customFormat="1" ht="51.75" customHeight="1" x14ac:dyDescent="0.2">
      <c r="A130" s="599" t="s">
        <v>10995</v>
      </c>
      <c r="B130" s="599" t="s">
        <v>10635</v>
      </c>
      <c r="C130" s="599" t="s">
        <v>10946</v>
      </c>
      <c r="D130" s="599" t="s">
        <v>10996</v>
      </c>
      <c r="E130" s="620">
        <v>142506.5</v>
      </c>
      <c r="F130" s="599" t="s">
        <v>10997</v>
      </c>
      <c r="G130" s="615" t="s">
        <v>10949</v>
      </c>
      <c r="H130" s="621">
        <v>44281</v>
      </c>
      <c r="I130" s="610">
        <v>44352</v>
      </c>
      <c r="J130" s="615" t="s">
        <v>10990</v>
      </c>
    </row>
    <row r="131" spans="1:10" s="622" customFormat="1" ht="51.75" customHeight="1" x14ac:dyDescent="0.2">
      <c r="A131" s="599" t="s">
        <v>10998</v>
      </c>
      <c r="B131" s="599" t="s">
        <v>10635</v>
      </c>
      <c r="C131" s="599" t="s">
        <v>10946</v>
      </c>
      <c r="D131" s="599" t="s">
        <v>10999</v>
      </c>
      <c r="E131" s="620">
        <v>120333</v>
      </c>
      <c r="F131" s="599" t="s">
        <v>11000</v>
      </c>
      <c r="G131" s="615" t="s">
        <v>10949</v>
      </c>
      <c r="H131" s="621">
        <v>44368</v>
      </c>
      <c r="I131" s="610">
        <v>44392</v>
      </c>
      <c r="J131" s="615" t="s">
        <v>10990</v>
      </c>
    </row>
    <row r="132" spans="1:10" s="622" customFormat="1" ht="51.75" customHeight="1" x14ac:dyDescent="0.2">
      <c r="A132" s="599" t="s">
        <v>11001</v>
      </c>
      <c r="B132" s="599" t="s">
        <v>10635</v>
      </c>
      <c r="C132" s="599" t="s">
        <v>10946</v>
      </c>
      <c r="D132" s="599" t="s">
        <v>11002</v>
      </c>
      <c r="E132" s="620">
        <v>80984</v>
      </c>
      <c r="F132" s="599" t="s">
        <v>11003</v>
      </c>
      <c r="G132" s="615" t="s">
        <v>10949</v>
      </c>
      <c r="H132" s="621">
        <v>44399</v>
      </c>
      <c r="I132" s="610">
        <v>44430</v>
      </c>
      <c r="J132" s="615" t="s">
        <v>10990</v>
      </c>
    </row>
    <row r="133" spans="1:10" s="622" customFormat="1" ht="51.75" customHeight="1" x14ac:dyDescent="0.2">
      <c r="A133" s="599" t="s">
        <v>11004</v>
      </c>
      <c r="B133" s="599" t="s">
        <v>10635</v>
      </c>
      <c r="C133" s="599" t="s">
        <v>10946</v>
      </c>
      <c r="D133" s="599" t="s">
        <v>11005</v>
      </c>
      <c r="E133" s="620">
        <v>118255</v>
      </c>
      <c r="F133" s="599" t="s">
        <v>11006</v>
      </c>
      <c r="G133" s="615" t="s">
        <v>10925</v>
      </c>
      <c r="H133" s="621">
        <v>44435</v>
      </c>
      <c r="I133" s="610"/>
      <c r="J133" s="615" t="s">
        <v>10990</v>
      </c>
    </row>
    <row r="134" spans="1:10" s="622" customFormat="1" ht="51.75" customHeight="1" x14ac:dyDescent="0.2">
      <c r="A134" s="599" t="s">
        <v>11007</v>
      </c>
      <c r="B134" s="599" t="s">
        <v>10642</v>
      </c>
      <c r="C134" s="599" t="s">
        <v>10946</v>
      </c>
      <c r="D134" s="599"/>
      <c r="E134" s="620">
        <v>480000</v>
      </c>
      <c r="F134" s="599"/>
      <c r="G134" s="615"/>
      <c r="H134" s="621"/>
      <c r="I134" s="610"/>
      <c r="J134" s="615" t="s">
        <v>380</v>
      </c>
    </row>
    <row r="135" spans="1:10" s="622" customFormat="1" ht="51.75" customHeight="1" x14ac:dyDescent="0.2">
      <c r="A135" s="599" t="s">
        <v>10978</v>
      </c>
      <c r="B135" s="599" t="s">
        <v>10630</v>
      </c>
      <c r="C135" s="599" t="s">
        <v>10946</v>
      </c>
      <c r="D135" s="599"/>
      <c r="E135" s="620">
        <v>560000</v>
      </c>
      <c r="F135" s="599"/>
      <c r="G135" s="615"/>
      <c r="H135" s="621"/>
      <c r="I135" s="610"/>
      <c r="J135" s="615" t="s">
        <v>380</v>
      </c>
    </row>
    <row r="136" spans="1:10" s="622" customFormat="1" ht="51.75" customHeight="1" x14ac:dyDescent="0.2">
      <c r="A136" s="599" t="s">
        <v>11008</v>
      </c>
      <c r="B136" s="599" t="s">
        <v>10794</v>
      </c>
      <c r="C136" s="599" t="s">
        <v>10946</v>
      </c>
      <c r="D136" s="599"/>
      <c r="E136" s="620">
        <v>820000</v>
      </c>
      <c r="F136" s="599"/>
      <c r="G136" s="615"/>
      <c r="H136" s="621"/>
      <c r="I136" s="610"/>
      <c r="J136" s="615" t="s">
        <v>11009</v>
      </c>
    </row>
    <row r="137" spans="1:10" s="622" customFormat="1" ht="51.75" customHeight="1" x14ac:dyDescent="0.2">
      <c r="A137" s="599" t="s">
        <v>10971</v>
      </c>
      <c r="B137" s="599" t="s">
        <v>10630</v>
      </c>
      <c r="C137" s="599" t="s">
        <v>10946</v>
      </c>
      <c r="D137" s="599"/>
      <c r="E137" s="620">
        <v>4995597.32</v>
      </c>
      <c r="F137" s="599"/>
      <c r="G137" s="615"/>
      <c r="H137" s="621"/>
      <c r="I137" s="610"/>
      <c r="J137" s="615" t="s">
        <v>11010</v>
      </c>
    </row>
    <row r="138" spans="1:10" s="622" customFormat="1" ht="51.75" customHeight="1" x14ac:dyDescent="0.2">
      <c r="A138" s="599" t="s">
        <v>10975</v>
      </c>
      <c r="B138" s="599" t="s">
        <v>10635</v>
      </c>
      <c r="C138" s="599" t="s">
        <v>10946</v>
      </c>
      <c r="D138" s="599"/>
      <c r="E138" s="620">
        <v>376818.65</v>
      </c>
      <c r="F138" s="599"/>
      <c r="G138" s="615"/>
      <c r="H138" s="621"/>
      <c r="I138" s="610"/>
      <c r="J138" s="615" t="s">
        <v>380</v>
      </c>
    </row>
    <row r="139" spans="1:10" s="622" customFormat="1" ht="51.75" customHeight="1" x14ac:dyDescent="0.2">
      <c r="A139" s="599" t="s">
        <v>11011</v>
      </c>
      <c r="B139" s="599" t="s">
        <v>10630</v>
      </c>
      <c r="C139" s="599" t="s">
        <v>10946</v>
      </c>
      <c r="D139" s="599"/>
      <c r="E139" s="620">
        <v>1700000</v>
      </c>
      <c r="F139" s="599"/>
      <c r="G139" s="615"/>
      <c r="H139" s="621"/>
      <c r="I139" s="610"/>
      <c r="J139" s="615" t="s">
        <v>380</v>
      </c>
    </row>
    <row r="140" spans="1:10" s="622" customFormat="1" ht="51.75" customHeight="1" x14ac:dyDescent="0.2">
      <c r="A140" s="599" t="s">
        <v>11012</v>
      </c>
      <c r="B140" s="599" t="s">
        <v>10635</v>
      </c>
      <c r="C140" s="599" t="s">
        <v>10946</v>
      </c>
      <c r="D140" s="599"/>
      <c r="E140" s="620">
        <v>390000</v>
      </c>
      <c r="F140" s="599"/>
      <c r="G140" s="615"/>
      <c r="H140" s="621"/>
      <c r="I140" s="610"/>
      <c r="J140" s="615" t="s">
        <v>380</v>
      </c>
    </row>
    <row r="141" spans="1:10" s="622" customFormat="1" ht="51.75" customHeight="1" x14ac:dyDescent="0.2">
      <c r="A141" s="599" t="s">
        <v>11013</v>
      </c>
      <c r="B141" s="599" t="s">
        <v>10635</v>
      </c>
      <c r="C141" s="599" t="s">
        <v>10946</v>
      </c>
      <c r="D141" s="599" t="s">
        <v>11014</v>
      </c>
      <c r="E141" s="620">
        <v>159960.45000000001</v>
      </c>
      <c r="F141" s="599"/>
      <c r="G141" s="615"/>
      <c r="H141" s="621"/>
      <c r="I141" s="610"/>
      <c r="J141" s="615" t="s">
        <v>11015</v>
      </c>
    </row>
    <row r="142" spans="1:10" s="622" customFormat="1" ht="51.75" customHeight="1" x14ac:dyDescent="0.2">
      <c r="A142" s="599" t="s">
        <v>11016</v>
      </c>
      <c r="B142" s="599" t="s">
        <v>10635</v>
      </c>
      <c r="C142" s="599" t="s">
        <v>10946</v>
      </c>
      <c r="D142" s="599" t="s">
        <v>11017</v>
      </c>
      <c r="E142" s="620">
        <v>157793.68</v>
      </c>
      <c r="F142" s="599"/>
      <c r="G142" s="615"/>
      <c r="H142" s="621"/>
      <c r="I142" s="610"/>
      <c r="J142" s="615" t="s">
        <v>11015</v>
      </c>
    </row>
    <row r="143" spans="1:10" ht="23.25" customHeight="1" thickBot="1" x14ac:dyDescent="0.25">
      <c r="A143" s="825" t="s">
        <v>0</v>
      </c>
      <c r="B143" s="826"/>
      <c r="C143" s="826"/>
      <c r="D143" s="827"/>
      <c r="E143" s="623">
        <f>SUM(E6:E142)</f>
        <v>88981666.179999992</v>
      </c>
      <c r="F143" s="24"/>
      <c r="G143" s="624"/>
      <c r="H143" s="27"/>
      <c r="I143" s="625"/>
      <c r="J143" s="624"/>
    </row>
    <row r="144" spans="1:10" x14ac:dyDescent="0.2">
      <c r="A144" s="10"/>
      <c r="B144" s="626"/>
      <c r="C144" s="626"/>
      <c r="D144" s="10"/>
      <c r="E144" s="627"/>
      <c r="F144" s="10"/>
      <c r="G144" s="2"/>
    </row>
    <row r="145" spans="1:7" x14ac:dyDescent="0.2">
      <c r="A145" s="8"/>
      <c r="B145" s="628"/>
      <c r="C145" s="628"/>
      <c r="D145" s="8"/>
      <c r="E145" s="629"/>
      <c r="F145" s="8"/>
      <c r="G145" s="2"/>
    </row>
    <row r="146" spans="1:7" x14ac:dyDescent="0.2">
      <c r="A146" s="8"/>
    </row>
    <row r="147" spans="1:7" x14ac:dyDescent="0.2">
      <c r="A147" s="8"/>
    </row>
    <row r="148" spans="1:7" x14ac:dyDescent="0.2">
      <c r="A148" s="8"/>
    </row>
  </sheetData>
  <mergeCells count="1">
    <mergeCell ref="A143:D143"/>
  </mergeCells>
  <hyperlinks>
    <hyperlink ref="F43" location="'AMC 52-2013'!A1" display="ELIZABETH M.FLORES ESQUIVEL" xr:uid="{00000000-0004-0000-0E00-000000000000}"/>
  </hyperlinks>
  <printOptions horizontalCentered="1"/>
  <pageMargins left="0.25" right="0.25" top="0.75" bottom="0.75" header="0.3" footer="0.3"/>
  <pageSetup paperSize="9" scale="28"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pageSetUpPr fitToPage="1"/>
  </sheetPr>
  <dimension ref="A1:W16"/>
  <sheetViews>
    <sheetView zoomScaleNormal="100" zoomScaleSheetLayoutView="100" zoomScalePageLayoutView="85" workbookViewId="0">
      <selection activeCell="B10" sqref="B10"/>
    </sheetView>
  </sheetViews>
  <sheetFormatPr baseColWidth="10" defaultColWidth="11.42578125" defaultRowHeight="12" x14ac:dyDescent="0.2"/>
  <cols>
    <col min="1" max="1" width="54.85546875" style="592" customWidth="1"/>
    <col min="2" max="2" width="30.7109375" style="592" customWidth="1"/>
    <col min="3" max="3" width="31.140625" style="630" customWidth="1"/>
    <col min="4" max="4" width="18.85546875" style="592" customWidth="1"/>
    <col min="5" max="5" width="22.28515625" style="592" customWidth="1"/>
    <col min="6" max="6" width="17.85546875" style="592" customWidth="1"/>
    <col min="7" max="7" width="63.42578125" style="592" customWidth="1"/>
    <col min="8" max="8" width="23.5703125" style="592" customWidth="1"/>
    <col min="9" max="16384" width="11.42578125" style="592"/>
  </cols>
  <sheetData>
    <row r="1" spans="1:23" s="585" customFormat="1" x14ac:dyDescent="0.2">
      <c r="A1" s="51" t="s">
        <v>389</v>
      </c>
      <c r="B1" s="51"/>
      <c r="C1" s="581"/>
      <c r="D1" s="51"/>
      <c r="E1" s="51"/>
      <c r="F1" s="51"/>
      <c r="G1" s="51"/>
    </row>
    <row r="2" spans="1:23" s="585" customFormat="1" x14ac:dyDescent="0.2">
      <c r="A2" s="51" t="s">
        <v>311</v>
      </c>
      <c r="B2" s="51"/>
      <c r="C2" s="581"/>
      <c r="D2" s="51"/>
      <c r="E2" s="51"/>
      <c r="F2" s="51"/>
      <c r="G2" s="51"/>
      <c r="H2" s="51"/>
      <c r="I2" s="51"/>
      <c r="J2" s="51"/>
      <c r="K2" s="51"/>
      <c r="L2" s="51"/>
      <c r="M2" s="51"/>
      <c r="N2" s="51"/>
      <c r="O2" s="51"/>
      <c r="P2" s="51"/>
      <c r="Q2" s="51"/>
      <c r="R2" s="51"/>
      <c r="S2" s="51"/>
      <c r="T2" s="51"/>
      <c r="U2" s="51"/>
      <c r="V2" s="51"/>
      <c r="W2" s="51"/>
    </row>
    <row r="3" spans="1:23" ht="12.75" thickBot="1" x14ac:dyDescent="0.25">
      <c r="A3" s="588"/>
      <c r="B3" s="588"/>
      <c r="C3" s="632"/>
      <c r="D3" s="7"/>
      <c r="E3" s="7"/>
      <c r="F3" s="7"/>
    </row>
    <row r="4" spans="1:23" ht="12.75" thickBot="1" x14ac:dyDescent="0.25">
      <c r="A4" s="828" t="s">
        <v>39</v>
      </c>
      <c r="B4" s="828" t="s">
        <v>317</v>
      </c>
      <c r="C4" s="830" t="s">
        <v>318</v>
      </c>
      <c r="D4" s="89" t="s">
        <v>413</v>
      </c>
      <c r="E4" s="89" t="s">
        <v>414</v>
      </c>
      <c r="F4" s="169" t="s">
        <v>415</v>
      </c>
      <c r="G4" s="828" t="s">
        <v>49</v>
      </c>
      <c r="H4" s="828" t="s">
        <v>111</v>
      </c>
    </row>
    <row r="5" spans="1:23" ht="12.75" customHeight="1" thickBot="1" x14ac:dyDescent="0.25">
      <c r="A5" s="829"/>
      <c r="B5" s="829"/>
      <c r="C5" s="831"/>
      <c r="D5" s="90" t="s">
        <v>315</v>
      </c>
      <c r="E5" s="90" t="s">
        <v>315</v>
      </c>
      <c r="F5" s="90" t="s">
        <v>315</v>
      </c>
      <c r="G5" s="832"/>
      <c r="H5" s="832"/>
    </row>
    <row r="6" spans="1:23" s="639" customFormat="1" ht="53.25" customHeight="1" x14ac:dyDescent="0.2">
      <c r="A6" s="633" t="s">
        <v>11018</v>
      </c>
      <c r="B6" s="634" t="s">
        <v>88</v>
      </c>
      <c r="C6" s="633" t="s">
        <v>11019</v>
      </c>
      <c r="D6" s="635">
        <v>0</v>
      </c>
      <c r="E6" s="636">
        <v>35200</v>
      </c>
      <c r="F6" s="637">
        <v>0</v>
      </c>
      <c r="G6" s="638" t="s">
        <v>11020</v>
      </c>
      <c r="H6" s="638" t="s">
        <v>11021</v>
      </c>
    </row>
    <row r="7" spans="1:23" s="639" customFormat="1" ht="22.5" x14ac:dyDescent="0.2">
      <c r="A7" s="633" t="s">
        <v>11022</v>
      </c>
      <c r="B7" s="634" t="s">
        <v>88</v>
      </c>
      <c r="C7" s="633" t="s">
        <v>11023</v>
      </c>
      <c r="D7" s="635"/>
      <c r="E7" s="636">
        <v>21755</v>
      </c>
      <c r="F7" s="637">
        <v>0</v>
      </c>
      <c r="G7" s="638" t="s">
        <v>11024</v>
      </c>
      <c r="H7" s="640"/>
    </row>
    <row r="8" spans="1:23" s="639" customFormat="1" ht="67.5" x14ac:dyDescent="0.2">
      <c r="A8" s="633" t="s">
        <v>11025</v>
      </c>
      <c r="B8" s="641" t="s">
        <v>88</v>
      </c>
      <c r="C8" s="642" t="s">
        <v>11026</v>
      </c>
      <c r="D8" s="635">
        <v>40000</v>
      </c>
      <c r="E8" s="636"/>
      <c r="F8" s="637"/>
      <c r="G8" s="638" t="s">
        <v>11027</v>
      </c>
      <c r="H8" s="640" t="s">
        <v>11028</v>
      </c>
    </row>
    <row r="9" spans="1:23" s="639" customFormat="1" ht="56.25" x14ac:dyDescent="0.2">
      <c r="A9" s="633" t="s">
        <v>11029</v>
      </c>
      <c r="B9" s="641" t="s">
        <v>88</v>
      </c>
      <c r="C9" s="642" t="s">
        <v>11030</v>
      </c>
      <c r="D9" s="635">
        <v>45013.74</v>
      </c>
      <c r="E9" s="636"/>
      <c r="F9" s="637"/>
      <c r="G9" s="638" t="s">
        <v>11027</v>
      </c>
      <c r="H9" s="640" t="s">
        <v>11031</v>
      </c>
    </row>
    <row r="10" spans="1:23" s="639" customFormat="1" ht="56.25" x14ac:dyDescent="0.2">
      <c r="A10" s="633" t="s">
        <v>11032</v>
      </c>
      <c r="B10" s="641" t="s">
        <v>88</v>
      </c>
      <c r="C10" s="642" t="s">
        <v>11033</v>
      </c>
      <c r="D10" s="635">
        <v>35100</v>
      </c>
      <c r="E10" s="636"/>
      <c r="F10" s="637"/>
      <c r="G10" s="638" t="s">
        <v>11027</v>
      </c>
      <c r="H10" s="640" t="s">
        <v>11034</v>
      </c>
    </row>
    <row r="11" spans="1:23" s="639" customFormat="1" ht="56.25" x14ac:dyDescent="0.2">
      <c r="A11" s="633" t="s">
        <v>11035</v>
      </c>
      <c r="B11" s="641" t="s">
        <v>88</v>
      </c>
      <c r="C11" s="642" t="s">
        <v>11033</v>
      </c>
      <c r="D11" s="635">
        <v>46800</v>
      </c>
      <c r="E11" s="636"/>
      <c r="F11" s="637"/>
      <c r="G11" s="638" t="s">
        <v>11027</v>
      </c>
      <c r="H11" s="640" t="s">
        <v>11034</v>
      </c>
    </row>
    <row r="12" spans="1:23" s="639" customFormat="1" ht="57" thickBot="1" x14ac:dyDescent="0.25">
      <c r="A12" s="633" t="s">
        <v>11036</v>
      </c>
      <c r="B12" s="641" t="s">
        <v>88</v>
      </c>
      <c r="C12" s="642" t="s">
        <v>11037</v>
      </c>
      <c r="D12" s="635">
        <v>35640</v>
      </c>
      <c r="E12" s="636"/>
      <c r="F12" s="637"/>
      <c r="G12" s="638" t="s">
        <v>11027</v>
      </c>
      <c r="H12" s="640" t="s">
        <v>11038</v>
      </c>
    </row>
    <row r="13" spans="1:23" ht="12.75" thickBot="1" x14ac:dyDescent="0.25">
      <c r="A13" s="37" t="s">
        <v>40</v>
      </c>
      <c r="B13" s="24"/>
      <c r="C13" s="643"/>
      <c r="D13" s="644">
        <f>+SUM(D6:D12)</f>
        <v>202553.74</v>
      </c>
      <c r="E13" s="644">
        <f>+SUM(E6:E12)</f>
        <v>56955</v>
      </c>
      <c r="F13" s="645">
        <v>0</v>
      </c>
      <c r="G13" s="19"/>
      <c r="H13" s="19"/>
    </row>
    <row r="14" spans="1:23" x14ac:dyDescent="0.2">
      <c r="A14" s="10"/>
      <c r="B14" s="10"/>
      <c r="C14" s="626"/>
      <c r="D14" s="646"/>
      <c r="E14" s="646"/>
      <c r="F14" s="646"/>
    </row>
    <row r="15" spans="1:23" x14ac:dyDescent="0.2">
      <c r="A15" s="8" t="s">
        <v>50</v>
      </c>
      <c r="B15" s="8"/>
      <c r="C15" s="628"/>
      <c r="D15" s="2"/>
      <c r="E15" s="2"/>
      <c r="F15" s="2"/>
    </row>
    <row r="16" spans="1:23" x14ac:dyDescent="0.2">
      <c r="A16" s="1" t="s">
        <v>112</v>
      </c>
      <c r="B16" s="1"/>
      <c r="C16" s="647"/>
      <c r="D16" s="2"/>
      <c r="E16" s="2"/>
      <c r="F16" s="2"/>
    </row>
  </sheetData>
  <mergeCells count="5">
    <mergeCell ref="A4:A5"/>
    <mergeCell ref="B4:B5"/>
    <mergeCell ref="C4:C5"/>
    <mergeCell ref="G4:G5"/>
    <mergeCell ref="H4:H5"/>
  </mergeCells>
  <printOptions horizontalCentered="1"/>
  <pageMargins left="0.25" right="0.29950980392156862" top="0.75" bottom="0.75" header="0.3" footer="0.3"/>
  <pageSetup paperSize="9" scale="6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85"/>
  <sheetViews>
    <sheetView zoomScaleNormal="100" zoomScaleSheetLayoutView="100" zoomScalePageLayoutView="85" workbookViewId="0">
      <selection activeCell="F21" sqref="F21"/>
    </sheetView>
  </sheetViews>
  <sheetFormatPr baseColWidth="10" defaultColWidth="11.42578125" defaultRowHeight="11.25" x14ac:dyDescent="0.2"/>
  <cols>
    <col min="1" max="1" width="46" style="382" customWidth="1"/>
    <col min="2" max="2" width="33.85546875" style="673" customWidth="1"/>
    <col min="3" max="3" width="35.42578125" style="382" customWidth="1"/>
    <col min="4" max="4" width="15.5703125" style="382" customWidth="1"/>
    <col min="5" max="5" width="15.5703125" style="674" customWidth="1"/>
    <col min="6" max="8" width="15.5703125" style="382" customWidth="1"/>
    <col min="9" max="16384" width="11.42578125" style="382"/>
  </cols>
  <sheetData>
    <row r="1" spans="1:22" s="668" customFormat="1" x14ac:dyDescent="0.2">
      <c r="A1" s="665" t="s">
        <v>390</v>
      </c>
      <c r="B1" s="666"/>
      <c r="C1" s="665"/>
      <c r="D1" s="665"/>
      <c r="E1" s="667"/>
      <c r="F1" s="665"/>
      <c r="G1" s="665"/>
      <c r="H1" s="665"/>
    </row>
    <row r="2" spans="1:22" s="671" customFormat="1" x14ac:dyDescent="0.2">
      <c r="A2" s="54" t="s">
        <v>11186</v>
      </c>
      <c r="B2" s="669"/>
      <c r="C2" s="54"/>
      <c r="D2" s="54"/>
      <c r="E2" s="670"/>
      <c r="F2" s="54"/>
      <c r="G2" s="54"/>
      <c r="H2" s="54"/>
      <c r="I2" s="54"/>
      <c r="J2" s="54"/>
      <c r="K2" s="54"/>
      <c r="L2" s="54"/>
      <c r="M2" s="54"/>
      <c r="N2" s="54"/>
      <c r="O2" s="54"/>
      <c r="P2" s="54"/>
      <c r="Q2" s="54"/>
      <c r="R2" s="54"/>
      <c r="S2" s="54"/>
      <c r="T2" s="54"/>
      <c r="U2" s="54"/>
      <c r="V2" s="54"/>
    </row>
    <row r="3" spans="1:22" ht="12" thickBot="1" x14ac:dyDescent="0.25">
      <c r="A3" s="672" t="s">
        <v>585</v>
      </c>
    </row>
    <row r="4" spans="1:22" ht="19.5" customHeight="1" thickBot="1" x14ac:dyDescent="0.25">
      <c r="A4" s="685"/>
      <c r="B4" s="686"/>
      <c r="C4" s="833" t="s">
        <v>324</v>
      </c>
      <c r="D4" s="834"/>
      <c r="E4" s="834"/>
      <c r="F4" s="834"/>
      <c r="G4" s="834"/>
      <c r="H4" s="835"/>
    </row>
    <row r="5" spans="1:22" s="675" customFormat="1" ht="23.25" customHeight="1" thickBot="1" x14ac:dyDescent="0.25">
      <c r="A5" s="687" t="s">
        <v>325</v>
      </c>
      <c r="B5" s="688" t="s">
        <v>90</v>
      </c>
      <c r="C5" s="689" t="s">
        <v>323</v>
      </c>
      <c r="D5" s="690" t="s">
        <v>322</v>
      </c>
      <c r="E5" s="691" t="s">
        <v>321</v>
      </c>
      <c r="F5" s="692" t="s">
        <v>320</v>
      </c>
      <c r="G5" s="693" t="s">
        <v>426</v>
      </c>
      <c r="H5" s="693" t="s">
        <v>418</v>
      </c>
    </row>
    <row r="6" spans="1:22" s="677" customFormat="1" ht="16.5" x14ac:dyDescent="0.3">
      <c r="A6" s="694"/>
      <c r="B6" s="695"/>
      <c r="C6" s="696"/>
      <c r="D6" s="697"/>
      <c r="E6" s="698"/>
      <c r="F6" s="697"/>
      <c r="G6" s="699"/>
      <c r="H6" s="699"/>
    </row>
    <row r="7" spans="1:22" s="677" customFormat="1" ht="16.5" x14ac:dyDescent="0.3">
      <c r="A7" s="700" t="s">
        <v>41</v>
      </c>
      <c r="B7" s="701"/>
      <c r="C7" s="702"/>
      <c r="D7" s="703"/>
      <c r="E7" s="704"/>
      <c r="F7" s="703"/>
      <c r="G7" s="705"/>
      <c r="H7" s="705"/>
    </row>
    <row r="8" spans="1:22" s="677" customFormat="1" ht="16.5" x14ac:dyDescent="0.3">
      <c r="A8" s="700"/>
      <c r="B8" s="701" t="s">
        <v>11187</v>
      </c>
      <c r="C8" s="706" t="s">
        <v>11188</v>
      </c>
      <c r="D8" s="706" t="s">
        <v>11189</v>
      </c>
      <c r="E8" s="707">
        <v>2010</v>
      </c>
      <c r="F8" s="708" t="s">
        <v>11190</v>
      </c>
      <c r="G8" s="709">
        <v>0</v>
      </c>
      <c r="H8" s="709">
        <v>0</v>
      </c>
    </row>
    <row r="9" spans="1:22" s="677" customFormat="1" ht="16.5" x14ac:dyDescent="0.3">
      <c r="A9" s="700"/>
      <c r="B9" s="701" t="s">
        <v>11191</v>
      </c>
      <c r="C9" s="706" t="s">
        <v>11188</v>
      </c>
      <c r="D9" s="706" t="s">
        <v>11192</v>
      </c>
      <c r="E9" s="707">
        <v>2010</v>
      </c>
      <c r="F9" s="708" t="s">
        <v>11190</v>
      </c>
      <c r="G9" s="709">
        <v>0</v>
      </c>
      <c r="H9" s="709">
        <v>0</v>
      </c>
    </row>
    <row r="10" spans="1:22" s="677" customFormat="1" ht="16.5" x14ac:dyDescent="0.3">
      <c r="A10" s="700"/>
      <c r="B10" s="701" t="s">
        <v>11193</v>
      </c>
      <c r="C10" s="706" t="s">
        <v>11188</v>
      </c>
      <c r="D10" s="706" t="s">
        <v>11194</v>
      </c>
      <c r="E10" s="707">
        <v>2010</v>
      </c>
      <c r="F10" s="708" t="s">
        <v>11190</v>
      </c>
      <c r="G10" s="709">
        <v>0</v>
      </c>
      <c r="H10" s="709">
        <v>0</v>
      </c>
    </row>
    <row r="11" spans="1:22" s="677" customFormat="1" ht="16.5" x14ac:dyDescent="0.3">
      <c r="A11" s="700"/>
      <c r="B11" s="701" t="s">
        <v>11195</v>
      </c>
      <c r="C11" s="706" t="s">
        <v>11188</v>
      </c>
      <c r="D11" s="706" t="s">
        <v>11196</v>
      </c>
      <c r="E11" s="707">
        <v>2011</v>
      </c>
      <c r="F11" s="708" t="s">
        <v>11190</v>
      </c>
      <c r="G11" s="709">
        <v>0</v>
      </c>
      <c r="H11" s="709">
        <v>0</v>
      </c>
    </row>
    <row r="12" spans="1:22" s="677" customFormat="1" ht="16.5" x14ac:dyDescent="0.3">
      <c r="A12" s="700"/>
      <c r="B12" s="701" t="s">
        <v>11197</v>
      </c>
      <c r="C12" s="706" t="s">
        <v>11188</v>
      </c>
      <c r="D12" s="706" t="s">
        <v>11198</v>
      </c>
      <c r="E12" s="707">
        <v>2011</v>
      </c>
      <c r="F12" s="708" t="s">
        <v>11190</v>
      </c>
      <c r="G12" s="709">
        <v>0</v>
      </c>
      <c r="H12" s="709">
        <v>0</v>
      </c>
    </row>
    <row r="13" spans="1:22" s="677" customFormat="1" ht="16.5" x14ac:dyDescent="0.3">
      <c r="A13" s="700"/>
      <c r="B13" s="701" t="s">
        <v>11199</v>
      </c>
      <c r="C13" s="706" t="s">
        <v>11188</v>
      </c>
      <c r="D13" s="706" t="s">
        <v>11200</v>
      </c>
      <c r="E13" s="707">
        <v>2014</v>
      </c>
      <c r="F13" s="708" t="s">
        <v>11190</v>
      </c>
      <c r="G13" s="709">
        <v>0</v>
      </c>
      <c r="H13" s="709">
        <v>0</v>
      </c>
    </row>
    <row r="14" spans="1:22" s="677" customFormat="1" ht="16.5" x14ac:dyDescent="0.3">
      <c r="A14" s="700"/>
      <c r="B14" s="701" t="s">
        <v>11201</v>
      </c>
      <c r="C14" s="706" t="s">
        <v>11188</v>
      </c>
      <c r="D14" s="706" t="s">
        <v>11202</v>
      </c>
      <c r="E14" s="707">
        <v>2015</v>
      </c>
      <c r="F14" s="708" t="s">
        <v>11190</v>
      </c>
      <c r="G14" s="709">
        <v>0</v>
      </c>
      <c r="H14" s="709">
        <v>0</v>
      </c>
    </row>
    <row r="15" spans="1:22" s="677" customFormat="1" ht="16.5" x14ac:dyDescent="0.3">
      <c r="A15" s="700"/>
      <c r="B15" s="701"/>
      <c r="C15" s="702"/>
      <c r="D15" s="703"/>
      <c r="E15" s="704"/>
      <c r="F15" s="703"/>
      <c r="G15" s="705"/>
      <c r="H15" s="705"/>
    </row>
    <row r="16" spans="1:22" s="677" customFormat="1" ht="16.5" x14ac:dyDescent="0.3">
      <c r="A16" s="700" t="s">
        <v>42</v>
      </c>
      <c r="B16" s="701"/>
      <c r="C16" s="706"/>
      <c r="D16" s="706"/>
      <c r="E16" s="707"/>
      <c r="F16" s="708"/>
      <c r="G16" s="710"/>
      <c r="H16" s="710"/>
    </row>
    <row r="17" spans="1:8" s="677" customFormat="1" ht="16.5" x14ac:dyDescent="0.3">
      <c r="A17" s="700"/>
      <c r="B17" s="701" t="s">
        <v>11187</v>
      </c>
      <c r="C17" s="706" t="s">
        <v>11188</v>
      </c>
      <c r="D17" s="706" t="s">
        <v>11189</v>
      </c>
      <c r="E17" s="707">
        <v>2010</v>
      </c>
      <c r="F17" s="708" t="s">
        <v>11190</v>
      </c>
      <c r="G17" s="711">
        <v>23455055.319999997</v>
      </c>
      <c r="H17" s="712">
        <v>15820463.15</v>
      </c>
    </row>
    <row r="18" spans="1:8" s="677" customFormat="1" ht="16.5" x14ac:dyDescent="0.3">
      <c r="A18" s="700"/>
      <c r="B18" s="701" t="s">
        <v>11187</v>
      </c>
      <c r="C18" s="706" t="s">
        <v>11203</v>
      </c>
      <c r="D18" s="706" t="s">
        <v>11204</v>
      </c>
      <c r="E18" s="707">
        <v>2010</v>
      </c>
      <c r="F18" s="708" t="s">
        <v>11190</v>
      </c>
      <c r="G18" s="711">
        <v>4212274.95</v>
      </c>
      <c r="H18" s="712">
        <v>5077177.3099999996</v>
      </c>
    </row>
    <row r="19" spans="1:8" s="677" customFormat="1" ht="16.5" x14ac:dyDescent="0.3">
      <c r="A19" s="700"/>
      <c r="B19" s="701" t="s">
        <v>11187</v>
      </c>
      <c r="C19" s="706" t="s">
        <v>11203</v>
      </c>
      <c r="D19" s="706" t="s">
        <v>11205</v>
      </c>
      <c r="E19" s="707">
        <v>2010</v>
      </c>
      <c r="F19" s="708" t="s">
        <v>11206</v>
      </c>
      <c r="G19" s="711">
        <v>26.62</v>
      </c>
      <c r="H19" s="712">
        <v>26.62</v>
      </c>
    </row>
    <row r="20" spans="1:8" s="677" customFormat="1" ht="16.5" x14ac:dyDescent="0.3">
      <c r="A20" s="700"/>
      <c r="B20" s="701" t="s">
        <v>11187</v>
      </c>
      <c r="C20" s="706" t="s">
        <v>11203</v>
      </c>
      <c r="D20" s="706" t="s">
        <v>11207</v>
      </c>
      <c r="E20" s="707">
        <v>2011</v>
      </c>
      <c r="F20" s="708" t="s">
        <v>11190</v>
      </c>
      <c r="G20" s="711">
        <v>7445.89</v>
      </c>
      <c r="H20" s="712">
        <v>1668.89</v>
      </c>
    </row>
    <row r="21" spans="1:8" s="677" customFormat="1" ht="16.5" x14ac:dyDescent="0.3">
      <c r="A21" s="700"/>
      <c r="B21" s="701" t="s">
        <v>11187</v>
      </c>
      <c r="C21" s="706" t="s">
        <v>11208</v>
      </c>
      <c r="D21" s="706" t="s">
        <v>11209</v>
      </c>
      <c r="E21" s="707">
        <v>2014</v>
      </c>
      <c r="F21" s="708" t="s">
        <v>11190</v>
      </c>
      <c r="G21" s="711">
        <v>3410.26</v>
      </c>
      <c r="H21" s="712">
        <v>150834.54999999999</v>
      </c>
    </row>
    <row r="22" spans="1:8" s="677" customFormat="1" ht="16.5" x14ac:dyDescent="0.3">
      <c r="A22" s="700"/>
      <c r="B22" s="701" t="s">
        <v>11191</v>
      </c>
      <c r="C22" s="706" t="s">
        <v>11188</v>
      </c>
      <c r="D22" s="706" t="s">
        <v>11192</v>
      </c>
      <c r="E22" s="707">
        <v>2013</v>
      </c>
      <c r="F22" s="708" t="s">
        <v>11190</v>
      </c>
      <c r="G22" s="713">
        <v>69887230.150000006</v>
      </c>
      <c r="H22" s="714">
        <v>3428870.77</v>
      </c>
    </row>
    <row r="23" spans="1:8" s="677" customFormat="1" ht="16.5" x14ac:dyDescent="0.3">
      <c r="A23" s="700"/>
      <c r="B23" s="701" t="s">
        <v>11191</v>
      </c>
      <c r="C23" s="706" t="s">
        <v>11203</v>
      </c>
      <c r="D23" s="706" t="s">
        <v>11210</v>
      </c>
      <c r="E23" s="707">
        <v>2010</v>
      </c>
      <c r="F23" s="708" t="s">
        <v>11190</v>
      </c>
      <c r="G23" s="705">
        <v>3347328.69</v>
      </c>
      <c r="H23" s="705">
        <v>12943726.16</v>
      </c>
    </row>
    <row r="24" spans="1:8" s="677" customFormat="1" ht="16.5" x14ac:dyDescent="0.3">
      <c r="A24" s="700"/>
      <c r="B24" s="701" t="s">
        <v>11191</v>
      </c>
      <c r="C24" s="706" t="s">
        <v>11203</v>
      </c>
      <c r="D24" s="706" t="s">
        <v>11211</v>
      </c>
      <c r="E24" s="707">
        <v>2015</v>
      </c>
      <c r="F24" s="708" t="s">
        <v>11190</v>
      </c>
      <c r="G24" s="713">
        <v>592817.44999999995</v>
      </c>
      <c r="H24" s="714">
        <v>1370406.23</v>
      </c>
    </row>
    <row r="25" spans="1:8" s="677" customFormat="1" ht="16.5" x14ac:dyDescent="0.3">
      <c r="A25" s="700"/>
      <c r="B25" s="701" t="s">
        <v>11193</v>
      </c>
      <c r="C25" s="706" t="s">
        <v>11203</v>
      </c>
      <c r="D25" s="706" t="s">
        <v>11212</v>
      </c>
      <c r="E25" s="707">
        <v>2010</v>
      </c>
      <c r="F25" s="708" t="s">
        <v>11190</v>
      </c>
      <c r="G25" s="715">
        <v>3598.82</v>
      </c>
      <c r="H25" s="715">
        <v>7326.58</v>
      </c>
    </row>
    <row r="26" spans="1:8" s="677" customFormat="1" ht="16.5" x14ac:dyDescent="0.3">
      <c r="A26" s="700"/>
      <c r="B26" s="701" t="s">
        <v>11193</v>
      </c>
      <c r="C26" s="706" t="s">
        <v>11188</v>
      </c>
      <c r="D26" s="706" t="s">
        <v>11194</v>
      </c>
      <c r="E26" s="707">
        <v>2013</v>
      </c>
      <c r="F26" s="708" t="s">
        <v>11190</v>
      </c>
      <c r="G26" s="715">
        <v>13033.46</v>
      </c>
      <c r="H26" s="715">
        <v>18540</v>
      </c>
    </row>
    <row r="27" spans="1:8" s="677" customFormat="1" ht="16.5" x14ac:dyDescent="0.3">
      <c r="A27" s="700"/>
      <c r="B27" s="701" t="s">
        <v>11195</v>
      </c>
      <c r="C27" s="706" t="s">
        <v>11188</v>
      </c>
      <c r="D27" s="706" t="s">
        <v>11196</v>
      </c>
      <c r="E27" s="707">
        <v>2013</v>
      </c>
      <c r="F27" s="708" t="s">
        <v>11190</v>
      </c>
      <c r="G27" s="712">
        <v>131380.62</v>
      </c>
      <c r="H27" s="712">
        <v>804885.6</v>
      </c>
    </row>
    <row r="28" spans="1:8" s="677" customFormat="1" ht="16.5" x14ac:dyDescent="0.3">
      <c r="A28" s="700"/>
      <c r="B28" s="701" t="s">
        <v>11195</v>
      </c>
      <c r="C28" s="706" t="s">
        <v>11203</v>
      </c>
      <c r="D28" s="706" t="s">
        <v>11213</v>
      </c>
      <c r="E28" s="707">
        <v>2013</v>
      </c>
      <c r="F28" s="708" t="s">
        <v>11190</v>
      </c>
      <c r="G28" s="712">
        <v>13887.94</v>
      </c>
      <c r="H28" s="712">
        <v>19795.939999999999</v>
      </c>
    </row>
    <row r="29" spans="1:8" s="677" customFormat="1" ht="16.5" x14ac:dyDescent="0.3">
      <c r="A29" s="700"/>
      <c r="B29" s="701" t="s">
        <v>11197</v>
      </c>
      <c r="C29" s="706" t="s">
        <v>11188</v>
      </c>
      <c r="D29" s="706" t="s">
        <v>11198</v>
      </c>
      <c r="E29" s="707">
        <v>2011</v>
      </c>
      <c r="F29" s="708" t="s">
        <v>11190</v>
      </c>
      <c r="G29" s="716">
        <v>68.36</v>
      </c>
      <c r="H29" s="716">
        <v>68.36</v>
      </c>
    </row>
    <row r="30" spans="1:8" s="677" customFormat="1" ht="16.5" x14ac:dyDescent="0.3">
      <c r="A30" s="700"/>
      <c r="B30" s="701" t="s">
        <v>11197</v>
      </c>
      <c r="C30" s="706" t="s">
        <v>11203</v>
      </c>
      <c r="D30" s="706" t="s">
        <v>11214</v>
      </c>
      <c r="E30" s="707">
        <v>2011</v>
      </c>
      <c r="F30" s="708" t="s">
        <v>11190</v>
      </c>
      <c r="G30" s="716">
        <v>0</v>
      </c>
      <c r="H30" s="716">
        <v>0</v>
      </c>
    </row>
    <row r="31" spans="1:8" s="677" customFormat="1" ht="16.5" x14ac:dyDescent="0.3">
      <c r="A31" s="700"/>
      <c r="B31" s="701" t="s">
        <v>11199</v>
      </c>
      <c r="C31" s="706" t="s">
        <v>11188</v>
      </c>
      <c r="D31" s="706" t="s">
        <v>11200</v>
      </c>
      <c r="E31" s="707">
        <v>2014</v>
      </c>
      <c r="F31" s="708" t="s">
        <v>11190</v>
      </c>
      <c r="G31" s="716">
        <v>335.85</v>
      </c>
      <c r="H31" s="716">
        <v>336.08</v>
      </c>
    </row>
    <row r="32" spans="1:8" s="677" customFormat="1" ht="16.5" x14ac:dyDescent="0.3">
      <c r="A32" s="700"/>
      <c r="B32" s="701" t="s">
        <v>11199</v>
      </c>
      <c r="C32" s="706" t="s">
        <v>11203</v>
      </c>
      <c r="D32" s="706" t="s">
        <v>11215</v>
      </c>
      <c r="E32" s="707">
        <v>2014</v>
      </c>
      <c r="F32" s="708" t="s">
        <v>11190</v>
      </c>
      <c r="G32" s="716">
        <v>6260.97</v>
      </c>
      <c r="H32" s="716">
        <v>5023.58</v>
      </c>
    </row>
    <row r="33" spans="1:8" s="677" customFormat="1" ht="16.5" x14ac:dyDescent="0.3">
      <c r="A33" s="700"/>
      <c r="B33" s="701" t="s">
        <v>11201</v>
      </c>
      <c r="C33" s="706" t="s">
        <v>11188</v>
      </c>
      <c r="D33" s="706" t="s">
        <v>11202</v>
      </c>
      <c r="E33" s="707">
        <v>2015</v>
      </c>
      <c r="F33" s="708" t="s">
        <v>11190</v>
      </c>
      <c r="G33" s="717">
        <v>847559.59</v>
      </c>
      <c r="H33" s="717">
        <v>1148140.42</v>
      </c>
    </row>
    <row r="34" spans="1:8" s="677" customFormat="1" ht="16.5" x14ac:dyDescent="0.3">
      <c r="A34" s="700"/>
      <c r="B34" s="701" t="s">
        <v>11201</v>
      </c>
      <c r="C34" s="706" t="s">
        <v>11203</v>
      </c>
      <c r="D34" s="706" t="s">
        <v>11216</v>
      </c>
      <c r="E34" s="707">
        <v>2015</v>
      </c>
      <c r="F34" s="708" t="s">
        <v>11190</v>
      </c>
      <c r="G34" s="717">
        <v>250138.93</v>
      </c>
      <c r="H34" s="717">
        <v>149555.82</v>
      </c>
    </row>
    <row r="35" spans="1:8" s="677" customFormat="1" ht="16.5" x14ac:dyDescent="0.3">
      <c r="A35" s="700"/>
      <c r="B35" s="701"/>
      <c r="C35" s="702"/>
      <c r="D35" s="706"/>
      <c r="E35" s="704"/>
      <c r="F35" s="703"/>
      <c r="G35" s="705"/>
      <c r="H35" s="705"/>
    </row>
    <row r="36" spans="1:8" s="677" customFormat="1" ht="16.5" x14ac:dyDescent="0.3">
      <c r="A36" s="700" t="s">
        <v>43</v>
      </c>
      <c r="B36" s="701"/>
      <c r="C36" s="702"/>
      <c r="D36" s="706"/>
      <c r="E36" s="704"/>
      <c r="F36" s="703"/>
      <c r="G36" s="705"/>
      <c r="H36" s="705"/>
    </row>
    <row r="37" spans="1:8" s="677" customFormat="1" ht="16.5" x14ac:dyDescent="0.3">
      <c r="A37" s="700" t="s">
        <v>319</v>
      </c>
      <c r="B37" s="701"/>
      <c r="C37" s="702"/>
      <c r="D37" s="706"/>
      <c r="E37" s="704"/>
      <c r="F37" s="703"/>
      <c r="G37" s="705"/>
      <c r="H37" s="705"/>
    </row>
    <row r="38" spans="1:8" s="677" customFormat="1" ht="16.5" x14ac:dyDescent="0.3">
      <c r="A38" s="700"/>
      <c r="B38" s="701" t="s">
        <v>11187</v>
      </c>
      <c r="C38" s="706" t="s">
        <v>11188</v>
      </c>
      <c r="D38" s="706" t="s">
        <v>11189</v>
      </c>
      <c r="E38" s="707">
        <v>2016</v>
      </c>
      <c r="F38" s="708" t="s">
        <v>11190</v>
      </c>
      <c r="G38" s="711">
        <v>3189395.0300000003</v>
      </c>
      <c r="H38" s="712">
        <v>2064723.0299999998</v>
      </c>
    </row>
    <row r="39" spans="1:8" s="677" customFormat="1" ht="16.5" x14ac:dyDescent="0.3">
      <c r="A39" s="700"/>
      <c r="B39" s="718" t="s">
        <v>11217</v>
      </c>
      <c r="C39" s="719" t="s">
        <v>11203</v>
      </c>
      <c r="D39" s="706" t="s">
        <v>11194</v>
      </c>
      <c r="E39" s="707">
        <v>2020</v>
      </c>
      <c r="F39" s="720" t="s">
        <v>11190</v>
      </c>
      <c r="G39" s="715">
        <v>117603</v>
      </c>
      <c r="H39" s="715">
        <v>9878.7999999999993</v>
      </c>
    </row>
    <row r="40" spans="1:8" s="677" customFormat="1" ht="16.5" x14ac:dyDescent="0.3">
      <c r="A40" s="700"/>
      <c r="B40" s="701" t="s">
        <v>11195</v>
      </c>
      <c r="C40" s="706" t="s">
        <v>11188</v>
      </c>
      <c r="D40" s="706" t="s">
        <v>11196</v>
      </c>
      <c r="E40" s="707">
        <v>2016</v>
      </c>
      <c r="F40" s="708" t="s">
        <v>11190</v>
      </c>
      <c r="G40" s="712">
        <v>24405.98</v>
      </c>
      <c r="H40" s="712">
        <v>12300.98</v>
      </c>
    </row>
    <row r="41" spans="1:8" s="677" customFormat="1" ht="16.5" x14ac:dyDescent="0.3">
      <c r="A41" s="700"/>
      <c r="B41" s="701" t="s">
        <v>11197</v>
      </c>
      <c r="C41" s="706" t="s">
        <v>11188</v>
      </c>
      <c r="D41" s="706" t="s">
        <v>11198</v>
      </c>
      <c r="E41" s="707">
        <v>2011</v>
      </c>
      <c r="F41" s="708" t="s">
        <v>11190</v>
      </c>
      <c r="G41" s="721">
        <v>5189.6000000000004</v>
      </c>
      <c r="H41" s="722">
        <v>4889.6000000000004</v>
      </c>
    </row>
    <row r="42" spans="1:8" s="677" customFormat="1" ht="16.5" x14ac:dyDescent="0.3">
      <c r="A42" s="700"/>
      <c r="B42" s="701" t="s">
        <v>11201</v>
      </c>
      <c r="C42" s="706" t="s">
        <v>11188</v>
      </c>
      <c r="D42" s="706" t="s">
        <v>11202</v>
      </c>
      <c r="E42" s="707">
        <v>2016</v>
      </c>
      <c r="F42" s="708" t="s">
        <v>11190</v>
      </c>
      <c r="G42" s="716">
        <v>5491.87</v>
      </c>
      <c r="H42" s="716"/>
    </row>
    <row r="43" spans="1:8" s="677" customFormat="1" ht="16.5" x14ac:dyDescent="0.3">
      <c r="A43" s="700"/>
      <c r="B43" s="701" t="s">
        <v>11199</v>
      </c>
      <c r="C43" s="723" t="s">
        <v>11218</v>
      </c>
      <c r="D43" s="706" t="s">
        <v>11219</v>
      </c>
      <c r="E43" s="724">
        <v>2021</v>
      </c>
      <c r="F43" s="725" t="s">
        <v>11220</v>
      </c>
      <c r="G43" s="726">
        <v>0</v>
      </c>
      <c r="H43" s="726">
        <v>38292.5</v>
      </c>
    </row>
    <row r="44" spans="1:8" s="677" customFormat="1" ht="16.5" x14ac:dyDescent="0.3">
      <c r="A44" s="700" t="s">
        <v>44</v>
      </c>
      <c r="B44" s="701"/>
      <c r="C44" s="727"/>
      <c r="D44" s="706"/>
      <c r="E44" s="728"/>
      <c r="F44" s="729"/>
      <c r="G44" s="705"/>
      <c r="H44" s="705"/>
    </row>
    <row r="45" spans="1:8" s="677" customFormat="1" ht="16.5" x14ac:dyDescent="0.3">
      <c r="A45" s="700"/>
      <c r="B45" s="701" t="s">
        <v>11187</v>
      </c>
      <c r="C45" s="706" t="s">
        <v>11188</v>
      </c>
      <c r="D45" s="706" t="s">
        <v>11221</v>
      </c>
      <c r="E45" s="707">
        <v>2019</v>
      </c>
      <c r="F45" s="708" t="s">
        <v>11190</v>
      </c>
      <c r="G45" s="711">
        <v>0</v>
      </c>
      <c r="H45" s="712">
        <v>323295.51</v>
      </c>
    </row>
    <row r="46" spans="1:8" s="677" customFormat="1" ht="16.5" x14ac:dyDescent="0.3">
      <c r="A46" s="700"/>
      <c r="B46" s="701" t="s">
        <v>11187</v>
      </c>
      <c r="C46" s="706" t="s">
        <v>11203</v>
      </c>
      <c r="D46" s="706" t="s">
        <v>11222</v>
      </c>
      <c r="E46" s="707">
        <v>2010</v>
      </c>
      <c r="F46" s="708" t="s">
        <v>11190</v>
      </c>
      <c r="G46" s="712">
        <v>54634.7</v>
      </c>
      <c r="H46" s="712">
        <v>54634.7</v>
      </c>
    </row>
    <row r="47" spans="1:8" s="677" customFormat="1" ht="16.5" x14ac:dyDescent="0.3">
      <c r="A47" s="700"/>
      <c r="B47" s="701" t="s">
        <v>11187</v>
      </c>
      <c r="C47" s="706" t="s">
        <v>11203</v>
      </c>
      <c r="D47" s="706" t="s">
        <v>11223</v>
      </c>
      <c r="E47" s="707">
        <v>2011</v>
      </c>
      <c r="F47" s="708" t="s">
        <v>11190</v>
      </c>
      <c r="G47" s="712">
        <v>33548.14</v>
      </c>
      <c r="H47" s="712">
        <v>33548.14</v>
      </c>
    </row>
    <row r="48" spans="1:8" s="677" customFormat="1" ht="16.5" x14ac:dyDescent="0.3">
      <c r="A48" s="700"/>
      <c r="B48" s="701" t="s">
        <v>11187</v>
      </c>
      <c r="C48" s="706" t="s">
        <v>11203</v>
      </c>
      <c r="D48" s="706" t="s">
        <v>11224</v>
      </c>
      <c r="E48" s="707">
        <v>2016</v>
      </c>
      <c r="F48" s="708" t="s">
        <v>11190</v>
      </c>
      <c r="G48" s="712">
        <v>6521.27</v>
      </c>
      <c r="H48" s="712">
        <v>6521.27</v>
      </c>
    </row>
    <row r="49" spans="1:8" s="677" customFormat="1" ht="16.5" x14ac:dyDescent="0.3">
      <c r="A49" s="700"/>
      <c r="B49" s="701" t="s">
        <v>11187</v>
      </c>
      <c r="C49" s="706" t="s">
        <v>11203</v>
      </c>
      <c r="D49" s="706" t="s">
        <v>11225</v>
      </c>
      <c r="E49" s="707">
        <v>2016</v>
      </c>
      <c r="F49" s="708" t="s">
        <v>11190</v>
      </c>
      <c r="G49" s="712">
        <v>28403.040000000001</v>
      </c>
      <c r="H49" s="712">
        <v>28403.040000000001</v>
      </c>
    </row>
    <row r="50" spans="1:8" s="677" customFormat="1" ht="16.5" x14ac:dyDescent="0.3">
      <c r="A50" s="700"/>
      <c r="B50" s="701" t="s">
        <v>11187</v>
      </c>
      <c r="C50" s="706" t="s">
        <v>11226</v>
      </c>
      <c r="D50" s="706" t="s">
        <v>11227</v>
      </c>
      <c r="E50" s="707">
        <v>2006</v>
      </c>
      <c r="F50" s="708" t="s">
        <v>11206</v>
      </c>
      <c r="G50" s="711">
        <v>885099.38</v>
      </c>
      <c r="H50" s="712">
        <v>751169.29</v>
      </c>
    </row>
    <row r="51" spans="1:8" s="677" customFormat="1" ht="16.5" x14ac:dyDescent="0.3">
      <c r="A51" s="700"/>
      <c r="B51" s="701" t="s">
        <v>11187</v>
      </c>
      <c r="C51" s="706" t="s">
        <v>11226</v>
      </c>
      <c r="D51" s="706" t="s">
        <v>11228</v>
      </c>
      <c r="E51" s="707">
        <v>2010</v>
      </c>
      <c r="F51" s="708" t="s">
        <v>11190</v>
      </c>
      <c r="G51" s="711">
        <v>194516.94</v>
      </c>
      <c r="H51" s="712">
        <v>194298.44</v>
      </c>
    </row>
    <row r="52" spans="1:8" s="677" customFormat="1" ht="16.5" x14ac:dyDescent="0.3">
      <c r="A52" s="700"/>
      <c r="B52" s="701" t="s">
        <v>11187</v>
      </c>
      <c r="C52" s="706" t="s">
        <v>11226</v>
      </c>
      <c r="D52" s="706" t="s">
        <v>11229</v>
      </c>
      <c r="E52" s="707">
        <v>2014</v>
      </c>
      <c r="F52" s="708" t="s">
        <v>11190</v>
      </c>
      <c r="G52" s="711">
        <v>96594.54</v>
      </c>
      <c r="H52" s="712">
        <v>97437.49</v>
      </c>
    </row>
    <row r="53" spans="1:8" s="677" customFormat="1" ht="16.5" x14ac:dyDescent="0.3">
      <c r="A53" s="700"/>
      <c r="B53" s="701" t="s">
        <v>11191</v>
      </c>
      <c r="C53" s="706" t="s">
        <v>11203</v>
      </c>
      <c r="D53" s="706" t="s">
        <v>11230</v>
      </c>
      <c r="E53" s="707">
        <v>2013</v>
      </c>
      <c r="F53" s="708" t="s">
        <v>11190</v>
      </c>
      <c r="G53" s="705">
        <v>70937.710000000006</v>
      </c>
      <c r="H53" s="705">
        <v>70937.710000000006</v>
      </c>
    </row>
    <row r="54" spans="1:8" s="677" customFormat="1" ht="16.5" x14ac:dyDescent="0.3">
      <c r="A54" s="700"/>
      <c r="B54" s="701" t="s">
        <v>11193</v>
      </c>
      <c r="C54" s="706" t="s">
        <v>11203</v>
      </c>
      <c r="D54" s="706" t="s">
        <v>11231</v>
      </c>
      <c r="E54" s="707">
        <v>2010</v>
      </c>
      <c r="F54" s="708" t="s">
        <v>11190</v>
      </c>
      <c r="G54" s="715">
        <v>364115.96</v>
      </c>
      <c r="H54" s="715">
        <v>364115.96</v>
      </c>
    </row>
    <row r="55" spans="1:8" s="677" customFormat="1" ht="16.5" x14ac:dyDescent="0.3">
      <c r="A55" s="700"/>
      <c r="B55" s="701" t="s">
        <v>11193</v>
      </c>
      <c r="C55" s="706" t="s">
        <v>11203</v>
      </c>
      <c r="D55" s="706" t="s">
        <v>11232</v>
      </c>
      <c r="E55" s="707">
        <v>2010</v>
      </c>
      <c r="F55" s="708" t="s">
        <v>11190</v>
      </c>
      <c r="G55" s="715">
        <v>825993.94</v>
      </c>
      <c r="H55" s="715">
        <v>825993.94</v>
      </c>
    </row>
    <row r="56" spans="1:8" s="677" customFormat="1" ht="16.5" x14ac:dyDescent="0.3">
      <c r="A56" s="700"/>
      <c r="B56" s="701" t="s">
        <v>11193</v>
      </c>
      <c r="C56" s="706" t="s">
        <v>11203</v>
      </c>
      <c r="D56" s="706" t="s">
        <v>11233</v>
      </c>
      <c r="E56" s="707">
        <v>2010</v>
      </c>
      <c r="F56" s="708" t="s">
        <v>11190</v>
      </c>
      <c r="G56" s="715">
        <v>16450.05</v>
      </c>
      <c r="H56" s="715">
        <v>32900.1</v>
      </c>
    </row>
    <row r="57" spans="1:8" s="677" customFormat="1" ht="16.5" x14ac:dyDescent="0.3">
      <c r="A57" s="700"/>
      <c r="B57" s="701" t="s">
        <v>11193</v>
      </c>
      <c r="C57" s="706" t="s">
        <v>11203</v>
      </c>
      <c r="D57" s="706" t="s">
        <v>11234</v>
      </c>
      <c r="E57" s="707">
        <v>2010</v>
      </c>
      <c r="F57" s="708" t="s">
        <v>11190</v>
      </c>
      <c r="G57" s="715">
        <v>801.67</v>
      </c>
      <c r="H57" s="715">
        <v>1603.34</v>
      </c>
    </row>
    <row r="58" spans="1:8" s="677" customFormat="1" ht="16.5" x14ac:dyDescent="0.3">
      <c r="A58" s="700"/>
      <c r="B58" s="701" t="s">
        <v>11195</v>
      </c>
      <c r="C58" s="706" t="s">
        <v>11203</v>
      </c>
      <c r="D58" s="706" t="s">
        <v>11235</v>
      </c>
      <c r="E58" s="707">
        <v>2011</v>
      </c>
      <c r="F58" s="708" t="s">
        <v>11190</v>
      </c>
      <c r="G58" s="712">
        <v>29761.31</v>
      </c>
      <c r="H58" s="712">
        <v>356482.18</v>
      </c>
    </row>
    <row r="59" spans="1:8" s="677" customFormat="1" ht="16.5" x14ac:dyDescent="0.3">
      <c r="A59" s="700"/>
      <c r="B59" s="701" t="s">
        <v>11201</v>
      </c>
      <c r="C59" s="706" t="s">
        <v>11236</v>
      </c>
      <c r="D59" s="706" t="s">
        <v>11237</v>
      </c>
      <c r="E59" s="707">
        <v>2015</v>
      </c>
      <c r="F59" s="708" t="s">
        <v>11190</v>
      </c>
      <c r="G59" s="730">
        <v>51274.34</v>
      </c>
      <c r="H59" s="730">
        <v>51274.34</v>
      </c>
    </row>
    <row r="60" spans="1:8" s="677" customFormat="1" ht="16.5" x14ac:dyDescent="0.3">
      <c r="A60" s="700"/>
      <c r="B60" s="731"/>
      <c r="C60" s="732"/>
      <c r="D60" s="733"/>
      <c r="E60" s="734"/>
      <c r="F60" s="735"/>
      <c r="G60" s="736"/>
      <c r="H60" s="736"/>
    </row>
    <row r="61" spans="1:8" s="677" customFormat="1" ht="16.5" x14ac:dyDescent="0.3">
      <c r="A61" s="700" t="s">
        <v>45</v>
      </c>
      <c r="B61" s="701"/>
      <c r="C61" s="702"/>
      <c r="D61" s="703"/>
      <c r="E61" s="704"/>
      <c r="F61" s="703"/>
      <c r="G61" s="705"/>
      <c r="H61" s="705"/>
    </row>
    <row r="62" spans="1:8" s="677" customFormat="1" ht="16.5" x14ac:dyDescent="0.3">
      <c r="A62" s="700"/>
      <c r="B62" s="701"/>
      <c r="C62" s="702"/>
      <c r="D62" s="703"/>
      <c r="E62" s="704"/>
      <c r="F62" s="703"/>
      <c r="G62" s="705"/>
      <c r="H62" s="705"/>
    </row>
    <row r="63" spans="1:8" s="677" customFormat="1" ht="16.5" x14ac:dyDescent="0.3">
      <c r="A63" s="700" t="s">
        <v>11238</v>
      </c>
      <c r="B63" s="701"/>
      <c r="C63" s="706"/>
      <c r="D63" s="706"/>
      <c r="E63" s="707"/>
      <c r="F63" s="708"/>
      <c r="G63" s="716"/>
      <c r="H63" s="716"/>
    </row>
    <row r="64" spans="1:8" s="677" customFormat="1" ht="16.5" x14ac:dyDescent="0.3">
      <c r="A64" s="700" t="s">
        <v>11239</v>
      </c>
      <c r="B64" s="701" t="s">
        <v>11187</v>
      </c>
      <c r="C64" s="706" t="s">
        <v>11203</v>
      </c>
      <c r="D64" s="706" t="s">
        <v>11240</v>
      </c>
      <c r="E64" s="707">
        <v>2010</v>
      </c>
      <c r="F64" s="708" t="s">
        <v>11190</v>
      </c>
      <c r="G64" s="712">
        <v>14825.15</v>
      </c>
      <c r="H64" s="737">
        <v>15015.39</v>
      </c>
    </row>
    <row r="65" spans="1:8" s="677" customFormat="1" ht="16.5" x14ac:dyDescent="0.3">
      <c r="A65" s="700" t="s">
        <v>11241</v>
      </c>
      <c r="B65" s="701" t="s">
        <v>11187</v>
      </c>
      <c r="C65" s="706" t="s">
        <v>11203</v>
      </c>
      <c r="D65" s="706" t="s">
        <v>11242</v>
      </c>
      <c r="E65" s="707">
        <v>2010</v>
      </c>
      <c r="F65" s="708" t="s">
        <v>11190</v>
      </c>
      <c r="G65" s="712">
        <v>358692.27</v>
      </c>
      <c r="H65" s="737">
        <v>350431.43</v>
      </c>
    </row>
    <row r="66" spans="1:8" s="677" customFormat="1" ht="16.5" x14ac:dyDescent="0.3">
      <c r="A66" s="700" t="s">
        <v>11243</v>
      </c>
      <c r="B66" s="701" t="s">
        <v>11187</v>
      </c>
      <c r="C66" s="706" t="s">
        <v>11203</v>
      </c>
      <c r="D66" s="706" t="s">
        <v>11244</v>
      </c>
      <c r="E66" s="707">
        <v>2012</v>
      </c>
      <c r="F66" s="708" t="s">
        <v>11190</v>
      </c>
      <c r="G66" s="712">
        <v>119680.72</v>
      </c>
      <c r="H66" s="737">
        <v>275127.64</v>
      </c>
    </row>
    <row r="67" spans="1:8" s="677" customFormat="1" ht="16.5" x14ac:dyDescent="0.3">
      <c r="A67" s="700" t="s">
        <v>11245</v>
      </c>
      <c r="B67" s="701" t="s">
        <v>11187</v>
      </c>
      <c r="C67" s="706" t="s">
        <v>11203</v>
      </c>
      <c r="D67" s="706" t="s">
        <v>11246</v>
      </c>
      <c r="E67" s="707">
        <v>2018</v>
      </c>
      <c r="F67" s="708" t="s">
        <v>11190</v>
      </c>
      <c r="G67" s="712">
        <v>1421785.17</v>
      </c>
      <c r="H67" s="737">
        <v>1373197.03</v>
      </c>
    </row>
    <row r="68" spans="1:8" s="677" customFormat="1" ht="16.5" x14ac:dyDescent="0.3">
      <c r="A68" s="700" t="s">
        <v>11247</v>
      </c>
      <c r="B68" s="701" t="s">
        <v>11187</v>
      </c>
      <c r="C68" s="706" t="s">
        <v>11226</v>
      </c>
      <c r="D68" s="706" t="s">
        <v>11248</v>
      </c>
      <c r="E68" s="707">
        <v>2010</v>
      </c>
      <c r="F68" s="708" t="s">
        <v>11206</v>
      </c>
      <c r="G68" s="716">
        <v>12821.64</v>
      </c>
      <c r="H68" s="737">
        <v>12747.72</v>
      </c>
    </row>
    <row r="69" spans="1:8" s="677" customFormat="1" ht="16.5" x14ac:dyDescent="0.3">
      <c r="A69" s="700" t="s">
        <v>11247</v>
      </c>
      <c r="B69" s="701" t="s">
        <v>11187</v>
      </c>
      <c r="C69" s="706" t="s">
        <v>11226</v>
      </c>
      <c r="D69" s="706" t="s">
        <v>11249</v>
      </c>
      <c r="E69" s="707">
        <v>2010</v>
      </c>
      <c r="F69" s="708" t="s">
        <v>11190</v>
      </c>
      <c r="G69" s="716">
        <v>1761038.62</v>
      </c>
      <c r="H69" s="737">
        <v>984684.2</v>
      </c>
    </row>
    <row r="70" spans="1:8" s="677" customFormat="1" ht="16.5" x14ac:dyDescent="0.3">
      <c r="A70" s="700" t="s">
        <v>11250</v>
      </c>
      <c r="B70" s="701" t="s">
        <v>11187</v>
      </c>
      <c r="C70" s="706" t="s">
        <v>11226</v>
      </c>
      <c r="D70" s="706" t="s">
        <v>11251</v>
      </c>
      <c r="E70" s="707">
        <v>2010</v>
      </c>
      <c r="F70" s="708" t="s">
        <v>11190</v>
      </c>
      <c r="G70" s="716">
        <v>732409.19</v>
      </c>
      <c r="H70" s="737">
        <v>774238.87</v>
      </c>
    </row>
    <row r="71" spans="1:8" s="677" customFormat="1" ht="16.5" x14ac:dyDescent="0.3">
      <c r="A71" s="700" t="s">
        <v>11252</v>
      </c>
      <c r="B71" s="701" t="s">
        <v>11187</v>
      </c>
      <c r="C71" s="706" t="s">
        <v>11226</v>
      </c>
      <c r="D71" s="706" t="s">
        <v>11253</v>
      </c>
      <c r="E71" s="707">
        <v>2010</v>
      </c>
      <c r="F71" s="708" t="s">
        <v>11190</v>
      </c>
      <c r="G71" s="716">
        <v>428939.47</v>
      </c>
      <c r="H71" s="737">
        <v>313180.40000000002</v>
      </c>
    </row>
    <row r="72" spans="1:8" s="677" customFormat="1" ht="16.5" x14ac:dyDescent="0.3">
      <c r="A72" s="700" t="s">
        <v>11254</v>
      </c>
      <c r="B72" s="701" t="s">
        <v>11191</v>
      </c>
      <c r="C72" s="706" t="s">
        <v>11203</v>
      </c>
      <c r="D72" s="706" t="s">
        <v>11255</v>
      </c>
      <c r="E72" s="707">
        <v>2019</v>
      </c>
      <c r="F72" s="708" t="s">
        <v>11190</v>
      </c>
      <c r="G72" s="713">
        <v>416299.8</v>
      </c>
      <c r="H72" s="714">
        <v>480554.78</v>
      </c>
    </row>
    <row r="73" spans="1:8" s="677" customFormat="1" ht="16.5" x14ac:dyDescent="0.3">
      <c r="A73" s="700" t="s">
        <v>11256</v>
      </c>
      <c r="B73" s="701" t="s">
        <v>11193</v>
      </c>
      <c r="C73" s="706" t="s">
        <v>11203</v>
      </c>
      <c r="D73" s="706" t="s">
        <v>11257</v>
      </c>
      <c r="E73" s="707">
        <v>2018</v>
      </c>
      <c r="F73" s="708" t="s">
        <v>11190</v>
      </c>
      <c r="G73" s="716">
        <v>0</v>
      </c>
      <c r="H73" s="716">
        <v>0</v>
      </c>
    </row>
    <row r="74" spans="1:8" s="677" customFormat="1" ht="18" x14ac:dyDescent="0.3">
      <c r="A74" s="700"/>
      <c r="B74" s="701" t="s">
        <v>11193</v>
      </c>
      <c r="C74" s="719" t="s">
        <v>11203</v>
      </c>
      <c r="D74" s="738" t="s">
        <v>11258</v>
      </c>
      <c r="E74" s="707">
        <v>2021</v>
      </c>
      <c r="F74" s="720" t="s">
        <v>11190</v>
      </c>
      <c r="G74" s="715">
        <v>0</v>
      </c>
      <c r="H74" s="715">
        <v>45580.76</v>
      </c>
    </row>
    <row r="75" spans="1:8" s="677" customFormat="1" ht="16.5" x14ac:dyDescent="0.3">
      <c r="A75" s="700" t="s">
        <v>11259</v>
      </c>
      <c r="B75" s="701" t="s">
        <v>11195</v>
      </c>
      <c r="C75" s="706" t="s">
        <v>11203</v>
      </c>
      <c r="D75" s="706" t="s">
        <v>11260</v>
      </c>
      <c r="E75" s="707">
        <v>2015</v>
      </c>
      <c r="F75" s="708" t="s">
        <v>11190</v>
      </c>
      <c r="G75" s="712">
        <v>105539.62</v>
      </c>
      <c r="H75" s="712">
        <v>73739.62</v>
      </c>
    </row>
    <row r="76" spans="1:8" s="677" customFormat="1" ht="16.5" x14ac:dyDescent="0.3">
      <c r="A76" s="700" t="s">
        <v>11261</v>
      </c>
      <c r="B76" s="701" t="s">
        <v>11195</v>
      </c>
      <c r="C76" s="706" t="s">
        <v>11203</v>
      </c>
      <c r="D76" s="706" t="s">
        <v>11262</v>
      </c>
      <c r="E76" s="707">
        <v>2018</v>
      </c>
      <c r="F76" s="708" t="s">
        <v>11190</v>
      </c>
      <c r="G76" s="712">
        <v>23146.799999999999</v>
      </c>
      <c r="H76" s="712">
        <v>57040.59</v>
      </c>
    </row>
    <row r="77" spans="1:8" s="677" customFormat="1" ht="16.5" x14ac:dyDescent="0.3">
      <c r="A77" s="700" t="s">
        <v>11263</v>
      </c>
      <c r="B77" s="701" t="s">
        <v>11199</v>
      </c>
      <c r="C77" s="706" t="s">
        <v>11203</v>
      </c>
      <c r="D77" s="706" t="s">
        <v>11264</v>
      </c>
      <c r="E77" s="707">
        <v>2018</v>
      </c>
      <c r="F77" s="708" t="s">
        <v>11190</v>
      </c>
      <c r="G77" s="717">
        <v>85235.96</v>
      </c>
      <c r="H77" s="717">
        <v>225106.44</v>
      </c>
    </row>
    <row r="78" spans="1:8" s="677" customFormat="1" ht="16.5" x14ac:dyDescent="0.3">
      <c r="A78" s="700" t="s">
        <v>11265</v>
      </c>
      <c r="B78" s="701" t="s">
        <v>11199</v>
      </c>
      <c r="C78" s="706" t="s">
        <v>11203</v>
      </c>
      <c r="D78" s="706" t="s">
        <v>11266</v>
      </c>
      <c r="E78" s="707">
        <v>2018</v>
      </c>
      <c r="F78" s="708" t="s">
        <v>11190</v>
      </c>
      <c r="G78" s="717">
        <v>359447.6</v>
      </c>
      <c r="H78" s="717">
        <v>468261.76</v>
      </c>
    </row>
    <row r="79" spans="1:8" s="677" customFormat="1" ht="16.5" x14ac:dyDescent="0.3">
      <c r="A79" s="700" t="s">
        <v>11267</v>
      </c>
      <c r="B79" s="701" t="s">
        <v>11201</v>
      </c>
      <c r="C79" s="706" t="s">
        <v>11236</v>
      </c>
      <c r="D79" s="706" t="s">
        <v>11268</v>
      </c>
      <c r="E79" s="707">
        <v>2018</v>
      </c>
      <c r="F79" s="708" t="s">
        <v>11190</v>
      </c>
      <c r="G79" s="716">
        <v>18000</v>
      </c>
      <c r="H79" s="716">
        <v>69081.7</v>
      </c>
    </row>
    <row r="80" spans="1:8" s="677" customFormat="1" ht="16.5" x14ac:dyDescent="0.3">
      <c r="A80" s="739"/>
      <c r="B80" s="740"/>
      <c r="C80" s="741"/>
      <c r="D80" s="741"/>
      <c r="E80" s="742"/>
      <c r="F80" s="743"/>
      <c r="G80" s="744"/>
      <c r="H80" s="744"/>
    </row>
    <row r="81" spans="1:8" s="677" customFormat="1" ht="17.25" thickBot="1" x14ac:dyDescent="0.35">
      <c r="A81" s="678"/>
      <c r="B81" s="679"/>
      <c r="C81" s="680"/>
      <c r="D81" s="681"/>
      <c r="E81" s="676"/>
      <c r="F81" s="681"/>
      <c r="G81" s="678"/>
      <c r="H81" s="678"/>
    </row>
    <row r="82" spans="1:8" s="677" customFormat="1" ht="13.5" customHeight="1" thickBot="1" x14ac:dyDescent="0.35">
      <c r="A82" s="836" t="s">
        <v>11269</v>
      </c>
      <c r="B82" s="837"/>
      <c r="C82" s="837"/>
      <c r="D82" s="837"/>
      <c r="E82" s="837"/>
      <c r="F82" s="837"/>
      <c r="G82" s="682">
        <f>SUMIF(F6:F81,"SOLES",G6:G81)</f>
        <v>113732506.70999999</v>
      </c>
      <c r="H82" s="682">
        <f>SUMIF(F6:F81,"SOLES",H6:H81)</f>
        <v>51023591.119999997</v>
      </c>
    </row>
    <row r="83" spans="1:8" s="677" customFormat="1" ht="13.5" customHeight="1" thickBot="1" x14ac:dyDescent="0.35">
      <c r="A83" s="836" t="s">
        <v>11270</v>
      </c>
      <c r="B83" s="837"/>
      <c r="C83" s="837"/>
      <c r="D83" s="837"/>
      <c r="E83" s="837"/>
      <c r="F83" s="837"/>
      <c r="G83" s="682">
        <f>SUMIF(F7:F82,"DOLARES",G7:G82)</f>
        <v>897947.64</v>
      </c>
      <c r="H83" s="682">
        <f>SUMIF(F6:F81,"DOLARES",H6:H81)</f>
        <v>763943.63</v>
      </c>
    </row>
    <row r="84" spans="1:8" s="677" customFormat="1" ht="16.5" x14ac:dyDescent="0.3">
      <c r="A84" s="677" t="s">
        <v>11271</v>
      </c>
      <c r="B84" s="683"/>
      <c r="E84" s="684"/>
    </row>
    <row r="85" spans="1:8" s="677" customFormat="1" ht="16.5" x14ac:dyDescent="0.3">
      <c r="A85" s="677" t="s">
        <v>11272</v>
      </c>
      <c r="B85" s="683"/>
      <c r="E85" s="684"/>
    </row>
  </sheetData>
  <mergeCells count="3">
    <mergeCell ref="C4:H4"/>
    <mergeCell ref="A82:F82"/>
    <mergeCell ref="A83:F83"/>
  </mergeCells>
  <printOptions horizontalCentered="1"/>
  <pageMargins left="0.25" right="0.25" top="0.75" bottom="0.75" header="0.3" footer="0.3"/>
  <pageSetup paperSize="9" scale="73" fitToHeight="0" orientation="landscape" r:id="rId1"/>
  <headerFooter alignWithMargins="0">
    <oddHeader xml:space="preserve">&amp;C&amp;"Arial,Negrita"&amp;18PROYECTO DE PRESUPUESTO 2021
</oddHeader>
    <oddFooter>&amp;L&amp;"Arial,Negrita"&amp;8PROYECTO DE PRESUPUESTO PARA EL AÑO FISCAL 2020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P4325"/>
  <sheetViews>
    <sheetView workbookViewId="0">
      <selection activeCell="G10" sqref="G10"/>
    </sheetView>
  </sheetViews>
  <sheetFormatPr baseColWidth="10" defaultRowHeight="12.75" x14ac:dyDescent="0.2"/>
  <cols>
    <col min="1" max="1" width="39.28515625" style="406" customWidth="1"/>
    <col min="2" max="2" width="5.28515625" style="496" customWidth="1"/>
    <col min="3" max="3" width="10.7109375" style="406" customWidth="1"/>
    <col min="4" max="4" width="32.140625" style="406" customWidth="1"/>
    <col min="5" max="5" width="10" style="406" customWidth="1"/>
    <col min="6" max="6" width="7.7109375" style="406" customWidth="1"/>
    <col min="7" max="7" width="23.7109375" style="406" customWidth="1"/>
    <col min="8" max="8" width="18.28515625" style="406" customWidth="1"/>
    <col min="9" max="9" width="9.28515625" style="406" customWidth="1"/>
    <col min="10" max="10" width="17.7109375" style="406" customWidth="1"/>
    <col min="11" max="12" width="6" style="406" customWidth="1"/>
    <col min="13" max="13" width="10.140625" style="406" customWidth="1"/>
    <col min="14" max="15" width="5" style="406" customWidth="1"/>
    <col min="16" max="16" width="9.28515625" style="406" customWidth="1"/>
    <col min="17" max="246" width="11.42578125" style="406"/>
    <col min="247" max="247" width="14.7109375" style="406" bestFit="1" customWidth="1"/>
    <col min="248" max="248" width="17.28515625" style="406" bestFit="1" customWidth="1"/>
    <col min="249" max="249" width="39.7109375" style="406" customWidth="1"/>
    <col min="250" max="250" width="17.28515625" style="406" bestFit="1" customWidth="1"/>
    <col min="251" max="251" width="11.42578125" style="406"/>
    <col min="252" max="252" width="44.7109375" style="406" bestFit="1" customWidth="1"/>
    <col min="253" max="253" width="34.28515625" style="406" customWidth="1"/>
    <col min="254" max="254" width="16.7109375" style="406" customWidth="1"/>
    <col min="255" max="255" width="27.5703125" style="406" customWidth="1"/>
    <col min="256" max="256" width="8.42578125" style="406" customWidth="1"/>
    <col min="257" max="257" width="9.7109375" style="406" customWidth="1"/>
    <col min="258" max="258" width="11.85546875" style="406" customWidth="1"/>
    <col min="259" max="259" width="9.28515625" style="406" customWidth="1"/>
    <col min="260" max="260" width="8.7109375" style="406" customWidth="1"/>
    <col min="261" max="502" width="11.42578125" style="406"/>
    <col min="503" max="503" width="14.7109375" style="406" bestFit="1" customWidth="1"/>
    <col min="504" max="504" width="17.28515625" style="406" bestFit="1" customWidth="1"/>
    <col min="505" max="505" width="39.7109375" style="406" customWidth="1"/>
    <col min="506" max="506" width="17.28515625" style="406" bestFit="1" customWidth="1"/>
    <col min="507" max="507" width="11.42578125" style="406"/>
    <col min="508" max="508" width="44.7109375" style="406" bestFit="1" customWidth="1"/>
    <col min="509" max="509" width="34.28515625" style="406" customWidth="1"/>
    <col min="510" max="510" width="16.7109375" style="406" customWidth="1"/>
    <col min="511" max="511" width="27.5703125" style="406" customWidth="1"/>
    <col min="512" max="512" width="8.42578125" style="406" customWidth="1"/>
    <col min="513" max="513" width="9.7109375" style="406" customWidth="1"/>
    <col min="514" max="514" width="11.85546875" style="406" customWidth="1"/>
    <col min="515" max="515" width="9.28515625" style="406" customWidth="1"/>
    <col min="516" max="516" width="8.7109375" style="406" customWidth="1"/>
    <col min="517" max="758" width="11.42578125" style="406"/>
    <col min="759" max="759" width="14.7109375" style="406" bestFit="1" customWidth="1"/>
    <col min="760" max="760" width="17.28515625" style="406" bestFit="1" customWidth="1"/>
    <col min="761" max="761" width="39.7109375" style="406" customWidth="1"/>
    <col min="762" max="762" width="17.28515625" style="406" bestFit="1" customWidth="1"/>
    <col min="763" max="763" width="11.42578125" style="406"/>
    <col min="764" max="764" width="44.7109375" style="406" bestFit="1" customWidth="1"/>
    <col min="765" max="765" width="34.28515625" style="406" customWidth="1"/>
    <col min="766" max="766" width="16.7109375" style="406" customWidth="1"/>
    <col min="767" max="767" width="27.5703125" style="406" customWidth="1"/>
    <col min="768" max="768" width="8.42578125" style="406" customWidth="1"/>
    <col min="769" max="769" width="9.7109375" style="406" customWidth="1"/>
    <col min="770" max="770" width="11.85546875" style="406" customWidth="1"/>
    <col min="771" max="771" width="9.28515625" style="406" customWidth="1"/>
    <col min="772" max="772" width="8.7109375" style="406" customWidth="1"/>
    <col min="773" max="1014" width="11.42578125" style="406"/>
    <col min="1015" max="1015" width="14.7109375" style="406" bestFit="1" customWidth="1"/>
    <col min="1016" max="1016" width="17.28515625" style="406" bestFit="1" customWidth="1"/>
    <col min="1017" max="1017" width="39.7109375" style="406" customWidth="1"/>
    <col min="1018" max="1018" width="17.28515625" style="406" bestFit="1" customWidth="1"/>
    <col min="1019" max="1019" width="11.42578125" style="406"/>
    <col min="1020" max="1020" width="44.7109375" style="406" bestFit="1" customWidth="1"/>
    <col min="1021" max="1021" width="34.28515625" style="406" customWidth="1"/>
    <col min="1022" max="1022" width="16.7109375" style="406" customWidth="1"/>
    <col min="1023" max="1023" width="27.5703125" style="406" customWidth="1"/>
    <col min="1024" max="1024" width="8.42578125" style="406" customWidth="1"/>
    <col min="1025" max="1025" width="9.7109375" style="406" customWidth="1"/>
    <col min="1026" max="1026" width="11.85546875" style="406" customWidth="1"/>
    <col min="1027" max="1027" width="9.28515625" style="406" customWidth="1"/>
    <col min="1028" max="1028" width="8.7109375" style="406" customWidth="1"/>
    <col min="1029" max="1270" width="11.42578125" style="406"/>
    <col min="1271" max="1271" width="14.7109375" style="406" bestFit="1" customWidth="1"/>
    <col min="1272" max="1272" width="17.28515625" style="406" bestFit="1" customWidth="1"/>
    <col min="1273" max="1273" width="39.7109375" style="406" customWidth="1"/>
    <col min="1274" max="1274" width="17.28515625" style="406" bestFit="1" customWidth="1"/>
    <col min="1275" max="1275" width="11.42578125" style="406"/>
    <col min="1276" max="1276" width="44.7109375" style="406" bestFit="1" customWidth="1"/>
    <col min="1277" max="1277" width="34.28515625" style="406" customWidth="1"/>
    <col min="1278" max="1278" width="16.7109375" style="406" customWidth="1"/>
    <col min="1279" max="1279" width="27.5703125" style="406" customWidth="1"/>
    <col min="1280" max="1280" width="8.42578125" style="406" customWidth="1"/>
    <col min="1281" max="1281" width="9.7109375" style="406" customWidth="1"/>
    <col min="1282" max="1282" width="11.85546875" style="406" customWidth="1"/>
    <col min="1283" max="1283" width="9.28515625" style="406" customWidth="1"/>
    <col min="1284" max="1284" width="8.7109375" style="406" customWidth="1"/>
    <col min="1285" max="1526" width="11.42578125" style="406"/>
    <col min="1527" max="1527" width="14.7109375" style="406" bestFit="1" customWidth="1"/>
    <col min="1528" max="1528" width="17.28515625" style="406" bestFit="1" customWidth="1"/>
    <col min="1529" max="1529" width="39.7109375" style="406" customWidth="1"/>
    <col min="1530" max="1530" width="17.28515625" style="406" bestFit="1" customWidth="1"/>
    <col min="1531" max="1531" width="11.42578125" style="406"/>
    <col min="1532" max="1532" width="44.7109375" style="406" bestFit="1" customWidth="1"/>
    <col min="1533" max="1533" width="34.28515625" style="406" customWidth="1"/>
    <col min="1534" max="1534" width="16.7109375" style="406" customWidth="1"/>
    <col min="1535" max="1535" width="27.5703125" style="406" customWidth="1"/>
    <col min="1536" max="1536" width="8.42578125" style="406" customWidth="1"/>
    <col min="1537" max="1537" width="9.7109375" style="406" customWidth="1"/>
    <col min="1538" max="1538" width="11.85546875" style="406" customWidth="1"/>
    <col min="1539" max="1539" width="9.28515625" style="406" customWidth="1"/>
    <col min="1540" max="1540" width="8.7109375" style="406" customWidth="1"/>
    <col min="1541" max="1782" width="11.42578125" style="406"/>
    <col min="1783" max="1783" width="14.7109375" style="406" bestFit="1" customWidth="1"/>
    <col min="1784" max="1784" width="17.28515625" style="406" bestFit="1" customWidth="1"/>
    <col min="1785" max="1785" width="39.7109375" style="406" customWidth="1"/>
    <col min="1786" max="1786" width="17.28515625" style="406" bestFit="1" customWidth="1"/>
    <col min="1787" max="1787" width="11.42578125" style="406"/>
    <col min="1788" max="1788" width="44.7109375" style="406" bestFit="1" customWidth="1"/>
    <col min="1789" max="1789" width="34.28515625" style="406" customWidth="1"/>
    <col min="1790" max="1790" width="16.7109375" style="406" customWidth="1"/>
    <col min="1791" max="1791" width="27.5703125" style="406" customWidth="1"/>
    <col min="1792" max="1792" width="8.42578125" style="406" customWidth="1"/>
    <col min="1793" max="1793" width="9.7109375" style="406" customWidth="1"/>
    <col min="1794" max="1794" width="11.85546875" style="406" customWidth="1"/>
    <col min="1795" max="1795" width="9.28515625" style="406" customWidth="1"/>
    <col min="1796" max="1796" width="8.7109375" style="406" customWidth="1"/>
    <col min="1797" max="2038" width="11.42578125" style="406"/>
    <col min="2039" max="2039" width="14.7109375" style="406" bestFit="1" customWidth="1"/>
    <col min="2040" max="2040" width="17.28515625" style="406" bestFit="1" customWidth="1"/>
    <col min="2041" max="2041" width="39.7109375" style="406" customWidth="1"/>
    <col min="2042" max="2042" width="17.28515625" style="406" bestFit="1" customWidth="1"/>
    <col min="2043" max="2043" width="11.42578125" style="406"/>
    <col min="2044" max="2044" width="44.7109375" style="406" bestFit="1" customWidth="1"/>
    <col min="2045" max="2045" width="34.28515625" style="406" customWidth="1"/>
    <col min="2046" max="2046" width="16.7109375" style="406" customWidth="1"/>
    <col min="2047" max="2047" width="27.5703125" style="406" customWidth="1"/>
    <col min="2048" max="2048" width="8.42578125" style="406" customWidth="1"/>
    <col min="2049" max="2049" width="9.7109375" style="406" customWidth="1"/>
    <col min="2050" max="2050" width="11.85546875" style="406" customWidth="1"/>
    <col min="2051" max="2051" width="9.28515625" style="406" customWidth="1"/>
    <col min="2052" max="2052" width="8.7109375" style="406" customWidth="1"/>
    <col min="2053" max="2294" width="11.42578125" style="406"/>
    <col min="2295" max="2295" width="14.7109375" style="406" bestFit="1" customWidth="1"/>
    <col min="2296" max="2296" width="17.28515625" style="406" bestFit="1" customWidth="1"/>
    <col min="2297" max="2297" width="39.7109375" style="406" customWidth="1"/>
    <col min="2298" max="2298" width="17.28515625" style="406" bestFit="1" customWidth="1"/>
    <col min="2299" max="2299" width="11.42578125" style="406"/>
    <col min="2300" max="2300" width="44.7109375" style="406" bestFit="1" customWidth="1"/>
    <col min="2301" max="2301" width="34.28515625" style="406" customWidth="1"/>
    <col min="2302" max="2302" width="16.7109375" style="406" customWidth="1"/>
    <col min="2303" max="2303" width="27.5703125" style="406" customWidth="1"/>
    <col min="2304" max="2304" width="8.42578125" style="406" customWidth="1"/>
    <col min="2305" max="2305" width="9.7109375" style="406" customWidth="1"/>
    <col min="2306" max="2306" width="11.85546875" style="406" customWidth="1"/>
    <col min="2307" max="2307" width="9.28515625" style="406" customWidth="1"/>
    <col min="2308" max="2308" width="8.7109375" style="406" customWidth="1"/>
    <col min="2309" max="2550" width="11.42578125" style="406"/>
    <col min="2551" max="2551" width="14.7109375" style="406" bestFit="1" customWidth="1"/>
    <col min="2552" max="2552" width="17.28515625" style="406" bestFit="1" customWidth="1"/>
    <col min="2553" max="2553" width="39.7109375" style="406" customWidth="1"/>
    <col min="2554" max="2554" width="17.28515625" style="406" bestFit="1" customWidth="1"/>
    <col min="2555" max="2555" width="11.42578125" style="406"/>
    <col min="2556" max="2556" width="44.7109375" style="406" bestFit="1" customWidth="1"/>
    <col min="2557" max="2557" width="34.28515625" style="406" customWidth="1"/>
    <col min="2558" max="2558" width="16.7109375" style="406" customWidth="1"/>
    <col min="2559" max="2559" width="27.5703125" style="406" customWidth="1"/>
    <col min="2560" max="2560" width="8.42578125" style="406" customWidth="1"/>
    <col min="2561" max="2561" width="9.7109375" style="406" customWidth="1"/>
    <col min="2562" max="2562" width="11.85546875" style="406" customWidth="1"/>
    <col min="2563" max="2563" width="9.28515625" style="406" customWidth="1"/>
    <col min="2564" max="2564" width="8.7109375" style="406" customWidth="1"/>
    <col min="2565" max="2806" width="11.42578125" style="406"/>
    <col min="2807" max="2807" width="14.7109375" style="406" bestFit="1" customWidth="1"/>
    <col min="2808" max="2808" width="17.28515625" style="406" bestFit="1" customWidth="1"/>
    <col min="2809" max="2809" width="39.7109375" style="406" customWidth="1"/>
    <col min="2810" max="2810" width="17.28515625" style="406" bestFit="1" customWidth="1"/>
    <col min="2811" max="2811" width="11.42578125" style="406"/>
    <col min="2812" max="2812" width="44.7109375" style="406" bestFit="1" customWidth="1"/>
    <col min="2813" max="2813" width="34.28515625" style="406" customWidth="1"/>
    <col min="2814" max="2814" width="16.7109375" style="406" customWidth="1"/>
    <col min="2815" max="2815" width="27.5703125" style="406" customWidth="1"/>
    <col min="2816" max="2816" width="8.42578125" style="406" customWidth="1"/>
    <col min="2817" max="2817" width="9.7109375" style="406" customWidth="1"/>
    <col min="2818" max="2818" width="11.85546875" style="406" customWidth="1"/>
    <col min="2819" max="2819" width="9.28515625" style="406" customWidth="1"/>
    <col min="2820" max="2820" width="8.7109375" style="406" customWidth="1"/>
    <col min="2821" max="3062" width="11.42578125" style="406"/>
    <col min="3063" max="3063" width="14.7109375" style="406" bestFit="1" customWidth="1"/>
    <col min="3064" max="3064" width="17.28515625" style="406" bestFit="1" customWidth="1"/>
    <col min="3065" max="3065" width="39.7109375" style="406" customWidth="1"/>
    <col min="3066" max="3066" width="17.28515625" style="406" bestFit="1" customWidth="1"/>
    <col min="3067" max="3067" width="11.42578125" style="406"/>
    <col min="3068" max="3068" width="44.7109375" style="406" bestFit="1" customWidth="1"/>
    <col min="3069" max="3069" width="34.28515625" style="406" customWidth="1"/>
    <col min="3070" max="3070" width="16.7109375" style="406" customWidth="1"/>
    <col min="3071" max="3071" width="27.5703125" style="406" customWidth="1"/>
    <col min="3072" max="3072" width="8.42578125" style="406" customWidth="1"/>
    <col min="3073" max="3073" width="9.7109375" style="406" customWidth="1"/>
    <col min="3074" max="3074" width="11.85546875" style="406" customWidth="1"/>
    <col min="3075" max="3075" width="9.28515625" style="406" customWidth="1"/>
    <col min="3076" max="3076" width="8.7109375" style="406" customWidth="1"/>
    <col min="3077" max="3318" width="11.42578125" style="406"/>
    <col min="3319" max="3319" width="14.7109375" style="406" bestFit="1" customWidth="1"/>
    <col min="3320" max="3320" width="17.28515625" style="406" bestFit="1" customWidth="1"/>
    <col min="3321" max="3321" width="39.7109375" style="406" customWidth="1"/>
    <col min="3322" max="3322" width="17.28515625" style="406" bestFit="1" customWidth="1"/>
    <col min="3323" max="3323" width="11.42578125" style="406"/>
    <col min="3324" max="3324" width="44.7109375" style="406" bestFit="1" customWidth="1"/>
    <col min="3325" max="3325" width="34.28515625" style="406" customWidth="1"/>
    <col min="3326" max="3326" width="16.7109375" style="406" customWidth="1"/>
    <col min="3327" max="3327" width="27.5703125" style="406" customWidth="1"/>
    <col min="3328" max="3328" width="8.42578125" style="406" customWidth="1"/>
    <col min="3329" max="3329" width="9.7109375" style="406" customWidth="1"/>
    <col min="3330" max="3330" width="11.85546875" style="406" customWidth="1"/>
    <col min="3331" max="3331" width="9.28515625" style="406" customWidth="1"/>
    <col min="3332" max="3332" width="8.7109375" style="406" customWidth="1"/>
    <col min="3333" max="3574" width="11.42578125" style="406"/>
    <col min="3575" max="3575" width="14.7109375" style="406" bestFit="1" customWidth="1"/>
    <col min="3576" max="3576" width="17.28515625" style="406" bestFit="1" customWidth="1"/>
    <col min="3577" max="3577" width="39.7109375" style="406" customWidth="1"/>
    <col min="3578" max="3578" width="17.28515625" style="406" bestFit="1" customWidth="1"/>
    <col min="3579" max="3579" width="11.42578125" style="406"/>
    <col min="3580" max="3580" width="44.7109375" style="406" bestFit="1" customWidth="1"/>
    <col min="3581" max="3581" width="34.28515625" style="406" customWidth="1"/>
    <col min="3582" max="3582" width="16.7109375" style="406" customWidth="1"/>
    <col min="3583" max="3583" width="27.5703125" style="406" customWidth="1"/>
    <col min="3584" max="3584" width="8.42578125" style="406" customWidth="1"/>
    <col min="3585" max="3585" width="9.7109375" style="406" customWidth="1"/>
    <col min="3586" max="3586" width="11.85546875" style="406" customWidth="1"/>
    <col min="3587" max="3587" width="9.28515625" style="406" customWidth="1"/>
    <col min="3588" max="3588" width="8.7109375" style="406" customWidth="1"/>
    <col min="3589" max="3830" width="11.42578125" style="406"/>
    <col min="3831" max="3831" width="14.7109375" style="406" bestFit="1" customWidth="1"/>
    <col min="3832" max="3832" width="17.28515625" style="406" bestFit="1" customWidth="1"/>
    <col min="3833" max="3833" width="39.7109375" style="406" customWidth="1"/>
    <col min="3834" max="3834" width="17.28515625" style="406" bestFit="1" customWidth="1"/>
    <col min="3835" max="3835" width="11.42578125" style="406"/>
    <col min="3836" max="3836" width="44.7109375" style="406" bestFit="1" customWidth="1"/>
    <col min="3837" max="3837" width="34.28515625" style="406" customWidth="1"/>
    <col min="3838" max="3838" width="16.7109375" style="406" customWidth="1"/>
    <col min="3839" max="3839" width="27.5703125" style="406" customWidth="1"/>
    <col min="3840" max="3840" width="8.42578125" style="406" customWidth="1"/>
    <col min="3841" max="3841" width="9.7109375" style="406" customWidth="1"/>
    <col min="3842" max="3842" width="11.85546875" style="406" customWidth="1"/>
    <col min="3843" max="3843" width="9.28515625" style="406" customWidth="1"/>
    <col min="3844" max="3844" width="8.7109375" style="406" customWidth="1"/>
    <col min="3845" max="4086" width="11.42578125" style="406"/>
    <col min="4087" max="4087" width="14.7109375" style="406" bestFit="1" customWidth="1"/>
    <col min="4088" max="4088" width="17.28515625" style="406" bestFit="1" customWidth="1"/>
    <col min="4089" max="4089" width="39.7109375" style="406" customWidth="1"/>
    <col min="4090" max="4090" width="17.28515625" style="406" bestFit="1" customWidth="1"/>
    <col min="4091" max="4091" width="11.42578125" style="406"/>
    <col min="4092" max="4092" width="44.7109375" style="406" bestFit="1" customWidth="1"/>
    <col min="4093" max="4093" width="34.28515625" style="406" customWidth="1"/>
    <col min="4094" max="4094" width="16.7109375" style="406" customWidth="1"/>
    <col min="4095" max="4095" width="27.5703125" style="406" customWidth="1"/>
    <col min="4096" max="4096" width="8.42578125" style="406" customWidth="1"/>
    <col min="4097" max="4097" width="9.7109375" style="406" customWidth="1"/>
    <col min="4098" max="4098" width="11.85546875" style="406" customWidth="1"/>
    <col min="4099" max="4099" width="9.28515625" style="406" customWidth="1"/>
    <col min="4100" max="4100" width="8.7109375" style="406" customWidth="1"/>
    <col min="4101" max="4342" width="11.42578125" style="406"/>
    <col min="4343" max="4343" width="14.7109375" style="406" bestFit="1" customWidth="1"/>
    <col min="4344" max="4344" width="17.28515625" style="406" bestFit="1" customWidth="1"/>
    <col min="4345" max="4345" width="39.7109375" style="406" customWidth="1"/>
    <col min="4346" max="4346" width="17.28515625" style="406" bestFit="1" customWidth="1"/>
    <col min="4347" max="4347" width="11.42578125" style="406"/>
    <col min="4348" max="4348" width="44.7109375" style="406" bestFit="1" customWidth="1"/>
    <col min="4349" max="4349" width="34.28515625" style="406" customWidth="1"/>
    <col min="4350" max="4350" width="16.7109375" style="406" customWidth="1"/>
    <col min="4351" max="4351" width="27.5703125" style="406" customWidth="1"/>
    <col min="4352" max="4352" width="8.42578125" style="406" customWidth="1"/>
    <col min="4353" max="4353" width="9.7109375" style="406" customWidth="1"/>
    <col min="4354" max="4354" width="11.85546875" style="406" customWidth="1"/>
    <col min="4355" max="4355" width="9.28515625" style="406" customWidth="1"/>
    <col min="4356" max="4356" width="8.7109375" style="406" customWidth="1"/>
    <col min="4357" max="4598" width="11.42578125" style="406"/>
    <col min="4599" max="4599" width="14.7109375" style="406" bestFit="1" customWidth="1"/>
    <col min="4600" max="4600" width="17.28515625" style="406" bestFit="1" customWidth="1"/>
    <col min="4601" max="4601" width="39.7109375" style="406" customWidth="1"/>
    <col min="4602" max="4602" width="17.28515625" style="406" bestFit="1" customWidth="1"/>
    <col min="4603" max="4603" width="11.42578125" style="406"/>
    <col min="4604" max="4604" width="44.7109375" style="406" bestFit="1" customWidth="1"/>
    <col min="4605" max="4605" width="34.28515625" style="406" customWidth="1"/>
    <col min="4606" max="4606" width="16.7109375" style="406" customWidth="1"/>
    <col min="4607" max="4607" width="27.5703125" style="406" customWidth="1"/>
    <col min="4608" max="4608" width="8.42578125" style="406" customWidth="1"/>
    <col min="4609" max="4609" width="9.7109375" style="406" customWidth="1"/>
    <col min="4610" max="4610" width="11.85546875" style="406" customWidth="1"/>
    <col min="4611" max="4611" width="9.28515625" style="406" customWidth="1"/>
    <col min="4612" max="4612" width="8.7109375" style="406" customWidth="1"/>
    <col min="4613" max="4854" width="11.42578125" style="406"/>
    <col min="4855" max="4855" width="14.7109375" style="406" bestFit="1" customWidth="1"/>
    <col min="4856" max="4856" width="17.28515625" style="406" bestFit="1" customWidth="1"/>
    <col min="4857" max="4857" width="39.7109375" style="406" customWidth="1"/>
    <col min="4858" max="4858" width="17.28515625" style="406" bestFit="1" customWidth="1"/>
    <col min="4859" max="4859" width="11.42578125" style="406"/>
    <col min="4860" max="4860" width="44.7109375" style="406" bestFit="1" customWidth="1"/>
    <col min="4861" max="4861" width="34.28515625" style="406" customWidth="1"/>
    <col min="4862" max="4862" width="16.7109375" style="406" customWidth="1"/>
    <col min="4863" max="4863" width="27.5703125" style="406" customWidth="1"/>
    <col min="4864" max="4864" width="8.42578125" style="406" customWidth="1"/>
    <col min="4865" max="4865" width="9.7109375" style="406" customWidth="1"/>
    <col min="4866" max="4866" width="11.85546875" style="406" customWidth="1"/>
    <col min="4867" max="4867" width="9.28515625" style="406" customWidth="1"/>
    <col min="4868" max="4868" width="8.7109375" style="406" customWidth="1"/>
    <col min="4869" max="5110" width="11.42578125" style="406"/>
    <col min="5111" max="5111" width="14.7109375" style="406" bestFit="1" customWidth="1"/>
    <col min="5112" max="5112" width="17.28515625" style="406" bestFit="1" customWidth="1"/>
    <col min="5113" max="5113" width="39.7109375" style="406" customWidth="1"/>
    <col min="5114" max="5114" width="17.28515625" style="406" bestFit="1" customWidth="1"/>
    <col min="5115" max="5115" width="11.42578125" style="406"/>
    <col min="5116" max="5116" width="44.7109375" style="406" bestFit="1" customWidth="1"/>
    <col min="5117" max="5117" width="34.28515625" style="406" customWidth="1"/>
    <col min="5118" max="5118" width="16.7109375" style="406" customWidth="1"/>
    <col min="5119" max="5119" width="27.5703125" style="406" customWidth="1"/>
    <col min="5120" max="5120" width="8.42578125" style="406" customWidth="1"/>
    <col min="5121" max="5121" width="9.7109375" style="406" customWidth="1"/>
    <col min="5122" max="5122" width="11.85546875" style="406" customWidth="1"/>
    <col min="5123" max="5123" width="9.28515625" style="406" customWidth="1"/>
    <col min="5124" max="5124" width="8.7109375" style="406" customWidth="1"/>
    <col min="5125" max="5366" width="11.42578125" style="406"/>
    <col min="5367" max="5367" width="14.7109375" style="406" bestFit="1" customWidth="1"/>
    <col min="5368" max="5368" width="17.28515625" style="406" bestFit="1" customWidth="1"/>
    <col min="5369" max="5369" width="39.7109375" style="406" customWidth="1"/>
    <col min="5370" max="5370" width="17.28515625" style="406" bestFit="1" customWidth="1"/>
    <col min="5371" max="5371" width="11.42578125" style="406"/>
    <col min="5372" max="5372" width="44.7109375" style="406" bestFit="1" customWidth="1"/>
    <col min="5373" max="5373" width="34.28515625" style="406" customWidth="1"/>
    <col min="5374" max="5374" width="16.7109375" style="406" customWidth="1"/>
    <col min="5375" max="5375" width="27.5703125" style="406" customWidth="1"/>
    <col min="5376" max="5376" width="8.42578125" style="406" customWidth="1"/>
    <col min="5377" max="5377" width="9.7109375" style="406" customWidth="1"/>
    <col min="5378" max="5378" width="11.85546875" style="406" customWidth="1"/>
    <col min="5379" max="5379" width="9.28515625" style="406" customWidth="1"/>
    <col min="5380" max="5380" width="8.7109375" style="406" customWidth="1"/>
    <col min="5381" max="5622" width="11.42578125" style="406"/>
    <col min="5623" max="5623" width="14.7109375" style="406" bestFit="1" customWidth="1"/>
    <col min="5624" max="5624" width="17.28515625" style="406" bestFit="1" customWidth="1"/>
    <col min="5625" max="5625" width="39.7109375" style="406" customWidth="1"/>
    <col min="5626" max="5626" width="17.28515625" style="406" bestFit="1" customWidth="1"/>
    <col min="5627" max="5627" width="11.42578125" style="406"/>
    <col min="5628" max="5628" width="44.7109375" style="406" bestFit="1" customWidth="1"/>
    <col min="5629" max="5629" width="34.28515625" style="406" customWidth="1"/>
    <col min="5630" max="5630" width="16.7109375" style="406" customWidth="1"/>
    <col min="5631" max="5631" width="27.5703125" style="406" customWidth="1"/>
    <col min="5632" max="5632" width="8.42578125" style="406" customWidth="1"/>
    <col min="5633" max="5633" width="9.7109375" style="406" customWidth="1"/>
    <col min="5634" max="5634" width="11.85546875" style="406" customWidth="1"/>
    <col min="5635" max="5635" width="9.28515625" style="406" customWidth="1"/>
    <col min="5636" max="5636" width="8.7109375" style="406" customWidth="1"/>
    <col min="5637" max="5878" width="11.42578125" style="406"/>
    <col min="5879" max="5879" width="14.7109375" style="406" bestFit="1" customWidth="1"/>
    <col min="5880" max="5880" width="17.28515625" style="406" bestFit="1" customWidth="1"/>
    <col min="5881" max="5881" width="39.7109375" style="406" customWidth="1"/>
    <col min="5882" max="5882" width="17.28515625" style="406" bestFit="1" customWidth="1"/>
    <col min="5883" max="5883" width="11.42578125" style="406"/>
    <col min="5884" max="5884" width="44.7109375" style="406" bestFit="1" customWidth="1"/>
    <col min="5885" max="5885" width="34.28515625" style="406" customWidth="1"/>
    <col min="5886" max="5886" width="16.7109375" style="406" customWidth="1"/>
    <col min="5887" max="5887" width="27.5703125" style="406" customWidth="1"/>
    <col min="5888" max="5888" width="8.42578125" style="406" customWidth="1"/>
    <col min="5889" max="5889" width="9.7109375" style="406" customWidth="1"/>
    <col min="5890" max="5890" width="11.85546875" style="406" customWidth="1"/>
    <col min="5891" max="5891" width="9.28515625" style="406" customWidth="1"/>
    <col min="5892" max="5892" width="8.7109375" style="406" customWidth="1"/>
    <col min="5893" max="6134" width="11.42578125" style="406"/>
    <col min="6135" max="6135" width="14.7109375" style="406" bestFit="1" customWidth="1"/>
    <col min="6136" max="6136" width="17.28515625" style="406" bestFit="1" customWidth="1"/>
    <col min="6137" max="6137" width="39.7109375" style="406" customWidth="1"/>
    <col min="6138" max="6138" width="17.28515625" style="406" bestFit="1" customWidth="1"/>
    <col min="6139" max="6139" width="11.42578125" style="406"/>
    <col min="6140" max="6140" width="44.7109375" style="406" bestFit="1" customWidth="1"/>
    <col min="6141" max="6141" width="34.28515625" style="406" customWidth="1"/>
    <col min="6142" max="6142" width="16.7109375" style="406" customWidth="1"/>
    <col min="6143" max="6143" width="27.5703125" style="406" customWidth="1"/>
    <col min="6144" max="6144" width="8.42578125" style="406" customWidth="1"/>
    <col min="6145" max="6145" width="9.7109375" style="406" customWidth="1"/>
    <col min="6146" max="6146" width="11.85546875" style="406" customWidth="1"/>
    <col min="6147" max="6147" width="9.28515625" style="406" customWidth="1"/>
    <col min="6148" max="6148" width="8.7109375" style="406" customWidth="1"/>
    <col min="6149" max="6390" width="11.42578125" style="406"/>
    <col min="6391" max="6391" width="14.7109375" style="406" bestFit="1" customWidth="1"/>
    <col min="6392" max="6392" width="17.28515625" style="406" bestFit="1" customWidth="1"/>
    <col min="6393" max="6393" width="39.7109375" style="406" customWidth="1"/>
    <col min="6394" max="6394" width="17.28515625" style="406" bestFit="1" customWidth="1"/>
    <col min="6395" max="6395" width="11.42578125" style="406"/>
    <col min="6396" max="6396" width="44.7109375" style="406" bestFit="1" customWidth="1"/>
    <col min="6397" max="6397" width="34.28515625" style="406" customWidth="1"/>
    <col min="6398" max="6398" width="16.7109375" style="406" customWidth="1"/>
    <col min="6399" max="6399" width="27.5703125" style="406" customWidth="1"/>
    <col min="6400" max="6400" width="8.42578125" style="406" customWidth="1"/>
    <col min="6401" max="6401" width="9.7109375" style="406" customWidth="1"/>
    <col min="6402" max="6402" width="11.85546875" style="406" customWidth="1"/>
    <col min="6403" max="6403" width="9.28515625" style="406" customWidth="1"/>
    <col min="6404" max="6404" width="8.7109375" style="406" customWidth="1"/>
    <col min="6405" max="6646" width="11.42578125" style="406"/>
    <col min="6647" max="6647" width="14.7109375" style="406" bestFit="1" customWidth="1"/>
    <col min="6648" max="6648" width="17.28515625" style="406" bestFit="1" customWidth="1"/>
    <col min="6649" max="6649" width="39.7109375" style="406" customWidth="1"/>
    <col min="6650" max="6650" width="17.28515625" style="406" bestFit="1" customWidth="1"/>
    <col min="6651" max="6651" width="11.42578125" style="406"/>
    <col min="6652" max="6652" width="44.7109375" style="406" bestFit="1" customWidth="1"/>
    <col min="6653" max="6653" width="34.28515625" style="406" customWidth="1"/>
    <col min="6654" max="6654" width="16.7109375" style="406" customWidth="1"/>
    <col min="6655" max="6655" width="27.5703125" style="406" customWidth="1"/>
    <col min="6656" max="6656" width="8.42578125" style="406" customWidth="1"/>
    <col min="6657" max="6657" width="9.7109375" style="406" customWidth="1"/>
    <col min="6658" max="6658" width="11.85546875" style="406" customWidth="1"/>
    <col min="6659" max="6659" width="9.28515625" style="406" customWidth="1"/>
    <col min="6660" max="6660" width="8.7109375" style="406" customWidth="1"/>
    <col min="6661" max="6902" width="11.42578125" style="406"/>
    <col min="6903" max="6903" width="14.7109375" style="406" bestFit="1" customWidth="1"/>
    <col min="6904" max="6904" width="17.28515625" style="406" bestFit="1" customWidth="1"/>
    <col min="6905" max="6905" width="39.7109375" style="406" customWidth="1"/>
    <col min="6906" max="6906" width="17.28515625" style="406" bestFit="1" customWidth="1"/>
    <col min="6907" max="6907" width="11.42578125" style="406"/>
    <col min="6908" max="6908" width="44.7109375" style="406" bestFit="1" customWidth="1"/>
    <col min="6909" max="6909" width="34.28515625" style="406" customWidth="1"/>
    <col min="6910" max="6910" width="16.7109375" style="406" customWidth="1"/>
    <col min="6911" max="6911" width="27.5703125" style="406" customWidth="1"/>
    <col min="6912" max="6912" width="8.42578125" style="406" customWidth="1"/>
    <col min="6913" max="6913" width="9.7109375" style="406" customWidth="1"/>
    <col min="6914" max="6914" width="11.85546875" style="406" customWidth="1"/>
    <col min="6915" max="6915" width="9.28515625" style="406" customWidth="1"/>
    <col min="6916" max="6916" width="8.7109375" style="406" customWidth="1"/>
    <col min="6917" max="7158" width="11.42578125" style="406"/>
    <col min="7159" max="7159" width="14.7109375" style="406" bestFit="1" customWidth="1"/>
    <col min="7160" max="7160" width="17.28515625" style="406" bestFit="1" customWidth="1"/>
    <col min="7161" max="7161" width="39.7109375" style="406" customWidth="1"/>
    <col min="7162" max="7162" width="17.28515625" style="406" bestFit="1" customWidth="1"/>
    <col min="7163" max="7163" width="11.42578125" style="406"/>
    <col min="7164" max="7164" width="44.7109375" style="406" bestFit="1" customWidth="1"/>
    <col min="7165" max="7165" width="34.28515625" style="406" customWidth="1"/>
    <col min="7166" max="7166" width="16.7109375" style="406" customWidth="1"/>
    <col min="7167" max="7167" width="27.5703125" style="406" customWidth="1"/>
    <col min="7168" max="7168" width="8.42578125" style="406" customWidth="1"/>
    <col min="7169" max="7169" width="9.7109375" style="406" customWidth="1"/>
    <col min="7170" max="7170" width="11.85546875" style="406" customWidth="1"/>
    <col min="7171" max="7171" width="9.28515625" style="406" customWidth="1"/>
    <col min="7172" max="7172" width="8.7109375" style="406" customWidth="1"/>
    <col min="7173" max="7414" width="11.42578125" style="406"/>
    <col min="7415" max="7415" width="14.7109375" style="406" bestFit="1" customWidth="1"/>
    <col min="7416" max="7416" width="17.28515625" style="406" bestFit="1" customWidth="1"/>
    <col min="7417" max="7417" width="39.7109375" style="406" customWidth="1"/>
    <col min="7418" max="7418" width="17.28515625" style="406" bestFit="1" customWidth="1"/>
    <col min="7419" max="7419" width="11.42578125" style="406"/>
    <col min="7420" max="7420" width="44.7109375" style="406" bestFit="1" customWidth="1"/>
    <col min="7421" max="7421" width="34.28515625" style="406" customWidth="1"/>
    <col min="7422" max="7422" width="16.7109375" style="406" customWidth="1"/>
    <col min="7423" max="7423" width="27.5703125" style="406" customWidth="1"/>
    <col min="7424" max="7424" width="8.42578125" style="406" customWidth="1"/>
    <col min="7425" max="7425" width="9.7109375" style="406" customWidth="1"/>
    <col min="7426" max="7426" width="11.85546875" style="406" customWidth="1"/>
    <col min="7427" max="7427" width="9.28515625" style="406" customWidth="1"/>
    <col min="7428" max="7428" width="8.7109375" style="406" customWidth="1"/>
    <col min="7429" max="7670" width="11.42578125" style="406"/>
    <col min="7671" max="7671" width="14.7109375" style="406" bestFit="1" customWidth="1"/>
    <col min="7672" max="7672" width="17.28515625" style="406" bestFit="1" customWidth="1"/>
    <col min="7673" max="7673" width="39.7109375" style="406" customWidth="1"/>
    <col min="7674" max="7674" width="17.28515625" style="406" bestFit="1" customWidth="1"/>
    <col min="7675" max="7675" width="11.42578125" style="406"/>
    <col min="7676" max="7676" width="44.7109375" style="406" bestFit="1" customWidth="1"/>
    <col min="7677" max="7677" width="34.28515625" style="406" customWidth="1"/>
    <col min="7678" max="7678" width="16.7109375" style="406" customWidth="1"/>
    <col min="7679" max="7679" width="27.5703125" style="406" customWidth="1"/>
    <col min="7680" max="7680" width="8.42578125" style="406" customWidth="1"/>
    <col min="7681" max="7681" width="9.7109375" style="406" customWidth="1"/>
    <col min="7682" max="7682" width="11.85546875" style="406" customWidth="1"/>
    <col min="7683" max="7683" width="9.28515625" style="406" customWidth="1"/>
    <col min="7684" max="7684" width="8.7109375" style="406" customWidth="1"/>
    <col min="7685" max="7926" width="11.42578125" style="406"/>
    <col min="7927" max="7927" width="14.7109375" style="406" bestFit="1" customWidth="1"/>
    <col min="7928" max="7928" width="17.28515625" style="406" bestFit="1" customWidth="1"/>
    <col min="7929" max="7929" width="39.7109375" style="406" customWidth="1"/>
    <col min="7930" max="7930" width="17.28515625" style="406" bestFit="1" customWidth="1"/>
    <col min="7931" max="7931" width="11.42578125" style="406"/>
    <col min="7932" max="7932" width="44.7109375" style="406" bestFit="1" customWidth="1"/>
    <col min="7933" max="7933" width="34.28515625" style="406" customWidth="1"/>
    <col min="7934" max="7934" width="16.7109375" style="406" customWidth="1"/>
    <col min="7935" max="7935" width="27.5703125" style="406" customWidth="1"/>
    <col min="7936" max="7936" width="8.42578125" style="406" customWidth="1"/>
    <col min="7937" max="7937" width="9.7109375" style="406" customWidth="1"/>
    <col min="7938" max="7938" width="11.85546875" style="406" customWidth="1"/>
    <col min="7939" max="7939" width="9.28515625" style="406" customWidth="1"/>
    <col min="7940" max="7940" width="8.7109375" style="406" customWidth="1"/>
    <col min="7941" max="8182" width="11.42578125" style="406"/>
    <col min="8183" max="8183" width="14.7109375" style="406" bestFit="1" customWidth="1"/>
    <col min="8184" max="8184" width="17.28515625" style="406" bestFit="1" customWidth="1"/>
    <col min="8185" max="8185" width="39.7109375" style="406" customWidth="1"/>
    <col min="8186" max="8186" width="17.28515625" style="406" bestFit="1" customWidth="1"/>
    <col min="8187" max="8187" width="11.42578125" style="406"/>
    <col min="8188" max="8188" width="44.7109375" style="406" bestFit="1" customWidth="1"/>
    <col min="8189" max="8189" width="34.28515625" style="406" customWidth="1"/>
    <col min="8190" max="8190" width="16.7109375" style="406" customWidth="1"/>
    <col min="8191" max="8191" width="27.5703125" style="406" customWidth="1"/>
    <col min="8192" max="8192" width="8.42578125" style="406" customWidth="1"/>
    <col min="8193" max="8193" width="9.7109375" style="406" customWidth="1"/>
    <col min="8194" max="8194" width="11.85546875" style="406" customWidth="1"/>
    <col min="8195" max="8195" width="9.28515625" style="406" customWidth="1"/>
    <col min="8196" max="8196" width="8.7109375" style="406" customWidth="1"/>
    <col min="8197" max="8438" width="11.42578125" style="406"/>
    <col min="8439" max="8439" width="14.7109375" style="406" bestFit="1" customWidth="1"/>
    <col min="8440" max="8440" width="17.28515625" style="406" bestFit="1" customWidth="1"/>
    <col min="8441" max="8441" width="39.7109375" style="406" customWidth="1"/>
    <col min="8442" max="8442" width="17.28515625" style="406" bestFit="1" customWidth="1"/>
    <col min="8443" max="8443" width="11.42578125" style="406"/>
    <col min="8444" max="8444" width="44.7109375" style="406" bestFit="1" customWidth="1"/>
    <col min="8445" max="8445" width="34.28515625" style="406" customWidth="1"/>
    <col min="8446" max="8446" width="16.7109375" style="406" customWidth="1"/>
    <col min="8447" max="8447" width="27.5703125" style="406" customWidth="1"/>
    <col min="8448" max="8448" width="8.42578125" style="406" customWidth="1"/>
    <col min="8449" max="8449" width="9.7109375" style="406" customWidth="1"/>
    <col min="8450" max="8450" width="11.85546875" style="406" customWidth="1"/>
    <col min="8451" max="8451" width="9.28515625" style="406" customWidth="1"/>
    <col min="8452" max="8452" width="8.7109375" style="406" customWidth="1"/>
    <col min="8453" max="8694" width="11.42578125" style="406"/>
    <col min="8695" max="8695" width="14.7109375" style="406" bestFit="1" customWidth="1"/>
    <col min="8696" max="8696" width="17.28515625" style="406" bestFit="1" customWidth="1"/>
    <col min="8697" max="8697" width="39.7109375" style="406" customWidth="1"/>
    <col min="8698" max="8698" width="17.28515625" style="406" bestFit="1" customWidth="1"/>
    <col min="8699" max="8699" width="11.42578125" style="406"/>
    <col min="8700" max="8700" width="44.7109375" style="406" bestFit="1" customWidth="1"/>
    <col min="8701" max="8701" width="34.28515625" style="406" customWidth="1"/>
    <col min="8702" max="8702" width="16.7109375" style="406" customWidth="1"/>
    <col min="8703" max="8703" width="27.5703125" style="406" customWidth="1"/>
    <col min="8704" max="8704" width="8.42578125" style="406" customWidth="1"/>
    <col min="8705" max="8705" width="9.7109375" style="406" customWidth="1"/>
    <col min="8706" max="8706" width="11.85546875" style="406" customWidth="1"/>
    <col min="8707" max="8707" width="9.28515625" style="406" customWidth="1"/>
    <col min="8708" max="8708" width="8.7109375" style="406" customWidth="1"/>
    <col min="8709" max="8950" width="11.42578125" style="406"/>
    <col min="8951" max="8951" width="14.7109375" style="406" bestFit="1" customWidth="1"/>
    <col min="8952" max="8952" width="17.28515625" style="406" bestFit="1" customWidth="1"/>
    <col min="8953" max="8953" width="39.7109375" style="406" customWidth="1"/>
    <col min="8954" max="8954" width="17.28515625" style="406" bestFit="1" customWidth="1"/>
    <col min="8955" max="8955" width="11.42578125" style="406"/>
    <col min="8956" max="8956" width="44.7109375" style="406" bestFit="1" customWidth="1"/>
    <col min="8957" max="8957" width="34.28515625" style="406" customWidth="1"/>
    <col min="8958" max="8958" width="16.7109375" style="406" customWidth="1"/>
    <col min="8959" max="8959" width="27.5703125" style="406" customWidth="1"/>
    <col min="8960" max="8960" width="8.42578125" style="406" customWidth="1"/>
    <col min="8961" max="8961" width="9.7109375" style="406" customWidth="1"/>
    <col min="8962" max="8962" width="11.85546875" style="406" customWidth="1"/>
    <col min="8963" max="8963" width="9.28515625" style="406" customWidth="1"/>
    <col min="8964" max="8964" width="8.7109375" style="406" customWidth="1"/>
    <col min="8965" max="9206" width="11.42578125" style="406"/>
    <col min="9207" max="9207" width="14.7109375" style="406" bestFit="1" customWidth="1"/>
    <col min="9208" max="9208" width="17.28515625" style="406" bestFit="1" customWidth="1"/>
    <col min="9209" max="9209" width="39.7109375" style="406" customWidth="1"/>
    <col min="9210" max="9210" width="17.28515625" style="406" bestFit="1" customWidth="1"/>
    <col min="9211" max="9211" width="11.42578125" style="406"/>
    <col min="9212" max="9212" width="44.7109375" style="406" bestFit="1" customWidth="1"/>
    <col min="9213" max="9213" width="34.28515625" style="406" customWidth="1"/>
    <col min="9214" max="9214" width="16.7109375" style="406" customWidth="1"/>
    <col min="9215" max="9215" width="27.5703125" style="406" customWidth="1"/>
    <col min="9216" max="9216" width="8.42578125" style="406" customWidth="1"/>
    <col min="9217" max="9217" width="9.7109375" style="406" customWidth="1"/>
    <col min="9218" max="9218" width="11.85546875" style="406" customWidth="1"/>
    <col min="9219" max="9219" width="9.28515625" style="406" customWidth="1"/>
    <col min="9220" max="9220" width="8.7109375" style="406" customWidth="1"/>
    <col min="9221" max="9462" width="11.42578125" style="406"/>
    <col min="9463" max="9463" width="14.7109375" style="406" bestFit="1" customWidth="1"/>
    <col min="9464" max="9464" width="17.28515625" style="406" bestFit="1" customWidth="1"/>
    <col min="9465" max="9465" width="39.7109375" style="406" customWidth="1"/>
    <col min="9466" max="9466" width="17.28515625" style="406" bestFit="1" customWidth="1"/>
    <col min="9467" max="9467" width="11.42578125" style="406"/>
    <col min="9468" max="9468" width="44.7109375" style="406" bestFit="1" customWidth="1"/>
    <col min="9469" max="9469" width="34.28515625" style="406" customWidth="1"/>
    <col min="9470" max="9470" width="16.7109375" style="406" customWidth="1"/>
    <col min="9471" max="9471" width="27.5703125" style="406" customWidth="1"/>
    <col min="9472" max="9472" width="8.42578125" style="406" customWidth="1"/>
    <col min="9473" max="9473" width="9.7109375" style="406" customWidth="1"/>
    <col min="9474" max="9474" width="11.85546875" style="406" customWidth="1"/>
    <col min="9475" max="9475" width="9.28515625" style="406" customWidth="1"/>
    <col min="9476" max="9476" width="8.7109375" style="406" customWidth="1"/>
    <col min="9477" max="9718" width="11.42578125" style="406"/>
    <col min="9719" max="9719" width="14.7109375" style="406" bestFit="1" customWidth="1"/>
    <col min="9720" max="9720" width="17.28515625" style="406" bestFit="1" customWidth="1"/>
    <col min="9721" max="9721" width="39.7109375" style="406" customWidth="1"/>
    <col min="9722" max="9722" width="17.28515625" style="406" bestFit="1" customWidth="1"/>
    <col min="9723" max="9723" width="11.42578125" style="406"/>
    <col min="9724" max="9724" width="44.7109375" style="406" bestFit="1" customWidth="1"/>
    <col min="9725" max="9725" width="34.28515625" style="406" customWidth="1"/>
    <col min="9726" max="9726" width="16.7109375" style="406" customWidth="1"/>
    <col min="9727" max="9727" width="27.5703125" style="406" customWidth="1"/>
    <col min="9728" max="9728" width="8.42578125" style="406" customWidth="1"/>
    <col min="9729" max="9729" width="9.7109375" style="406" customWidth="1"/>
    <col min="9730" max="9730" width="11.85546875" style="406" customWidth="1"/>
    <col min="9731" max="9731" width="9.28515625" style="406" customWidth="1"/>
    <col min="9732" max="9732" width="8.7109375" style="406" customWidth="1"/>
    <col min="9733" max="9974" width="11.42578125" style="406"/>
    <col min="9975" max="9975" width="14.7109375" style="406" bestFit="1" customWidth="1"/>
    <col min="9976" max="9976" width="17.28515625" style="406" bestFit="1" customWidth="1"/>
    <col min="9977" max="9977" width="39.7109375" style="406" customWidth="1"/>
    <col min="9978" max="9978" width="17.28515625" style="406" bestFit="1" customWidth="1"/>
    <col min="9979" max="9979" width="11.42578125" style="406"/>
    <col min="9980" max="9980" width="44.7109375" style="406" bestFit="1" customWidth="1"/>
    <col min="9981" max="9981" width="34.28515625" style="406" customWidth="1"/>
    <col min="9982" max="9982" width="16.7109375" style="406" customWidth="1"/>
    <col min="9983" max="9983" width="27.5703125" style="406" customWidth="1"/>
    <col min="9984" max="9984" width="8.42578125" style="406" customWidth="1"/>
    <col min="9985" max="9985" width="9.7109375" style="406" customWidth="1"/>
    <col min="9986" max="9986" width="11.85546875" style="406" customWidth="1"/>
    <col min="9987" max="9987" width="9.28515625" style="406" customWidth="1"/>
    <col min="9988" max="9988" width="8.7109375" style="406" customWidth="1"/>
    <col min="9989" max="10230" width="11.42578125" style="406"/>
    <col min="10231" max="10231" width="14.7109375" style="406" bestFit="1" customWidth="1"/>
    <col min="10232" max="10232" width="17.28515625" style="406" bestFit="1" customWidth="1"/>
    <col min="10233" max="10233" width="39.7109375" style="406" customWidth="1"/>
    <col min="10234" max="10234" width="17.28515625" style="406" bestFit="1" customWidth="1"/>
    <col min="10235" max="10235" width="11.42578125" style="406"/>
    <col min="10236" max="10236" width="44.7109375" style="406" bestFit="1" customWidth="1"/>
    <col min="10237" max="10237" width="34.28515625" style="406" customWidth="1"/>
    <col min="10238" max="10238" width="16.7109375" style="406" customWidth="1"/>
    <col min="10239" max="10239" width="27.5703125" style="406" customWidth="1"/>
    <col min="10240" max="10240" width="8.42578125" style="406" customWidth="1"/>
    <col min="10241" max="10241" width="9.7109375" style="406" customWidth="1"/>
    <col min="10242" max="10242" width="11.85546875" style="406" customWidth="1"/>
    <col min="10243" max="10243" width="9.28515625" style="406" customWidth="1"/>
    <col min="10244" max="10244" width="8.7109375" style="406" customWidth="1"/>
    <col min="10245" max="10486" width="11.42578125" style="406"/>
    <col min="10487" max="10487" width="14.7109375" style="406" bestFit="1" customWidth="1"/>
    <col min="10488" max="10488" width="17.28515625" style="406" bestFit="1" customWidth="1"/>
    <col min="10489" max="10489" width="39.7109375" style="406" customWidth="1"/>
    <col min="10490" max="10490" width="17.28515625" style="406" bestFit="1" customWidth="1"/>
    <col min="10491" max="10491" width="11.42578125" style="406"/>
    <col min="10492" max="10492" width="44.7109375" style="406" bestFit="1" customWidth="1"/>
    <col min="10493" max="10493" width="34.28515625" style="406" customWidth="1"/>
    <col min="10494" max="10494" width="16.7109375" style="406" customWidth="1"/>
    <col min="10495" max="10495" width="27.5703125" style="406" customWidth="1"/>
    <col min="10496" max="10496" width="8.42578125" style="406" customWidth="1"/>
    <col min="10497" max="10497" width="9.7109375" style="406" customWidth="1"/>
    <col min="10498" max="10498" width="11.85546875" style="406" customWidth="1"/>
    <col min="10499" max="10499" width="9.28515625" style="406" customWidth="1"/>
    <col min="10500" max="10500" width="8.7109375" style="406" customWidth="1"/>
    <col min="10501" max="10742" width="11.42578125" style="406"/>
    <col min="10743" max="10743" width="14.7109375" style="406" bestFit="1" customWidth="1"/>
    <col min="10744" max="10744" width="17.28515625" style="406" bestFit="1" customWidth="1"/>
    <col min="10745" max="10745" width="39.7109375" style="406" customWidth="1"/>
    <col min="10746" max="10746" width="17.28515625" style="406" bestFit="1" customWidth="1"/>
    <col min="10747" max="10747" width="11.42578125" style="406"/>
    <col min="10748" max="10748" width="44.7109375" style="406" bestFit="1" customWidth="1"/>
    <col min="10749" max="10749" width="34.28515625" style="406" customWidth="1"/>
    <col min="10750" max="10750" width="16.7109375" style="406" customWidth="1"/>
    <col min="10751" max="10751" width="27.5703125" style="406" customWidth="1"/>
    <col min="10752" max="10752" width="8.42578125" style="406" customWidth="1"/>
    <col min="10753" max="10753" width="9.7109375" style="406" customWidth="1"/>
    <col min="10754" max="10754" width="11.85546875" style="406" customWidth="1"/>
    <col min="10755" max="10755" width="9.28515625" style="406" customWidth="1"/>
    <col min="10756" max="10756" width="8.7109375" style="406" customWidth="1"/>
    <col min="10757" max="10998" width="11.42578125" style="406"/>
    <col min="10999" max="10999" width="14.7109375" style="406" bestFit="1" customWidth="1"/>
    <col min="11000" max="11000" width="17.28515625" style="406" bestFit="1" customWidth="1"/>
    <col min="11001" max="11001" width="39.7109375" style="406" customWidth="1"/>
    <col min="11002" max="11002" width="17.28515625" style="406" bestFit="1" customWidth="1"/>
    <col min="11003" max="11003" width="11.42578125" style="406"/>
    <col min="11004" max="11004" width="44.7109375" style="406" bestFit="1" customWidth="1"/>
    <col min="11005" max="11005" width="34.28515625" style="406" customWidth="1"/>
    <col min="11006" max="11006" width="16.7109375" style="406" customWidth="1"/>
    <col min="11007" max="11007" width="27.5703125" style="406" customWidth="1"/>
    <col min="11008" max="11008" width="8.42578125" style="406" customWidth="1"/>
    <col min="11009" max="11009" width="9.7109375" style="406" customWidth="1"/>
    <col min="11010" max="11010" width="11.85546875" style="406" customWidth="1"/>
    <col min="11011" max="11011" width="9.28515625" style="406" customWidth="1"/>
    <col min="11012" max="11012" width="8.7109375" style="406" customWidth="1"/>
    <col min="11013" max="11254" width="11.42578125" style="406"/>
    <col min="11255" max="11255" width="14.7109375" style="406" bestFit="1" customWidth="1"/>
    <col min="11256" max="11256" width="17.28515625" style="406" bestFit="1" customWidth="1"/>
    <col min="11257" max="11257" width="39.7109375" style="406" customWidth="1"/>
    <col min="11258" max="11258" width="17.28515625" style="406" bestFit="1" customWidth="1"/>
    <col min="11259" max="11259" width="11.42578125" style="406"/>
    <col min="11260" max="11260" width="44.7109375" style="406" bestFit="1" customWidth="1"/>
    <col min="11261" max="11261" width="34.28515625" style="406" customWidth="1"/>
    <col min="11262" max="11262" width="16.7109375" style="406" customWidth="1"/>
    <col min="11263" max="11263" width="27.5703125" style="406" customWidth="1"/>
    <col min="11264" max="11264" width="8.42578125" style="406" customWidth="1"/>
    <col min="11265" max="11265" width="9.7109375" style="406" customWidth="1"/>
    <col min="11266" max="11266" width="11.85546875" style="406" customWidth="1"/>
    <col min="11267" max="11267" width="9.28515625" style="406" customWidth="1"/>
    <col min="11268" max="11268" width="8.7109375" style="406" customWidth="1"/>
    <col min="11269" max="11510" width="11.42578125" style="406"/>
    <col min="11511" max="11511" width="14.7109375" style="406" bestFit="1" customWidth="1"/>
    <col min="11512" max="11512" width="17.28515625" style="406" bestFit="1" customWidth="1"/>
    <col min="11513" max="11513" width="39.7109375" style="406" customWidth="1"/>
    <col min="11514" max="11514" width="17.28515625" style="406" bestFit="1" customWidth="1"/>
    <col min="11515" max="11515" width="11.42578125" style="406"/>
    <col min="11516" max="11516" width="44.7109375" style="406" bestFit="1" customWidth="1"/>
    <col min="11517" max="11517" width="34.28515625" style="406" customWidth="1"/>
    <col min="11518" max="11518" width="16.7109375" style="406" customWidth="1"/>
    <col min="11519" max="11519" width="27.5703125" style="406" customWidth="1"/>
    <col min="11520" max="11520" width="8.42578125" style="406" customWidth="1"/>
    <col min="11521" max="11521" width="9.7109375" style="406" customWidth="1"/>
    <col min="11522" max="11522" width="11.85546875" style="406" customWidth="1"/>
    <col min="11523" max="11523" width="9.28515625" style="406" customWidth="1"/>
    <col min="11524" max="11524" width="8.7109375" style="406" customWidth="1"/>
    <col min="11525" max="11766" width="11.42578125" style="406"/>
    <col min="11767" max="11767" width="14.7109375" style="406" bestFit="1" customWidth="1"/>
    <col min="11768" max="11768" width="17.28515625" style="406" bestFit="1" customWidth="1"/>
    <col min="11769" max="11769" width="39.7109375" style="406" customWidth="1"/>
    <col min="11770" max="11770" width="17.28515625" style="406" bestFit="1" customWidth="1"/>
    <col min="11771" max="11771" width="11.42578125" style="406"/>
    <col min="11772" max="11772" width="44.7109375" style="406" bestFit="1" customWidth="1"/>
    <col min="11773" max="11773" width="34.28515625" style="406" customWidth="1"/>
    <col min="11774" max="11774" width="16.7109375" style="406" customWidth="1"/>
    <col min="11775" max="11775" width="27.5703125" style="406" customWidth="1"/>
    <col min="11776" max="11776" width="8.42578125" style="406" customWidth="1"/>
    <col min="11777" max="11777" width="9.7109375" style="406" customWidth="1"/>
    <col min="11778" max="11778" width="11.85546875" style="406" customWidth="1"/>
    <col min="11779" max="11779" width="9.28515625" style="406" customWidth="1"/>
    <col min="11780" max="11780" width="8.7109375" style="406" customWidth="1"/>
    <col min="11781" max="12022" width="11.42578125" style="406"/>
    <col min="12023" max="12023" width="14.7109375" style="406" bestFit="1" customWidth="1"/>
    <col min="12024" max="12024" width="17.28515625" style="406" bestFit="1" customWidth="1"/>
    <col min="12025" max="12025" width="39.7109375" style="406" customWidth="1"/>
    <col min="12026" max="12026" width="17.28515625" style="406" bestFit="1" customWidth="1"/>
    <col min="12027" max="12027" width="11.42578125" style="406"/>
    <col min="12028" max="12028" width="44.7109375" style="406" bestFit="1" customWidth="1"/>
    <col min="12029" max="12029" width="34.28515625" style="406" customWidth="1"/>
    <col min="12030" max="12030" width="16.7109375" style="406" customWidth="1"/>
    <col min="12031" max="12031" width="27.5703125" style="406" customWidth="1"/>
    <col min="12032" max="12032" width="8.42578125" style="406" customWidth="1"/>
    <col min="12033" max="12033" width="9.7109375" style="406" customWidth="1"/>
    <col min="12034" max="12034" width="11.85546875" style="406" customWidth="1"/>
    <col min="12035" max="12035" width="9.28515625" style="406" customWidth="1"/>
    <col min="12036" max="12036" width="8.7109375" style="406" customWidth="1"/>
    <col min="12037" max="12278" width="11.42578125" style="406"/>
    <col min="12279" max="12279" width="14.7109375" style="406" bestFit="1" customWidth="1"/>
    <col min="12280" max="12280" width="17.28515625" style="406" bestFit="1" customWidth="1"/>
    <col min="12281" max="12281" width="39.7109375" style="406" customWidth="1"/>
    <col min="12282" max="12282" width="17.28515625" style="406" bestFit="1" customWidth="1"/>
    <col min="12283" max="12283" width="11.42578125" style="406"/>
    <col min="12284" max="12284" width="44.7109375" style="406" bestFit="1" customWidth="1"/>
    <col min="12285" max="12285" width="34.28515625" style="406" customWidth="1"/>
    <col min="12286" max="12286" width="16.7109375" style="406" customWidth="1"/>
    <col min="12287" max="12287" width="27.5703125" style="406" customWidth="1"/>
    <col min="12288" max="12288" width="8.42578125" style="406" customWidth="1"/>
    <col min="12289" max="12289" width="9.7109375" style="406" customWidth="1"/>
    <col min="12290" max="12290" width="11.85546875" style="406" customWidth="1"/>
    <col min="12291" max="12291" width="9.28515625" style="406" customWidth="1"/>
    <col min="12292" max="12292" width="8.7109375" style="406" customWidth="1"/>
    <col min="12293" max="12534" width="11.42578125" style="406"/>
    <col min="12535" max="12535" width="14.7109375" style="406" bestFit="1" customWidth="1"/>
    <col min="12536" max="12536" width="17.28515625" style="406" bestFit="1" customWidth="1"/>
    <col min="12537" max="12537" width="39.7109375" style="406" customWidth="1"/>
    <col min="12538" max="12538" width="17.28515625" style="406" bestFit="1" customWidth="1"/>
    <col min="12539" max="12539" width="11.42578125" style="406"/>
    <col min="12540" max="12540" width="44.7109375" style="406" bestFit="1" customWidth="1"/>
    <col min="12541" max="12541" width="34.28515625" style="406" customWidth="1"/>
    <col min="12542" max="12542" width="16.7109375" style="406" customWidth="1"/>
    <col min="12543" max="12543" width="27.5703125" style="406" customWidth="1"/>
    <col min="12544" max="12544" width="8.42578125" style="406" customWidth="1"/>
    <col min="12545" max="12545" width="9.7109375" style="406" customWidth="1"/>
    <col min="12546" max="12546" width="11.85546875" style="406" customWidth="1"/>
    <col min="12547" max="12547" width="9.28515625" style="406" customWidth="1"/>
    <col min="12548" max="12548" width="8.7109375" style="406" customWidth="1"/>
    <col min="12549" max="12790" width="11.42578125" style="406"/>
    <col min="12791" max="12791" width="14.7109375" style="406" bestFit="1" customWidth="1"/>
    <col min="12792" max="12792" width="17.28515625" style="406" bestFit="1" customWidth="1"/>
    <col min="12793" max="12793" width="39.7109375" style="406" customWidth="1"/>
    <col min="12794" max="12794" width="17.28515625" style="406" bestFit="1" customWidth="1"/>
    <col min="12795" max="12795" width="11.42578125" style="406"/>
    <col min="12796" max="12796" width="44.7109375" style="406" bestFit="1" customWidth="1"/>
    <col min="12797" max="12797" width="34.28515625" style="406" customWidth="1"/>
    <col min="12798" max="12798" width="16.7109375" style="406" customWidth="1"/>
    <col min="12799" max="12799" width="27.5703125" style="406" customWidth="1"/>
    <col min="12800" max="12800" width="8.42578125" style="406" customWidth="1"/>
    <col min="12801" max="12801" width="9.7109375" style="406" customWidth="1"/>
    <col min="12802" max="12802" width="11.85546875" style="406" customWidth="1"/>
    <col min="12803" max="12803" width="9.28515625" style="406" customWidth="1"/>
    <col min="12804" max="12804" width="8.7109375" style="406" customWidth="1"/>
    <col min="12805" max="13046" width="11.42578125" style="406"/>
    <col min="13047" max="13047" width="14.7109375" style="406" bestFit="1" customWidth="1"/>
    <col min="13048" max="13048" width="17.28515625" style="406" bestFit="1" customWidth="1"/>
    <col min="13049" max="13049" width="39.7109375" style="406" customWidth="1"/>
    <col min="13050" max="13050" width="17.28515625" style="406" bestFit="1" customWidth="1"/>
    <col min="13051" max="13051" width="11.42578125" style="406"/>
    <col min="13052" max="13052" width="44.7109375" style="406" bestFit="1" customWidth="1"/>
    <col min="13053" max="13053" width="34.28515625" style="406" customWidth="1"/>
    <col min="13054" max="13054" width="16.7109375" style="406" customWidth="1"/>
    <col min="13055" max="13055" width="27.5703125" style="406" customWidth="1"/>
    <col min="13056" max="13056" width="8.42578125" style="406" customWidth="1"/>
    <col min="13057" max="13057" width="9.7109375" style="406" customWidth="1"/>
    <col min="13058" max="13058" width="11.85546875" style="406" customWidth="1"/>
    <col min="13059" max="13059" width="9.28515625" style="406" customWidth="1"/>
    <col min="13060" max="13060" width="8.7109375" style="406" customWidth="1"/>
    <col min="13061" max="13302" width="11.42578125" style="406"/>
    <col min="13303" max="13303" width="14.7109375" style="406" bestFit="1" customWidth="1"/>
    <col min="13304" max="13304" width="17.28515625" style="406" bestFit="1" customWidth="1"/>
    <col min="13305" max="13305" width="39.7109375" style="406" customWidth="1"/>
    <col min="13306" max="13306" width="17.28515625" style="406" bestFit="1" customWidth="1"/>
    <col min="13307" max="13307" width="11.42578125" style="406"/>
    <col min="13308" max="13308" width="44.7109375" style="406" bestFit="1" customWidth="1"/>
    <col min="13309" max="13309" width="34.28515625" style="406" customWidth="1"/>
    <col min="13310" max="13310" width="16.7109375" style="406" customWidth="1"/>
    <col min="13311" max="13311" width="27.5703125" style="406" customWidth="1"/>
    <col min="13312" max="13312" width="8.42578125" style="406" customWidth="1"/>
    <col min="13313" max="13313" width="9.7109375" style="406" customWidth="1"/>
    <col min="13314" max="13314" width="11.85546875" style="406" customWidth="1"/>
    <col min="13315" max="13315" width="9.28515625" style="406" customWidth="1"/>
    <col min="13316" max="13316" width="8.7109375" style="406" customWidth="1"/>
    <col min="13317" max="13558" width="11.42578125" style="406"/>
    <col min="13559" max="13559" width="14.7109375" style="406" bestFit="1" customWidth="1"/>
    <col min="13560" max="13560" width="17.28515625" style="406" bestFit="1" customWidth="1"/>
    <col min="13561" max="13561" width="39.7109375" style="406" customWidth="1"/>
    <col min="13562" max="13562" width="17.28515625" style="406" bestFit="1" customWidth="1"/>
    <col min="13563" max="13563" width="11.42578125" style="406"/>
    <col min="13564" max="13564" width="44.7109375" style="406" bestFit="1" customWidth="1"/>
    <col min="13565" max="13565" width="34.28515625" style="406" customWidth="1"/>
    <col min="13566" max="13566" width="16.7109375" style="406" customWidth="1"/>
    <col min="13567" max="13567" width="27.5703125" style="406" customWidth="1"/>
    <col min="13568" max="13568" width="8.42578125" style="406" customWidth="1"/>
    <col min="13569" max="13569" width="9.7109375" style="406" customWidth="1"/>
    <col min="13570" max="13570" width="11.85546875" style="406" customWidth="1"/>
    <col min="13571" max="13571" width="9.28515625" style="406" customWidth="1"/>
    <col min="13572" max="13572" width="8.7109375" style="406" customWidth="1"/>
    <col min="13573" max="13814" width="11.42578125" style="406"/>
    <col min="13815" max="13815" width="14.7109375" style="406" bestFit="1" customWidth="1"/>
    <col min="13816" max="13816" width="17.28515625" style="406" bestFit="1" customWidth="1"/>
    <col min="13817" max="13817" width="39.7109375" style="406" customWidth="1"/>
    <col min="13818" max="13818" width="17.28515625" style="406" bestFit="1" customWidth="1"/>
    <col min="13819" max="13819" width="11.42578125" style="406"/>
    <col min="13820" max="13820" width="44.7109375" style="406" bestFit="1" customWidth="1"/>
    <col min="13821" max="13821" width="34.28515625" style="406" customWidth="1"/>
    <col min="13822" max="13822" width="16.7109375" style="406" customWidth="1"/>
    <col min="13823" max="13823" width="27.5703125" style="406" customWidth="1"/>
    <col min="13824" max="13824" width="8.42578125" style="406" customWidth="1"/>
    <col min="13825" max="13825" width="9.7109375" style="406" customWidth="1"/>
    <col min="13826" max="13826" width="11.85546875" style="406" customWidth="1"/>
    <col min="13827" max="13827" width="9.28515625" style="406" customWidth="1"/>
    <col min="13828" max="13828" width="8.7109375" style="406" customWidth="1"/>
    <col min="13829" max="14070" width="11.42578125" style="406"/>
    <col min="14071" max="14071" width="14.7109375" style="406" bestFit="1" customWidth="1"/>
    <col min="14072" max="14072" width="17.28515625" style="406" bestFit="1" customWidth="1"/>
    <col min="14073" max="14073" width="39.7109375" style="406" customWidth="1"/>
    <col min="14074" max="14074" width="17.28515625" style="406" bestFit="1" customWidth="1"/>
    <col min="14075" max="14075" width="11.42578125" style="406"/>
    <col min="14076" max="14076" width="44.7109375" style="406" bestFit="1" customWidth="1"/>
    <col min="14077" max="14077" width="34.28515625" style="406" customWidth="1"/>
    <col min="14078" max="14078" width="16.7109375" style="406" customWidth="1"/>
    <col min="14079" max="14079" width="27.5703125" style="406" customWidth="1"/>
    <col min="14080" max="14080" width="8.42578125" style="406" customWidth="1"/>
    <col min="14081" max="14081" width="9.7109375" style="406" customWidth="1"/>
    <col min="14082" max="14082" width="11.85546875" style="406" customWidth="1"/>
    <col min="14083" max="14083" width="9.28515625" style="406" customWidth="1"/>
    <col min="14084" max="14084" width="8.7109375" style="406" customWidth="1"/>
    <col min="14085" max="14326" width="11.42578125" style="406"/>
    <col min="14327" max="14327" width="14.7109375" style="406" bestFit="1" customWidth="1"/>
    <col min="14328" max="14328" width="17.28515625" style="406" bestFit="1" customWidth="1"/>
    <col min="14329" max="14329" width="39.7109375" style="406" customWidth="1"/>
    <col min="14330" max="14330" width="17.28515625" style="406" bestFit="1" customWidth="1"/>
    <col min="14331" max="14331" width="11.42578125" style="406"/>
    <col min="14332" max="14332" width="44.7109375" style="406" bestFit="1" customWidth="1"/>
    <col min="14333" max="14333" width="34.28515625" style="406" customWidth="1"/>
    <col min="14334" max="14334" width="16.7109375" style="406" customWidth="1"/>
    <col min="14335" max="14335" width="27.5703125" style="406" customWidth="1"/>
    <col min="14336" max="14336" width="8.42578125" style="406" customWidth="1"/>
    <col min="14337" max="14337" width="9.7109375" style="406" customWidth="1"/>
    <col min="14338" max="14338" width="11.85546875" style="406" customWidth="1"/>
    <col min="14339" max="14339" width="9.28515625" style="406" customWidth="1"/>
    <col min="14340" max="14340" width="8.7109375" style="406" customWidth="1"/>
    <col min="14341" max="14582" width="11.42578125" style="406"/>
    <col min="14583" max="14583" width="14.7109375" style="406" bestFit="1" customWidth="1"/>
    <col min="14584" max="14584" width="17.28515625" style="406" bestFit="1" customWidth="1"/>
    <col min="14585" max="14585" width="39.7109375" style="406" customWidth="1"/>
    <col min="14586" max="14586" width="17.28515625" style="406" bestFit="1" customWidth="1"/>
    <col min="14587" max="14587" width="11.42578125" style="406"/>
    <col min="14588" max="14588" width="44.7109375" style="406" bestFit="1" customWidth="1"/>
    <col min="14589" max="14589" width="34.28515625" style="406" customWidth="1"/>
    <col min="14590" max="14590" width="16.7109375" style="406" customWidth="1"/>
    <col min="14591" max="14591" width="27.5703125" style="406" customWidth="1"/>
    <col min="14592" max="14592" width="8.42578125" style="406" customWidth="1"/>
    <col min="14593" max="14593" width="9.7109375" style="406" customWidth="1"/>
    <col min="14594" max="14594" width="11.85546875" style="406" customWidth="1"/>
    <col min="14595" max="14595" width="9.28515625" style="406" customWidth="1"/>
    <col min="14596" max="14596" width="8.7109375" style="406" customWidth="1"/>
    <col min="14597" max="14838" width="11.42578125" style="406"/>
    <col min="14839" max="14839" width="14.7109375" style="406" bestFit="1" customWidth="1"/>
    <col min="14840" max="14840" width="17.28515625" style="406" bestFit="1" customWidth="1"/>
    <col min="14841" max="14841" width="39.7109375" style="406" customWidth="1"/>
    <col min="14842" max="14842" width="17.28515625" style="406" bestFit="1" customWidth="1"/>
    <col min="14843" max="14843" width="11.42578125" style="406"/>
    <col min="14844" max="14844" width="44.7109375" style="406" bestFit="1" customWidth="1"/>
    <col min="14845" max="14845" width="34.28515625" style="406" customWidth="1"/>
    <col min="14846" max="14846" width="16.7109375" style="406" customWidth="1"/>
    <col min="14847" max="14847" width="27.5703125" style="406" customWidth="1"/>
    <col min="14848" max="14848" width="8.42578125" style="406" customWidth="1"/>
    <col min="14849" max="14849" width="9.7109375" style="406" customWidth="1"/>
    <col min="14850" max="14850" width="11.85546875" style="406" customWidth="1"/>
    <col min="14851" max="14851" width="9.28515625" style="406" customWidth="1"/>
    <col min="14852" max="14852" width="8.7109375" style="406" customWidth="1"/>
    <col min="14853" max="15094" width="11.42578125" style="406"/>
    <col min="15095" max="15095" width="14.7109375" style="406" bestFit="1" customWidth="1"/>
    <col min="15096" max="15096" width="17.28515625" style="406" bestFit="1" customWidth="1"/>
    <col min="15097" max="15097" width="39.7109375" style="406" customWidth="1"/>
    <col min="15098" max="15098" width="17.28515625" style="406" bestFit="1" customWidth="1"/>
    <col min="15099" max="15099" width="11.42578125" style="406"/>
    <col min="15100" max="15100" width="44.7109375" style="406" bestFit="1" customWidth="1"/>
    <col min="15101" max="15101" width="34.28515625" style="406" customWidth="1"/>
    <col min="15102" max="15102" width="16.7109375" style="406" customWidth="1"/>
    <col min="15103" max="15103" width="27.5703125" style="406" customWidth="1"/>
    <col min="15104" max="15104" width="8.42578125" style="406" customWidth="1"/>
    <col min="15105" max="15105" width="9.7109375" style="406" customWidth="1"/>
    <col min="15106" max="15106" width="11.85546875" style="406" customWidth="1"/>
    <col min="15107" max="15107" width="9.28515625" style="406" customWidth="1"/>
    <col min="15108" max="15108" width="8.7109375" style="406" customWidth="1"/>
    <col min="15109" max="15350" width="11.42578125" style="406"/>
    <col min="15351" max="15351" width="14.7109375" style="406" bestFit="1" customWidth="1"/>
    <col min="15352" max="15352" width="17.28515625" style="406" bestFit="1" customWidth="1"/>
    <col min="15353" max="15353" width="39.7109375" style="406" customWidth="1"/>
    <col min="15354" max="15354" width="17.28515625" style="406" bestFit="1" customWidth="1"/>
    <col min="15355" max="15355" width="11.42578125" style="406"/>
    <col min="15356" max="15356" width="44.7109375" style="406" bestFit="1" customWidth="1"/>
    <col min="15357" max="15357" width="34.28515625" style="406" customWidth="1"/>
    <col min="15358" max="15358" width="16.7109375" style="406" customWidth="1"/>
    <col min="15359" max="15359" width="27.5703125" style="406" customWidth="1"/>
    <col min="15360" max="15360" width="8.42578125" style="406" customWidth="1"/>
    <col min="15361" max="15361" width="9.7109375" style="406" customWidth="1"/>
    <col min="15362" max="15362" width="11.85546875" style="406" customWidth="1"/>
    <col min="15363" max="15363" width="9.28515625" style="406" customWidth="1"/>
    <col min="15364" max="15364" width="8.7109375" style="406" customWidth="1"/>
    <col min="15365" max="15606" width="11.42578125" style="406"/>
    <col min="15607" max="15607" width="14.7109375" style="406" bestFit="1" customWidth="1"/>
    <col min="15608" max="15608" width="17.28515625" style="406" bestFit="1" customWidth="1"/>
    <col min="15609" max="15609" width="39.7109375" style="406" customWidth="1"/>
    <col min="15610" max="15610" width="17.28515625" style="406" bestFit="1" customWidth="1"/>
    <col min="15611" max="15611" width="11.42578125" style="406"/>
    <col min="15612" max="15612" width="44.7109375" style="406" bestFit="1" customWidth="1"/>
    <col min="15613" max="15613" width="34.28515625" style="406" customWidth="1"/>
    <col min="15614" max="15614" width="16.7109375" style="406" customWidth="1"/>
    <col min="15615" max="15615" width="27.5703125" style="406" customWidth="1"/>
    <col min="15616" max="15616" width="8.42578125" style="406" customWidth="1"/>
    <col min="15617" max="15617" width="9.7109375" style="406" customWidth="1"/>
    <col min="15618" max="15618" width="11.85546875" style="406" customWidth="1"/>
    <col min="15619" max="15619" width="9.28515625" style="406" customWidth="1"/>
    <col min="15620" max="15620" width="8.7109375" style="406" customWidth="1"/>
    <col min="15621" max="15862" width="11.42578125" style="406"/>
    <col min="15863" max="15863" width="14.7109375" style="406" bestFit="1" customWidth="1"/>
    <col min="15864" max="15864" width="17.28515625" style="406" bestFit="1" customWidth="1"/>
    <col min="15865" max="15865" width="39.7109375" style="406" customWidth="1"/>
    <col min="15866" max="15866" width="17.28515625" style="406" bestFit="1" customWidth="1"/>
    <col min="15867" max="15867" width="11.42578125" style="406"/>
    <col min="15868" max="15868" width="44.7109375" style="406" bestFit="1" customWidth="1"/>
    <col min="15869" max="15869" width="34.28515625" style="406" customWidth="1"/>
    <col min="15870" max="15870" width="16.7109375" style="406" customWidth="1"/>
    <col min="15871" max="15871" width="27.5703125" style="406" customWidth="1"/>
    <col min="15872" max="15872" width="8.42578125" style="406" customWidth="1"/>
    <col min="15873" max="15873" width="9.7109375" style="406" customWidth="1"/>
    <col min="15874" max="15874" width="11.85546875" style="406" customWidth="1"/>
    <col min="15875" max="15875" width="9.28515625" style="406" customWidth="1"/>
    <col min="15876" max="15876" width="8.7109375" style="406" customWidth="1"/>
    <col min="15877" max="16118" width="11.42578125" style="406"/>
    <col min="16119" max="16119" width="14.7109375" style="406" bestFit="1" customWidth="1"/>
    <col min="16120" max="16120" width="17.28515625" style="406" bestFit="1" customWidth="1"/>
    <col min="16121" max="16121" width="39.7109375" style="406" customWidth="1"/>
    <col min="16122" max="16122" width="17.28515625" style="406" bestFit="1" customWidth="1"/>
    <col min="16123" max="16123" width="11.42578125" style="406"/>
    <col min="16124" max="16124" width="44.7109375" style="406" bestFit="1" customWidth="1"/>
    <col min="16125" max="16125" width="34.28515625" style="406" customWidth="1"/>
    <col min="16126" max="16126" width="16.7109375" style="406" customWidth="1"/>
    <col min="16127" max="16127" width="27.5703125" style="406" customWidth="1"/>
    <col min="16128" max="16128" width="8.42578125" style="406" customWidth="1"/>
    <col min="16129" max="16129" width="9.7109375" style="406" customWidth="1"/>
    <col min="16130" max="16130" width="11.85546875" style="406" customWidth="1"/>
    <col min="16131" max="16131" width="9.28515625" style="406" customWidth="1"/>
    <col min="16132" max="16132" width="8.7109375" style="406" customWidth="1"/>
    <col min="16133" max="16381" width="11.42578125" style="406"/>
    <col min="16382" max="16384" width="11.42578125" style="406" customWidth="1"/>
  </cols>
  <sheetData>
    <row r="1" spans="1:16" x14ac:dyDescent="0.2">
      <c r="A1" s="415" t="s">
        <v>391</v>
      </c>
    </row>
    <row r="2" spans="1:16" x14ac:dyDescent="0.2">
      <c r="A2" s="405" t="s">
        <v>562</v>
      </c>
    </row>
    <row r="3" spans="1:16" ht="13.5" thickBot="1" x14ac:dyDescent="0.25">
      <c r="A3" s="406" t="s">
        <v>585</v>
      </c>
    </row>
    <row r="4" spans="1:16" ht="13.5" thickBot="1" x14ac:dyDescent="0.25">
      <c r="A4" s="838" t="s">
        <v>129</v>
      </c>
      <c r="B4" s="839"/>
      <c r="C4" s="839"/>
      <c r="D4" s="839"/>
      <c r="E4" s="840"/>
      <c r="F4" s="841" t="s">
        <v>130</v>
      </c>
      <c r="G4" s="842"/>
      <c r="H4" s="843"/>
      <c r="I4" s="843"/>
      <c r="J4" s="844"/>
      <c r="K4" s="845" t="s">
        <v>423</v>
      </c>
      <c r="L4" s="846"/>
      <c r="M4" s="847"/>
      <c r="N4" s="845" t="s">
        <v>424</v>
      </c>
      <c r="O4" s="846"/>
      <c r="P4" s="847"/>
    </row>
    <row r="5" spans="1:16" s="382" customFormat="1" ht="63.75" customHeight="1" x14ac:dyDescent="0.2">
      <c r="A5" s="579" t="s">
        <v>90</v>
      </c>
      <c r="B5" s="579" t="s">
        <v>8</v>
      </c>
      <c r="C5" s="579" t="s">
        <v>86</v>
      </c>
      <c r="D5" s="579" t="s">
        <v>91</v>
      </c>
      <c r="E5" s="579" t="s">
        <v>113</v>
      </c>
      <c r="F5" s="579" t="s">
        <v>117</v>
      </c>
      <c r="G5" s="579" t="s">
        <v>118</v>
      </c>
      <c r="H5" s="579" t="s">
        <v>132</v>
      </c>
      <c r="I5" s="579" t="s">
        <v>133</v>
      </c>
      <c r="J5" s="579" t="s">
        <v>122</v>
      </c>
      <c r="K5" s="580" t="s">
        <v>119</v>
      </c>
      <c r="L5" s="580" t="s">
        <v>120</v>
      </c>
      <c r="M5" s="580" t="s">
        <v>121</v>
      </c>
      <c r="N5" s="580" t="s">
        <v>119</v>
      </c>
      <c r="O5" s="580" t="s">
        <v>120</v>
      </c>
      <c r="P5" s="580" t="s">
        <v>121</v>
      </c>
    </row>
    <row r="6" spans="1:16" ht="20.100000000000001" customHeight="1" x14ac:dyDescent="0.2">
      <c r="A6" s="497" t="s">
        <v>618</v>
      </c>
      <c r="B6" s="498" t="s">
        <v>619</v>
      </c>
      <c r="C6" s="499" t="s">
        <v>620</v>
      </c>
      <c r="D6" s="499" t="s">
        <v>621</v>
      </c>
      <c r="E6" s="500">
        <v>3500</v>
      </c>
      <c r="F6" s="499" t="s">
        <v>622</v>
      </c>
      <c r="G6" s="499" t="s">
        <v>623</v>
      </c>
      <c r="H6" s="499" t="s">
        <v>624</v>
      </c>
      <c r="I6" s="499" t="s">
        <v>625</v>
      </c>
      <c r="J6" s="499" t="s">
        <v>624</v>
      </c>
      <c r="K6" s="498">
        <v>6</v>
      </c>
      <c r="L6" s="498">
        <v>12</v>
      </c>
      <c r="M6" s="500">
        <v>44869.05000000001</v>
      </c>
      <c r="N6" s="498">
        <v>4</v>
      </c>
      <c r="O6" s="498">
        <v>6</v>
      </c>
      <c r="P6" s="500">
        <v>22418.548110547283</v>
      </c>
    </row>
    <row r="7" spans="1:16" ht="20.100000000000001" customHeight="1" x14ac:dyDescent="0.2">
      <c r="A7" s="497" t="s">
        <v>618</v>
      </c>
      <c r="B7" s="498" t="s">
        <v>619</v>
      </c>
      <c r="C7" s="499" t="s">
        <v>620</v>
      </c>
      <c r="D7" s="499" t="s">
        <v>626</v>
      </c>
      <c r="E7" s="500">
        <v>6000</v>
      </c>
      <c r="F7" s="499" t="s">
        <v>627</v>
      </c>
      <c r="G7" s="499" t="s">
        <v>628</v>
      </c>
      <c r="H7" s="499" t="s">
        <v>629</v>
      </c>
      <c r="I7" s="499" t="s">
        <v>630</v>
      </c>
      <c r="J7" s="499" t="s">
        <v>629</v>
      </c>
      <c r="K7" s="498">
        <v>9</v>
      </c>
      <c r="L7" s="498">
        <v>12</v>
      </c>
      <c r="M7" s="500">
        <v>74634.34</v>
      </c>
      <c r="N7" s="498">
        <v>4</v>
      </c>
      <c r="O7" s="498">
        <v>6</v>
      </c>
      <c r="P7" s="500">
        <v>37418.548110547286</v>
      </c>
    </row>
    <row r="8" spans="1:16" ht="20.100000000000001" customHeight="1" x14ac:dyDescent="0.2">
      <c r="A8" s="497" t="s">
        <v>618</v>
      </c>
      <c r="B8" s="498" t="s">
        <v>619</v>
      </c>
      <c r="C8" s="499" t="s">
        <v>620</v>
      </c>
      <c r="D8" s="499" t="s">
        <v>631</v>
      </c>
      <c r="E8" s="500">
        <v>4500</v>
      </c>
      <c r="F8" s="499" t="s">
        <v>632</v>
      </c>
      <c r="G8" s="499" t="s">
        <v>633</v>
      </c>
      <c r="H8" s="499" t="s">
        <v>634</v>
      </c>
      <c r="I8" s="499" t="s">
        <v>630</v>
      </c>
      <c r="J8" s="499" t="s">
        <v>634</v>
      </c>
      <c r="K8" s="498">
        <v>9</v>
      </c>
      <c r="L8" s="498">
        <v>12</v>
      </c>
      <c r="M8" s="500">
        <v>56965.930000000015</v>
      </c>
      <c r="N8" s="498">
        <v>3</v>
      </c>
      <c r="O8" s="498">
        <v>6</v>
      </c>
      <c r="P8" s="500">
        <v>28418.548110547283</v>
      </c>
    </row>
    <row r="9" spans="1:16" ht="20.100000000000001" customHeight="1" x14ac:dyDescent="0.2">
      <c r="A9" s="497" t="s">
        <v>618</v>
      </c>
      <c r="B9" s="498" t="s">
        <v>619</v>
      </c>
      <c r="C9" s="499" t="s">
        <v>620</v>
      </c>
      <c r="D9" s="499" t="s">
        <v>635</v>
      </c>
      <c r="E9" s="500">
        <v>8000</v>
      </c>
      <c r="F9" s="499" t="s">
        <v>636</v>
      </c>
      <c r="G9" s="499" t="s">
        <v>637</v>
      </c>
      <c r="H9" s="499" t="s">
        <v>638</v>
      </c>
      <c r="I9" s="499" t="s">
        <v>630</v>
      </c>
      <c r="J9" s="499" t="s">
        <v>638</v>
      </c>
      <c r="K9" s="498">
        <v>6</v>
      </c>
      <c r="L9" s="498">
        <v>12</v>
      </c>
      <c r="M9" s="500">
        <v>98902.419999999984</v>
      </c>
      <c r="N9" s="498">
        <v>4</v>
      </c>
      <c r="O9" s="498">
        <v>6</v>
      </c>
      <c r="P9" s="500">
        <v>49418.548110547286</v>
      </c>
    </row>
    <row r="10" spans="1:16" ht="20.100000000000001" customHeight="1" x14ac:dyDescent="0.2">
      <c r="A10" s="497" t="s">
        <v>618</v>
      </c>
      <c r="B10" s="498" t="s">
        <v>639</v>
      </c>
      <c r="C10" s="499" t="s">
        <v>620</v>
      </c>
      <c r="D10" s="499" t="s">
        <v>640</v>
      </c>
      <c r="E10" s="500">
        <v>15000</v>
      </c>
      <c r="F10" s="499" t="s">
        <v>641</v>
      </c>
      <c r="G10" s="499" t="s">
        <v>642</v>
      </c>
      <c r="H10" s="499" t="s">
        <v>643</v>
      </c>
      <c r="I10" s="499" t="s">
        <v>630</v>
      </c>
      <c r="J10" s="499" t="s">
        <v>643</v>
      </c>
      <c r="K10" s="498"/>
      <c r="L10" s="498"/>
      <c r="M10" s="500"/>
      <c r="N10" s="498">
        <v>1</v>
      </c>
      <c r="O10" s="498">
        <v>3</v>
      </c>
      <c r="P10" s="500">
        <v>35265.148110547278</v>
      </c>
    </row>
    <row r="11" spans="1:16" ht="20.100000000000001" customHeight="1" x14ac:dyDescent="0.2">
      <c r="A11" s="497" t="s">
        <v>618</v>
      </c>
      <c r="B11" s="498" t="s">
        <v>639</v>
      </c>
      <c r="C11" s="499" t="s">
        <v>620</v>
      </c>
      <c r="D11" s="499" t="s">
        <v>644</v>
      </c>
      <c r="E11" s="500">
        <v>5500</v>
      </c>
      <c r="F11" s="499" t="s">
        <v>645</v>
      </c>
      <c r="G11" s="499" t="s">
        <v>646</v>
      </c>
      <c r="H11" s="499" t="s">
        <v>647</v>
      </c>
      <c r="I11" s="499" t="s">
        <v>630</v>
      </c>
      <c r="J11" s="499" t="s">
        <v>647</v>
      </c>
      <c r="K11" s="498">
        <v>6</v>
      </c>
      <c r="L11" s="498">
        <v>12</v>
      </c>
      <c r="M11" s="500">
        <v>68669.780000000013</v>
      </c>
      <c r="N11" s="498">
        <v>4</v>
      </c>
      <c r="O11" s="498">
        <v>6</v>
      </c>
      <c r="P11" s="500">
        <v>34418.548110547286</v>
      </c>
    </row>
    <row r="12" spans="1:16" ht="20.100000000000001" customHeight="1" x14ac:dyDescent="0.2">
      <c r="A12" s="497" t="s">
        <v>618</v>
      </c>
      <c r="B12" s="498" t="s">
        <v>639</v>
      </c>
      <c r="C12" s="499" t="s">
        <v>620</v>
      </c>
      <c r="D12" s="499" t="s">
        <v>648</v>
      </c>
      <c r="E12" s="500">
        <v>1600</v>
      </c>
      <c r="F12" s="499" t="s">
        <v>649</v>
      </c>
      <c r="G12" s="499" t="s">
        <v>650</v>
      </c>
      <c r="H12" s="499" t="s">
        <v>651</v>
      </c>
      <c r="I12" s="499" t="s">
        <v>652</v>
      </c>
      <c r="J12" s="499" t="s">
        <v>651</v>
      </c>
      <c r="K12" s="498">
        <v>7</v>
      </c>
      <c r="L12" s="498">
        <v>12</v>
      </c>
      <c r="M12" s="500">
        <v>21828</v>
      </c>
      <c r="N12" s="498">
        <v>4</v>
      </c>
      <c r="O12" s="498">
        <v>6</v>
      </c>
      <c r="P12" s="500">
        <v>10575.748110547283</v>
      </c>
    </row>
    <row r="13" spans="1:16" ht="20.100000000000001" customHeight="1" x14ac:dyDescent="0.2">
      <c r="A13" s="497" t="s">
        <v>618</v>
      </c>
      <c r="B13" s="498" t="s">
        <v>619</v>
      </c>
      <c r="C13" s="499" t="s">
        <v>620</v>
      </c>
      <c r="D13" s="499" t="s">
        <v>653</v>
      </c>
      <c r="E13" s="500">
        <v>4500</v>
      </c>
      <c r="F13" s="499" t="s">
        <v>654</v>
      </c>
      <c r="G13" s="499" t="s">
        <v>655</v>
      </c>
      <c r="H13" s="499" t="s">
        <v>656</v>
      </c>
      <c r="I13" s="499" t="s">
        <v>630</v>
      </c>
      <c r="J13" s="499" t="s">
        <v>656</v>
      </c>
      <c r="K13" s="498">
        <v>1</v>
      </c>
      <c r="L13" s="498">
        <v>4</v>
      </c>
      <c r="M13" s="500">
        <v>16312.25</v>
      </c>
      <c r="N13" s="498"/>
      <c r="O13" s="498"/>
      <c r="P13" s="500"/>
    </row>
    <row r="14" spans="1:16" ht="20.100000000000001" customHeight="1" x14ac:dyDescent="0.2">
      <c r="A14" s="497" t="s">
        <v>618</v>
      </c>
      <c r="B14" s="498" t="s">
        <v>619</v>
      </c>
      <c r="C14" s="499" t="s">
        <v>620</v>
      </c>
      <c r="D14" s="499" t="s">
        <v>657</v>
      </c>
      <c r="E14" s="500">
        <v>930</v>
      </c>
      <c r="F14" s="499" t="s">
        <v>658</v>
      </c>
      <c r="G14" s="499" t="s">
        <v>659</v>
      </c>
      <c r="H14" s="499" t="s">
        <v>651</v>
      </c>
      <c r="I14" s="499" t="s">
        <v>652</v>
      </c>
      <c r="J14" s="499" t="s">
        <v>651</v>
      </c>
      <c r="K14" s="498">
        <v>6</v>
      </c>
      <c r="L14" s="498">
        <v>12</v>
      </c>
      <c r="M14" s="500">
        <v>13264.400000000003</v>
      </c>
      <c r="N14" s="498">
        <v>4</v>
      </c>
      <c r="O14" s="498">
        <v>6</v>
      </c>
      <c r="P14" s="500">
        <v>6193.9481105472842</v>
      </c>
    </row>
    <row r="15" spans="1:16" ht="20.100000000000001" customHeight="1" x14ac:dyDescent="0.2">
      <c r="A15" s="497" t="s">
        <v>618</v>
      </c>
      <c r="B15" s="498" t="s">
        <v>639</v>
      </c>
      <c r="C15" s="499" t="s">
        <v>620</v>
      </c>
      <c r="D15" s="499" t="s">
        <v>660</v>
      </c>
      <c r="E15" s="500">
        <v>4000</v>
      </c>
      <c r="F15" s="499" t="s">
        <v>661</v>
      </c>
      <c r="G15" s="499" t="s">
        <v>662</v>
      </c>
      <c r="H15" s="499" t="s">
        <v>643</v>
      </c>
      <c r="I15" s="499" t="s">
        <v>630</v>
      </c>
      <c r="J15" s="499" t="s">
        <v>643</v>
      </c>
      <c r="K15" s="498">
        <v>1</v>
      </c>
      <c r="L15" s="498">
        <v>2</v>
      </c>
      <c r="M15" s="500">
        <v>4320.2199999999993</v>
      </c>
      <c r="N15" s="498"/>
      <c r="O15" s="498"/>
      <c r="P15" s="500"/>
    </row>
    <row r="16" spans="1:16" ht="20.100000000000001" customHeight="1" x14ac:dyDescent="0.2">
      <c r="A16" s="497" t="s">
        <v>618</v>
      </c>
      <c r="B16" s="498" t="s">
        <v>639</v>
      </c>
      <c r="C16" s="499" t="s">
        <v>620</v>
      </c>
      <c r="D16" s="499" t="s">
        <v>663</v>
      </c>
      <c r="E16" s="500">
        <v>3500</v>
      </c>
      <c r="F16" s="499" t="s">
        <v>664</v>
      </c>
      <c r="G16" s="499" t="s">
        <v>665</v>
      </c>
      <c r="H16" s="499" t="s">
        <v>666</v>
      </c>
      <c r="I16" s="499" t="s">
        <v>630</v>
      </c>
      <c r="J16" s="499" t="s">
        <v>666</v>
      </c>
      <c r="K16" s="498"/>
      <c r="L16" s="498"/>
      <c r="M16" s="500"/>
      <c r="N16" s="498">
        <v>1</v>
      </c>
      <c r="O16" s="498">
        <v>1</v>
      </c>
      <c r="P16" s="500">
        <v>3829.5481105472841</v>
      </c>
    </row>
    <row r="17" spans="1:16" ht="20.100000000000001" customHeight="1" x14ac:dyDescent="0.2">
      <c r="A17" s="497" t="s">
        <v>618</v>
      </c>
      <c r="B17" s="498" t="s">
        <v>639</v>
      </c>
      <c r="C17" s="499" t="s">
        <v>620</v>
      </c>
      <c r="D17" s="499" t="s">
        <v>667</v>
      </c>
      <c r="E17" s="500">
        <v>1800</v>
      </c>
      <c r="F17" s="499" t="s">
        <v>668</v>
      </c>
      <c r="G17" s="499" t="s">
        <v>669</v>
      </c>
      <c r="H17" s="499" t="s">
        <v>651</v>
      </c>
      <c r="I17" s="499" t="s">
        <v>652</v>
      </c>
      <c r="J17" s="499" t="s">
        <v>651</v>
      </c>
      <c r="K17" s="498">
        <v>6</v>
      </c>
      <c r="L17" s="498">
        <v>9</v>
      </c>
      <c r="M17" s="500">
        <v>19181.91</v>
      </c>
      <c r="N17" s="498"/>
      <c r="O17" s="498"/>
      <c r="P17" s="500"/>
    </row>
    <row r="18" spans="1:16" ht="20.100000000000001" customHeight="1" x14ac:dyDescent="0.2">
      <c r="A18" s="497" t="s">
        <v>618</v>
      </c>
      <c r="B18" s="498" t="s">
        <v>639</v>
      </c>
      <c r="C18" s="499" t="s">
        <v>620</v>
      </c>
      <c r="D18" s="499" t="s">
        <v>670</v>
      </c>
      <c r="E18" s="500">
        <v>8000</v>
      </c>
      <c r="F18" s="499" t="s">
        <v>671</v>
      </c>
      <c r="G18" s="499" t="s">
        <v>672</v>
      </c>
      <c r="H18" s="499" t="s">
        <v>673</v>
      </c>
      <c r="I18" s="499" t="s">
        <v>630</v>
      </c>
      <c r="J18" s="499" t="s">
        <v>673</v>
      </c>
      <c r="K18" s="498"/>
      <c r="L18" s="498"/>
      <c r="M18" s="500"/>
      <c r="N18" s="498">
        <v>2</v>
      </c>
      <c r="O18" s="498">
        <v>6</v>
      </c>
      <c r="P18" s="500">
        <v>49418.548110547286</v>
      </c>
    </row>
    <row r="19" spans="1:16" ht="20.100000000000001" customHeight="1" x14ac:dyDescent="0.2">
      <c r="A19" s="497" t="s">
        <v>618</v>
      </c>
      <c r="B19" s="498" t="s">
        <v>619</v>
      </c>
      <c r="C19" s="499" t="s">
        <v>620</v>
      </c>
      <c r="D19" s="499" t="s">
        <v>674</v>
      </c>
      <c r="E19" s="500">
        <v>7000</v>
      </c>
      <c r="F19" s="499" t="s">
        <v>675</v>
      </c>
      <c r="G19" s="499" t="s">
        <v>676</v>
      </c>
      <c r="H19" s="499" t="s">
        <v>656</v>
      </c>
      <c r="I19" s="499" t="s">
        <v>630</v>
      </c>
      <c r="J19" s="499" t="s">
        <v>656</v>
      </c>
      <c r="K19" s="498">
        <v>6</v>
      </c>
      <c r="L19" s="498">
        <v>12</v>
      </c>
      <c r="M19" s="500">
        <v>86989.799999999988</v>
      </c>
      <c r="N19" s="498">
        <v>4</v>
      </c>
      <c r="O19" s="498">
        <v>6</v>
      </c>
      <c r="P19" s="500">
        <v>43418.548110547286</v>
      </c>
    </row>
    <row r="20" spans="1:16" ht="20.100000000000001" customHeight="1" x14ac:dyDescent="0.2">
      <c r="A20" s="497" t="s">
        <v>618</v>
      </c>
      <c r="B20" s="498" t="s">
        <v>639</v>
      </c>
      <c r="C20" s="499" t="s">
        <v>620</v>
      </c>
      <c r="D20" s="499" t="s">
        <v>677</v>
      </c>
      <c r="E20" s="500">
        <v>5500</v>
      </c>
      <c r="F20" s="499" t="s">
        <v>678</v>
      </c>
      <c r="G20" s="499" t="s">
        <v>679</v>
      </c>
      <c r="H20" s="499" t="s">
        <v>643</v>
      </c>
      <c r="I20" s="499" t="s">
        <v>630</v>
      </c>
      <c r="J20" s="499" t="s">
        <v>643</v>
      </c>
      <c r="K20" s="498">
        <v>2</v>
      </c>
      <c r="L20" s="498">
        <v>5</v>
      </c>
      <c r="M20" s="500">
        <v>23296.6</v>
      </c>
      <c r="N20" s="498">
        <v>4</v>
      </c>
      <c r="O20" s="498">
        <v>6</v>
      </c>
      <c r="P20" s="500">
        <v>34418.548110547286</v>
      </c>
    </row>
    <row r="21" spans="1:16" ht="20.100000000000001" customHeight="1" x14ac:dyDescent="0.2">
      <c r="A21" s="497" t="s">
        <v>618</v>
      </c>
      <c r="B21" s="498" t="s">
        <v>639</v>
      </c>
      <c r="C21" s="499" t="s">
        <v>620</v>
      </c>
      <c r="D21" s="499" t="s">
        <v>680</v>
      </c>
      <c r="E21" s="500">
        <v>7000</v>
      </c>
      <c r="F21" s="499" t="s">
        <v>681</v>
      </c>
      <c r="G21" s="499" t="s">
        <v>682</v>
      </c>
      <c r="H21" s="499" t="s">
        <v>683</v>
      </c>
      <c r="I21" s="499" t="s">
        <v>630</v>
      </c>
      <c r="J21" s="499" t="s">
        <v>683</v>
      </c>
      <c r="K21" s="498">
        <v>6</v>
      </c>
      <c r="L21" s="498">
        <v>12</v>
      </c>
      <c r="M21" s="500">
        <v>86628.81</v>
      </c>
      <c r="N21" s="498">
        <v>1</v>
      </c>
      <c r="O21" s="498">
        <v>1</v>
      </c>
      <c r="P21" s="500">
        <v>19149.798110547283</v>
      </c>
    </row>
    <row r="22" spans="1:16" ht="20.100000000000001" customHeight="1" x14ac:dyDescent="0.2">
      <c r="A22" s="497" t="s">
        <v>618</v>
      </c>
      <c r="B22" s="498" t="s">
        <v>639</v>
      </c>
      <c r="C22" s="499" t="s">
        <v>620</v>
      </c>
      <c r="D22" s="499" t="s">
        <v>684</v>
      </c>
      <c r="E22" s="500">
        <v>3200</v>
      </c>
      <c r="F22" s="499" t="s">
        <v>685</v>
      </c>
      <c r="G22" s="499" t="s">
        <v>686</v>
      </c>
      <c r="H22" s="499" t="s">
        <v>687</v>
      </c>
      <c r="I22" s="499" t="s">
        <v>625</v>
      </c>
      <c r="J22" s="499" t="s">
        <v>687</v>
      </c>
      <c r="K22" s="498">
        <v>8</v>
      </c>
      <c r="L22" s="498">
        <v>12</v>
      </c>
      <c r="M22" s="500">
        <v>41389.80000000001</v>
      </c>
      <c r="N22" s="498">
        <v>3</v>
      </c>
      <c r="O22" s="498">
        <v>6</v>
      </c>
      <c r="P22" s="500">
        <v>20618.548110547283</v>
      </c>
    </row>
    <row r="23" spans="1:16" ht="20.100000000000001" customHeight="1" x14ac:dyDescent="0.2">
      <c r="A23" s="497" t="s">
        <v>618</v>
      </c>
      <c r="B23" s="498" t="s">
        <v>639</v>
      </c>
      <c r="C23" s="499" t="s">
        <v>620</v>
      </c>
      <c r="D23" s="499" t="s">
        <v>688</v>
      </c>
      <c r="E23" s="500">
        <v>3800</v>
      </c>
      <c r="F23" s="499" t="s">
        <v>689</v>
      </c>
      <c r="G23" s="499" t="s">
        <v>690</v>
      </c>
      <c r="H23" s="499" t="s">
        <v>691</v>
      </c>
      <c r="I23" s="499" t="s">
        <v>630</v>
      </c>
      <c r="J23" s="499" t="s">
        <v>691</v>
      </c>
      <c r="K23" s="498">
        <v>6</v>
      </c>
      <c r="L23" s="498">
        <v>12</v>
      </c>
      <c r="M23" s="500">
        <v>48209.090000000011</v>
      </c>
      <c r="N23" s="498">
        <v>4</v>
      </c>
      <c r="O23" s="498">
        <v>6</v>
      </c>
      <c r="P23" s="500">
        <v>24218.548110547283</v>
      </c>
    </row>
    <row r="24" spans="1:16" ht="20.100000000000001" customHeight="1" x14ac:dyDescent="0.2">
      <c r="A24" s="497" t="s">
        <v>618</v>
      </c>
      <c r="B24" s="498" t="s">
        <v>639</v>
      </c>
      <c r="C24" s="499" t="s">
        <v>620</v>
      </c>
      <c r="D24" s="499" t="s">
        <v>692</v>
      </c>
      <c r="E24" s="500">
        <v>2000</v>
      </c>
      <c r="F24" s="499" t="s">
        <v>693</v>
      </c>
      <c r="G24" s="499" t="s">
        <v>694</v>
      </c>
      <c r="H24" s="499" t="s">
        <v>695</v>
      </c>
      <c r="I24" s="499" t="s">
        <v>630</v>
      </c>
      <c r="J24" s="499" t="s">
        <v>695</v>
      </c>
      <c r="K24" s="498">
        <v>6</v>
      </c>
      <c r="L24" s="498">
        <v>12</v>
      </c>
      <c r="M24" s="500">
        <v>26961.030000000006</v>
      </c>
      <c r="N24" s="498">
        <v>4</v>
      </c>
      <c r="O24" s="498">
        <v>6</v>
      </c>
      <c r="P24" s="500">
        <v>13191.748110547283</v>
      </c>
    </row>
    <row r="25" spans="1:16" ht="20.100000000000001" customHeight="1" x14ac:dyDescent="0.2">
      <c r="A25" s="497" t="s">
        <v>618</v>
      </c>
      <c r="B25" s="498" t="s">
        <v>639</v>
      </c>
      <c r="C25" s="499" t="s">
        <v>620</v>
      </c>
      <c r="D25" s="499" t="s">
        <v>696</v>
      </c>
      <c r="E25" s="500">
        <v>5500</v>
      </c>
      <c r="F25" s="499" t="s">
        <v>697</v>
      </c>
      <c r="G25" s="499" t="s">
        <v>698</v>
      </c>
      <c r="H25" s="499" t="s">
        <v>699</v>
      </c>
      <c r="I25" s="499" t="s">
        <v>630</v>
      </c>
      <c r="J25" s="499" t="s">
        <v>699</v>
      </c>
      <c r="K25" s="498">
        <v>6</v>
      </c>
      <c r="L25" s="498">
        <v>12</v>
      </c>
      <c r="M25" s="500">
        <v>68981.820000000007</v>
      </c>
      <c r="N25" s="498">
        <v>1</v>
      </c>
      <c r="O25" s="498">
        <v>1</v>
      </c>
      <c r="P25" s="500">
        <v>12003.398110547285</v>
      </c>
    </row>
    <row r="26" spans="1:16" ht="20.100000000000001" customHeight="1" x14ac:dyDescent="0.2">
      <c r="A26" s="497" t="s">
        <v>618</v>
      </c>
      <c r="B26" s="498" t="s">
        <v>639</v>
      </c>
      <c r="C26" s="499" t="s">
        <v>620</v>
      </c>
      <c r="D26" s="499" t="s">
        <v>700</v>
      </c>
      <c r="E26" s="500">
        <v>4500</v>
      </c>
      <c r="F26" s="499" t="s">
        <v>701</v>
      </c>
      <c r="G26" s="499" t="s">
        <v>702</v>
      </c>
      <c r="H26" s="499" t="s">
        <v>703</v>
      </c>
      <c r="I26" s="499" t="s">
        <v>630</v>
      </c>
      <c r="J26" s="499" t="s">
        <v>703</v>
      </c>
      <c r="K26" s="498">
        <v>8</v>
      </c>
      <c r="L26" s="498">
        <v>12</v>
      </c>
      <c r="M26" s="500">
        <v>85331.06</v>
      </c>
      <c r="N26" s="498">
        <v>4</v>
      </c>
      <c r="O26" s="498">
        <v>6</v>
      </c>
      <c r="P26" s="500">
        <v>49418.548110547286</v>
      </c>
    </row>
    <row r="27" spans="1:16" ht="20.100000000000001" customHeight="1" x14ac:dyDescent="0.2">
      <c r="A27" s="497" t="s">
        <v>618</v>
      </c>
      <c r="B27" s="498" t="s">
        <v>639</v>
      </c>
      <c r="C27" s="499" t="s">
        <v>620</v>
      </c>
      <c r="D27" s="499" t="s">
        <v>704</v>
      </c>
      <c r="E27" s="500">
        <v>4500</v>
      </c>
      <c r="F27" s="499" t="s">
        <v>705</v>
      </c>
      <c r="G27" s="499" t="s">
        <v>706</v>
      </c>
      <c r="H27" s="499" t="s">
        <v>707</v>
      </c>
      <c r="I27" s="499" t="s">
        <v>630</v>
      </c>
      <c r="J27" s="499" t="s">
        <v>707</v>
      </c>
      <c r="K27" s="498">
        <v>5</v>
      </c>
      <c r="L27" s="498">
        <v>9</v>
      </c>
      <c r="M27" s="500">
        <v>39926.150000000009</v>
      </c>
      <c r="N27" s="498"/>
      <c r="O27" s="498"/>
      <c r="P27" s="500"/>
    </row>
    <row r="28" spans="1:16" ht="20.100000000000001" customHeight="1" x14ac:dyDescent="0.2">
      <c r="A28" s="497" t="s">
        <v>618</v>
      </c>
      <c r="B28" s="498" t="s">
        <v>639</v>
      </c>
      <c r="C28" s="499" t="s">
        <v>620</v>
      </c>
      <c r="D28" s="499" t="s">
        <v>708</v>
      </c>
      <c r="E28" s="500">
        <v>3000</v>
      </c>
      <c r="F28" s="499" t="s">
        <v>709</v>
      </c>
      <c r="G28" s="499" t="s">
        <v>710</v>
      </c>
      <c r="H28" s="499" t="s">
        <v>711</v>
      </c>
      <c r="I28" s="499" t="s">
        <v>630</v>
      </c>
      <c r="J28" s="499" t="s">
        <v>711</v>
      </c>
      <c r="K28" s="498">
        <v>6</v>
      </c>
      <c r="L28" s="498">
        <v>12</v>
      </c>
      <c r="M28" s="500">
        <v>38976.780000000006</v>
      </c>
      <c r="N28" s="498">
        <v>4</v>
      </c>
      <c r="O28" s="498">
        <v>6</v>
      </c>
      <c r="P28" s="500">
        <v>19418.548110547283</v>
      </c>
    </row>
    <row r="29" spans="1:16" ht="20.100000000000001" customHeight="1" x14ac:dyDescent="0.2">
      <c r="A29" s="497" t="s">
        <v>618</v>
      </c>
      <c r="B29" s="498" t="s">
        <v>639</v>
      </c>
      <c r="C29" s="499" t="s">
        <v>620</v>
      </c>
      <c r="D29" s="499" t="s">
        <v>712</v>
      </c>
      <c r="E29" s="500">
        <v>1300</v>
      </c>
      <c r="F29" s="499" t="s">
        <v>713</v>
      </c>
      <c r="G29" s="499" t="s">
        <v>714</v>
      </c>
      <c r="H29" s="499" t="s">
        <v>715</v>
      </c>
      <c r="I29" s="499" t="s">
        <v>630</v>
      </c>
      <c r="J29" s="499" t="s">
        <v>715</v>
      </c>
      <c r="K29" s="498">
        <v>6</v>
      </c>
      <c r="L29" s="498">
        <v>12</v>
      </c>
      <c r="M29" s="500">
        <v>18100.080000000002</v>
      </c>
      <c r="N29" s="498">
        <v>4</v>
      </c>
      <c r="O29" s="498">
        <v>6</v>
      </c>
      <c r="P29" s="500">
        <v>8613.7481105472834</v>
      </c>
    </row>
    <row r="30" spans="1:16" ht="20.100000000000001" customHeight="1" x14ac:dyDescent="0.2">
      <c r="A30" s="497" t="s">
        <v>618</v>
      </c>
      <c r="B30" s="498" t="s">
        <v>639</v>
      </c>
      <c r="C30" s="499" t="s">
        <v>620</v>
      </c>
      <c r="D30" s="499" t="s">
        <v>716</v>
      </c>
      <c r="E30" s="500">
        <v>2300</v>
      </c>
      <c r="F30" s="499" t="s">
        <v>717</v>
      </c>
      <c r="G30" s="499" t="s">
        <v>718</v>
      </c>
      <c r="H30" s="499" t="s">
        <v>719</v>
      </c>
      <c r="I30" s="499" t="s">
        <v>625</v>
      </c>
      <c r="J30" s="499" t="s">
        <v>719</v>
      </c>
      <c r="K30" s="498">
        <v>6</v>
      </c>
      <c r="L30" s="498">
        <v>12</v>
      </c>
      <c r="M30" s="500">
        <v>30582.920000000009</v>
      </c>
      <c r="N30" s="498">
        <v>4</v>
      </c>
      <c r="O30" s="498">
        <v>6</v>
      </c>
      <c r="P30" s="500">
        <v>15153.748110547283</v>
      </c>
    </row>
    <row r="31" spans="1:16" ht="20.100000000000001" customHeight="1" x14ac:dyDescent="0.2">
      <c r="A31" s="497" t="s">
        <v>618</v>
      </c>
      <c r="B31" s="498" t="s">
        <v>639</v>
      </c>
      <c r="C31" s="499" t="s">
        <v>620</v>
      </c>
      <c r="D31" s="499" t="s">
        <v>720</v>
      </c>
      <c r="E31" s="500">
        <v>11000</v>
      </c>
      <c r="F31" s="499" t="s">
        <v>721</v>
      </c>
      <c r="G31" s="499" t="s">
        <v>722</v>
      </c>
      <c r="H31" s="499" t="s">
        <v>723</v>
      </c>
      <c r="I31" s="499" t="s">
        <v>630</v>
      </c>
      <c r="J31" s="499" t="s">
        <v>723</v>
      </c>
      <c r="K31" s="498">
        <v>8</v>
      </c>
      <c r="L31" s="498">
        <v>12</v>
      </c>
      <c r="M31" s="500">
        <v>134944.19999999998</v>
      </c>
      <c r="N31" s="498">
        <v>3</v>
      </c>
      <c r="O31" s="498">
        <v>6</v>
      </c>
      <c r="P31" s="500">
        <v>67418.548110547286</v>
      </c>
    </row>
    <row r="32" spans="1:16" ht="20.100000000000001" customHeight="1" x14ac:dyDescent="0.2">
      <c r="A32" s="497" t="s">
        <v>618</v>
      </c>
      <c r="B32" s="498" t="s">
        <v>639</v>
      </c>
      <c r="C32" s="499" t="s">
        <v>620</v>
      </c>
      <c r="D32" s="499" t="s">
        <v>724</v>
      </c>
      <c r="E32" s="500">
        <v>930</v>
      </c>
      <c r="F32" s="499" t="s">
        <v>725</v>
      </c>
      <c r="G32" s="499" t="s">
        <v>726</v>
      </c>
      <c r="H32" s="499" t="s">
        <v>727</v>
      </c>
      <c r="I32" s="499" t="s">
        <v>652</v>
      </c>
      <c r="J32" s="499" t="s">
        <v>727</v>
      </c>
      <c r="K32" s="498">
        <v>6</v>
      </c>
      <c r="L32" s="498">
        <v>12</v>
      </c>
      <c r="M32" s="500">
        <v>13264.340000000002</v>
      </c>
      <c r="N32" s="498">
        <v>4</v>
      </c>
      <c r="O32" s="498">
        <v>6</v>
      </c>
      <c r="P32" s="500">
        <v>6193.9481105472842</v>
      </c>
    </row>
    <row r="33" spans="1:16" ht="20.100000000000001" customHeight="1" x14ac:dyDescent="0.2">
      <c r="A33" s="497" t="s">
        <v>618</v>
      </c>
      <c r="B33" s="498" t="s">
        <v>639</v>
      </c>
      <c r="C33" s="499" t="s">
        <v>620</v>
      </c>
      <c r="D33" s="499" t="s">
        <v>728</v>
      </c>
      <c r="E33" s="500">
        <v>3800</v>
      </c>
      <c r="F33" s="499" t="s">
        <v>729</v>
      </c>
      <c r="G33" s="499" t="s">
        <v>730</v>
      </c>
      <c r="H33" s="499" t="s">
        <v>731</v>
      </c>
      <c r="I33" s="499" t="s">
        <v>652</v>
      </c>
      <c r="J33" s="499" t="s">
        <v>731</v>
      </c>
      <c r="K33" s="498">
        <v>6</v>
      </c>
      <c r="L33" s="498">
        <v>12</v>
      </c>
      <c r="M33" s="500">
        <v>48451.23000000001</v>
      </c>
      <c r="N33" s="498">
        <v>4</v>
      </c>
      <c r="O33" s="498">
        <v>6</v>
      </c>
      <c r="P33" s="500">
        <v>24218.548110547283</v>
      </c>
    </row>
    <row r="34" spans="1:16" ht="20.100000000000001" customHeight="1" x14ac:dyDescent="0.2">
      <c r="A34" s="497" t="s">
        <v>618</v>
      </c>
      <c r="B34" s="498" t="s">
        <v>639</v>
      </c>
      <c r="C34" s="499" t="s">
        <v>620</v>
      </c>
      <c r="D34" s="499" t="s">
        <v>732</v>
      </c>
      <c r="E34" s="500">
        <v>3800</v>
      </c>
      <c r="F34" s="499" t="s">
        <v>733</v>
      </c>
      <c r="G34" s="499" t="s">
        <v>734</v>
      </c>
      <c r="H34" s="499" t="s">
        <v>735</v>
      </c>
      <c r="I34" s="499" t="s">
        <v>652</v>
      </c>
      <c r="J34" s="499" t="s">
        <v>735</v>
      </c>
      <c r="K34" s="498">
        <v>6</v>
      </c>
      <c r="L34" s="498">
        <v>12</v>
      </c>
      <c r="M34" s="500">
        <v>48587.790000000008</v>
      </c>
      <c r="N34" s="498">
        <v>4</v>
      </c>
      <c r="O34" s="498">
        <v>6</v>
      </c>
      <c r="P34" s="500">
        <v>24218.548110547283</v>
      </c>
    </row>
    <row r="35" spans="1:16" ht="20.100000000000001" customHeight="1" x14ac:dyDescent="0.2">
      <c r="A35" s="497" t="s">
        <v>618</v>
      </c>
      <c r="B35" s="498" t="s">
        <v>639</v>
      </c>
      <c r="C35" s="499" t="s">
        <v>620</v>
      </c>
      <c r="D35" s="499" t="s">
        <v>736</v>
      </c>
      <c r="E35" s="500">
        <v>2000</v>
      </c>
      <c r="F35" s="499" t="s">
        <v>737</v>
      </c>
      <c r="G35" s="499" t="s">
        <v>738</v>
      </c>
      <c r="H35" s="499" t="s">
        <v>739</v>
      </c>
      <c r="I35" s="499" t="s">
        <v>652</v>
      </c>
      <c r="J35" s="499" t="s">
        <v>739</v>
      </c>
      <c r="K35" s="498">
        <v>6</v>
      </c>
      <c r="L35" s="498">
        <v>12</v>
      </c>
      <c r="M35" s="500">
        <v>26848.400000000005</v>
      </c>
      <c r="N35" s="498">
        <v>4</v>
      </c>
      <c r="O35" s="498">
        <v>6</v>
      </c>
      <c r="P35" s="500">
        <v>13191.748110547283</v>
      </c>
    </row>
    <row r="36" spans="1:16" ht="20.100000000000001" customHeight="1" x14ac:dyDescent="0.2">
      <c r="A36" s="497" t="s">
        <v>618</v>
      </c>
      <c r="B36" s="498" t="s">
        <v>639</v>
      </c>
      <c r="C36" s="499" t="s">
        <v>620</v>
      </c>
      <c r="D36" s="499" t="s">
        <v>740</v>
      </c>
      <c r="E36" s="500">
        <v>2000</v>
      </c>
      <c r="F36" s="499" t="s">
        <v>741</v>
      </c>
      <c r="G36" s="499" t="s">
        <v>742</v>
      </c>
      <c r="H36" s="499" t="s">
        <v>743</v>
      </c>
      <c r="I36" s="499" t="s">
        <v>625</v>
      </c>
      <c r="J36" s="499" t="s">
        <v>743</v>
      </c>
      <c r="K36" s="498">
        <v>6</v>
      </c>
      <c r="L36" s="498">
        <v>12</v>
      </c>
      <c r="M36" s="500">
        <v>26983.360000000004</v>
      </c>
      <c r="N36" s="498">
        <v>4</v>
      </c>
      <c r="O36" s="498">
        <v>6</v>
      </c>
      <c r="P36" s="500">
        <v>13191.748110547283</v>
      </c>
    </row>
    <row r="37" spans="1:16" ht="20.100000000000001" customHeight="1" x14ac:dyDescent="0.2">
      <c r="A37" s="497" t="s">
        <v>618</v>
      </c>
      <c r="B37" s="498" t="s">
        <v>639</v>
      </c>
      <c r="C37" s="499" t="s">
        <v>620</v>
      </c>
      <c r="D37" s="499" t="s">
        <v>732</v>
      </c>
      <c r="E37" s="500">
        <v>1200</v>
      </c>
      <c r="F37" s="499" t="s">
        <v>744</v>
      </c>
      <c r="G37" s="499" t="s">
        <v>745</v>
      </c>
      <c r="H37" s="499" t="s">
        <v>735</v>
      </c>
      <c r="I37" s="499" t="s">
        <v>652</v>
      </c>
      <c r="J37" s="499" t="s">
        <v>735</v>
      </c>
      <c r="K37" s="498">
        <v>6</v>
      </c>
      <c r="L37" s="498">
        <v>12</v>
      </c>
      <c r="M37" s="500">
        <v>16752.400000000001</v>
      </c>
      <c r="N37" s="498">
        <v>4</v>
      </c>
      <c r="O37" s="498">
        <v>6</v>
      </c>
      <c r="P37" s="500">
        <v>7959.7481105472843</v>
      </c>
    </row>
    <row r="38" spans="1:16" ht="20.100000000000001" customHeight="1" x14ac:dyDescent="0.2">
      <c r="A38" s="497" t="s">
        <v>618</v>
      </c>
      <c r="B38" s="498" t="s">
        <v>639</v>
      </c>
      <c r="C38" s="499" t="s">
        <v>620</v>
      </c>
      <c r="D38" s="499" t="s">
        <v>746</v>
      </c>
      <c r="E38" s="500">
        <v>12000</v>
      </c>
      <c r="F38" s="499" t="s">
        <v>747</v>
      </c>
      <c r="G38" s="499" t="s">
        <v>748</v>
      </c>
      <c r="H38" s="499" t="s">
        <v>749</v>
      </c>
      <c r="I38" s="499" t="s">
        <v>630</v>
      </c>
      <c r="J38" s="499" t="s">
        <v>749</v>
      </c>
      <c r="K38" s="498">
        <v>7</v>
      </c>
      <c r="L38" s="498">
        <v>12</v>
      </c>
      <c r="M38" s="500">
        <v>146798.89999999997</v>
      </c>
      <c r="N38" s="498">
        <v>4</v>
      </c>
      <c r="O38" s="498">
        <v>6</v>
      </c>
      <c r="P38" s="500">
        <v>73418.548110547286</v>
      </c>
    </row>
    <row r="39" spans="1:16" ht="20.100000000000001" customHeight="1" x14ac:dyDescent="0.2">
      <c r="A39" s="497" t="s">
        <v>618</v>
      </c>
      <c r="B39" s="498" t="s">
        <v>639</v>
      </c>
      <c r="C39" s="499" t="s">
        <v>620</v>
      </c>
      <c r="D39" s="499" t="s">
        <v>750</v>
      </c>
      <c r="E39" s="500">
        <v>3000</v>
      </c>
      <c r="F39" s="499" t="s">
        <v>751</v>
      </c>
      <c r="G39" s="499" t="s">
        <v>752</v>
      </c>
      <c r="H39" s="499" t="s">
        <v>753</v>
      </c>
      <c r="I39" s="499" t="s">
        <v>630</v>
      </c>
      <c r="J39" s="499" t="s">
        <v>753</v>
      </c>
      <c r="K39" s="498">
        <v>0</v>
      </c>
      <c r="L39" s="498">
        <v>1</v>
      </c>
      <c r="M39" s="500">
        <v>883.53</v>
      </c>
      <c r="N39" s="498"/>
      <c r="O39" s="498"/>
      <c r="P39" s="500"/>
    </row>
    <row r="40" spans="1:16" ht="20.100000000000001" customHeight="1" x14ac:dyDescent="0.2">
      <c r="A40" s="497" t="s">
        <v>618</v>
      </c>
      <c r="B40" s="498" t="s">
        <v>639</v>
      </c>
      <c r="C40" s="499" t="s">
        <v>620</v>
      </c>
      <c r="D40" s="499" t="s">
        <v>754</v>
      </c>
      <c r="E40" s="500">
        <v>1600</v>
      </c>
      <c r="F40" s="499" t="s">
        <v>755</v>
      </c>
      <c r="G40" s="499" t="s">
        <v>756</v>
      </c>
      <c r="H40" s="499" t="s">
        <v>757</v>
      </c>
      <c r="I40" s="499" t="s">
        <v>652</v>
      </c>
      <c r="J40" s="499" t="s">
        <v>757</v>
      </c>
      <c r="K40" s="498">
        <v>8</v>
      </c>
      <c r="L40" s="498">
        <v>12</v>
      </c>
      <c r="M40" s="500">
        <v>21828</v>
      </c>
      <c r="N40" s="498">
        <v>4</v>
      </c>
      <c r="O40" s="498">
        <v>6</v>
      </c>
      <c r="P40" s="500">
        <v>10575.748110547283</v>
      </c>
    </row>
    <row r="41" spans="1:16" ht="20.100000000000001" customHeight="1" x14ac:dyDescent="0.2">
      <c r="A41" s="497" t="s">
        <v>618</v>
      </c>
      <c r="B41" s="498" t="s">
        <v>639</v>
      </c>
      <c r="C41" s="499" t="s">
        <v>620</v>
      </c>
      <c r="D41" s="499" t="s">
        <v>653</v>
      </c>
      <c r="E41" s="500">
        <v>4500</v>
      </c>
      <c r="F41" s="499" t="s">
        <v>758</v>
      </c>
      <c r="G41" s="499" t="s">
        <v>759</v>
      </c>
      <c r="H41" s="499" t="s">
        <v>656</v>
      </c>
      <c r="I41" s="499" t="s">
        <v>630</v>
      </c>
      <c r="J41" s="499" t="s">
        <v>656</v>
      </c>
      <c r="K41" s="498">
        <v>6</v>
      </c>
      <c r="L41" s="498">
        <v>12</v>
      </c>
      <c r="M41" s="500">
        <v>56839.80000000001</v>
      </c>
      <c r="N41" s="498">
        <v>5</v>
      </c>
      <c r="O41" s="498">
        <v>6</v>
      </c>
      <c r="P41" s="500">
        <v>28418.548110547283</v>
      </c>
    </row>
    <row r="42" spans="1:16" ht="20.100000000000001" customHeight="1" x14ac:dyDescent="0.2">
      <c r="A42" s="497" t="s">
        <v>618</v>
      </c>
      <c r="B42" s="498" t="s">
        <v>639</v>
      </c>
      <c r="C42" s="499" t="s">
        <v>620</v>
      </c>
      <c r="D42" s="499" t="s">
        <v>760</v>
      </c>
      <c r="E42" s="500">
        <v>6000</v>
      </c>
      <c r="F42" s="499" t="s">
        <v>761</v>
      </c>
      <c r="G42" s="499" t="s">
        <v>762</v>
      </c>
      <c r="H42" s="499" t="s">
        <v>749</v>
      </c>
      <c r="I42" s="499" t="s">
        <v>630</v>
      </c>
      <c r="J42" s="499" t="s">
        <v>749</v>
      </c>
      <c r="K42" s="498">
        <v>2</v>
      </c>
      <c r="L42" s="498">
        <v>3</v>
      </c>
      <c r="M42" s="500">
        <v>20904.7</v>
      </c>
      <c r="N42" s="498"/>
      <c r="O42" s="498"/>
      <c r="P42" s="500"/>
    </row>
    <row r="43" spans="1:16" ht="20.100000000000001" customHeight="1" x14ac:dyDescent="0.2">
      <c r="A43" s="497" t="s">
        <v>618</v>
      </c>
      <c r="B43" s="498" t="s">
        <v>639</v>
      </c>
      <c r="C43" s="499" t="s">
        <v>620</v>
      </c>
      <c r="D43" s="499" t="s">
        <v>763</v>
      </c>
      <c r="E43" s="500">
        <v>5500</v>
      </c>
      <c r="F43" s="499" t="s">
        <v>764</v>
      </c>
      <c r="G43" s="499" t="s">
        <v>765</v>
      </c>
      <c r="H43" s="499" t="s">
        <v>766</v>
      </c>
      <c r="I43" s="499" t="s">
        <v>630</v>
      </c>
      <c r="J43" s="499" t="s">
        <v>766</v>
      </c>
      <c r="K43" s="498">
        <v>8</v>
      </c>
      <c r="L43" s="498">
        <v>12</v>
      </c>
      <c r="M43" s="500">
        <v>68962.44</v>
      </c>
      <c r="N43" s="498">
        <v>4</v>
      </c>
      <c r="O43" s="498">
        <v>6</v>
      </c>
      <c r="P43" s="500">
        <v>34418.548110547286</v>
      </c>
    </row>
    <row r="44" spans="1:16" ht="20.100000000000001" customHeight="1" x14ac:dyDescent="0.2">
      <c r="A44" s="497" t="s">
        <v>618</v>
      </c>
      <c r="B44" s="498" t="s">
        <v>639</v>
      </c>
      <c r="C44" s="499" t="s">
        <v>620</v>
      </c>
      <c r="D44" s="499" t="s">
        <v>767</v>
      </c>
      <c r="E44" s="500">
        <v>7500</v>
      </c>
      <c r="F44" s="499" t="s">
        <v>768</v>
      </c>
      <c r="G44" s="499" t="s">
        <v>769</v>
      </c>
      <c r="H44" s="499" t="s">
        <v>666</v>
      </c>
      <c r="I44" s="499" t="s">
        <v>630</v>
      </c>
      <c r="J44" s="499" t="s">
        <v>666</v>
      </c>
      <c r="K44" s="498">
        <v>1</v>
      </c>
      <c r="L44" s="498">
        <v>3</v>
      </c>
      <c r="M44" s="500">
        <v>14988.3</v>
      </c>
      <c r="N44" s="498">
        <v>3</v>
      </c>
      <c r="O44" s="498">
        <v>6</v>
      </c>
      <c r="P44" s="500">
        <v>46418.548110547286</v>
      </c>
    </row>
    <row r="45" spans="1:16" ht="20.100000000000001" customHeight="1" x14ac:dyDescent="0.2">
      <c r="A45" s="497" t="s">
        <v>618</v>
      </c>
      <c r="B45" s="498" t="s">
        <v>639</v>
      </c>
      <c r="C45" s="499" t="s">
        <v>620</v>
      </c>
      <c r="D45" s="499" t="s">
        <v>770</v>
      </c>
      <c r="E45" s="500">
        <v>8000</v>
      </c>
      <c r="F45" s="499" t="s">
        <v>771</v>
      </c>
      <c r="G45" s="499" t="s">
        <v>772</v>
      </c>
      <c r="H45" s="499" t="s">
        <v>773</v>
      </c>
      <c r="I45" s="499" t="s">
        <v>630</v>
      </c>
      <c r="J45" s="499" t="s">
        <v>773</v>
      </c>
      <c r="K45" s="498">
        <v>6</v>
      </c>
      <c r="L45" s="498">
        <v>12</v>
      </c>
      <c r="M45" s="500">
        <v>98984.199999999983</v>
      </c>
      <c r="N45" s="498">
        <v>4</v>
      </c>
      <c r="O45" s="498">
        <v>6</v>
      </c>
      <c r="P45" s="500">
        <v>49418.548110547286</v>
      </c>
    </row>
    <row r="46" spans="1:16" ht="20.100000000000001" customHeight="1" x14ac:dyDescent="0.2">
      <c r="A46" s="497" t="s">
        <v>618</v>
      </c>
      <c r="B46" s="498" t="s">
        <v>639</v>
      </c>
      <c r="C46" s="499" t="s">
        <v>620</v>
      </c>
      <c r="D46" s="499" t="s">
        <v>774</v>
      </c>
      <c r="E46" s="500">
        <v>2500</v>
      </c>
      <c r="F46" s="499" t="s">
        <v>775</v>
      </c>
      <c r="G46" s="499" t="s">
        <v>776</v>
      </c>
      <c r="H46" s="499" t="s">
        <v>777</v>
      </c>
      <c r="I46" s="499" t="s">
        <v>625</v>
      </c>
      <c r="J46" s="499" t="s">
        <v>777</v>
      </c>
      <c r="K46" s="498">
        <v>8</v>
      </c>
      <c r="L46" s="498">
        <v>12</v>
      </c>
      <c r="M46" s="500">
        <v>32958.030000000006</v>
      </c>
      <c r="N46" s="498">
        <v>4</v>
      </c>
      <c r="O46" s="498">
        <v>6</v>
      </c>
      <c r="P46" s="500">
        <v>16418.548110547283</v>
      </c>
    </row>
    <row r="47" spans="1:16" ht="20.100000000000001" customHeight="1" x14ac:dyDescent="0.2">
      <c r="A47" s="497" t="s">
        <v>618</v>
      </c>
      <c r="B47" s="498" t="s">
        <v>639</v>
      </c>
      <c r="C47" s="499" t="s">
        <v>620</v>
      </c>
      <c r="D47" s="499" t="s">
        <v>778</v>
      </c>
      <c r="E47" s="500">
        <v>2500</v>
      </c>
      <c r="F47" s="499" t="s">
        <v>779</v>
      </c>
      <c r="G47" s="499" t="s">
        <v>780</v>
      </c>
      <c r="H47" s="499" t="s">
        <v>651</v>
      </c>
      <c r="I47" s="499" t="s">
        <v>652</v>
      </c>
      <c r="J47" s="499" t="s">
        <v>651</v>
      </c>
      <c r="K47" s="498">
        <v>6</v>
      </c>
      <c r="L47" s="498">
        <v>12</v>
      </c>
      <c r="M47" s="500">
        <v>32989.800000000003</v>
      </c>
      <c r="N47" s="498">
        <v>4</v>
      </c>
      <c r="O47" s="498">
        <v>6</v>
      </c>
      <c r="P47" s="500">
        <v>16418.548110547283</v>
      </c>
    </row>
    <row r="48" spans="1:16" ht="20.100000000000001" customHeight="1" x14ac:dyDescent="0.2">
      <c r="A48" s="497" t="s">
        <v>618</v>
      </c>
      <c r="B48" s="498" t="s">
        <v>639</v>
      </c>
      <c r="C48" s="499" t="s">
        <v>620</v>
      </c>
      <c r="D48" s="499" t="s">
        <v>781</v>
      </c>
      <c r="E48" s="500">
        <v>930</v>
      </c>
      <c r="F48" s="499" t="s">
        <v>782</v>
      </c>
      <c r="G48" s="499" t="s">
        <v>783</v>
      </c>
      <c r="H48" s="499" t="s">
        <v>651</v>
      </c>
      <c r="I48" s="499" t="s">
        <v>652</v>
      </c>
      <c r="J48" s="499" t="s">
        <v>651</v>
      </c>
      <c r="K48" s="498">
        <v>11</v>
      </c>
      <c r="L48" s="498">
        <v>12</v>
      </c>
      <c r="M48" s="500">
        <v>13264.400000000003</v>
      </c>
      <c r="N48" s="498">
        <v>6</v>
      </c>
      <c r="O48" s="498">
        <v>6</v>
      </c>
      <c r="P48" s="500">
        <v>6193.9481105472842</v>
      </c>
    </row>
    <row r="49" spans="1:16" ht="20.100000000000001" customHeight="1" x14ac:dyDescent="0.2">
      <c r="A49" s="497" t="s">
        <v>618</v>
      </c>
      <c r="B49" s="498" t="s">
        <v>639</v>
      </c>
      <c r="C49" s="499" t="s">
        <v>620</v>
      </c>
      <c r="D49" s="499" t="s">
        <v>784</v>
      </c>
      <c r="E49" s="500">
        <v>2300</v>
      </c>
      <c r="F49" s="499" t="s">
        <v>785</v>
      </c>
      <c r="G49" s="499" t="s">
        <v>786</v>
      </c>
      <c r="H49" s="499" t="s">
        <v>787</v>
      </c>
      <c r="I49" s="499" t="s">
        <v>625</v>
      </c>
      <c r="J49" s="499" t="s">
        <v>787</v>
      </c>
      <c r="K49" s="498">
        <v>6</v>
      </c>
      <c r="L49" s="498">
        <v>12</v>
      </c>
      <c r="M49" s="500">
        <v>30436.140000000007</v>
      </c>
      <c r="N49" s="498">
        <v>4</v>
      </c>
      <c r="O49" s="498">
        <v>6</v>
      </c>
      <c r="P49" s="500">
        <v>15153.748110547283</v>
      </c>
    </row>
    <row r="50" spans="1:16" ht="20.100000000000001" customHeight="1" x14ac:dyDescent="0.2">
      <c r="A50" s="497" t="s">
        <v>618</v>
      </c>
      <c r="B50" s="498" t="s">
        <v>639</v>
      </c>
      <c r="C50" s="499" t="s">
        <v>620</v>
      </c>
      <c r="D50" s="499" t="s">
        <v>788</v>
      </c>
      <c r="E50" s="500">
        <v>2500</v>
      </c>
      <c r="F50" s="499" t="s">
        <v>789</v>
      </c>
      <c r="G50" s="499" t="s">
        <v>790</v>
      </c>
      <c r="H50" s="499" t="s">
        <v>791</v>
      </c>
      <c r="I50" s="499" t="s">
        <v>630</v>
      </c>
      <c r="J50" s="499" t="s">
        <v>791</v>
      </c>
      <c r="K50" s="498">
        <v>3</v>
      </c>
      <c r="L50" s="498">
        <v>6</v>
      </c>
      <c r="M50" s="500">
        <v>13720.75</v>
      </c>
      <c r="N50" s="498">
        <v>4</v>
      </c>
      <c r="O50" s="498">
        <v>6</v>
      </c>
      <c r="P50" s="500">
        <v>16418.548110547283</v>
      </c>
    </row>
    <row r="51" spans="1:16" ht="20.100000000000001" customHeight="1" x14ac:dyDescent="0.2">
      <c r="A51" s="497" t="s">
        <v>618</v>
      </c>
      <c r="B51" s="498" t="s">
        <v>639</v>
      </c>
      <c r="C51" s="499" t="s">
        <v>620</v>
      </c>
      <c r="D51" s="499" t="s">
        <v>696</v>
      </c>
      <c r="E51" s="500">
        <v>5500</v>
      </c>
      <c r="F51" s="499" t="s">
        <v>792</v>
      </c>
      <c r="G51" s="499" t="s">
        <v>793</v>
      </c>
      <c r="H51" s="499" t="s">
        <v>699</v>
      </c>
      <c r="I51" s="499" t="s">
        <v>630</v>
      </c>
      <c r="J51" s="499" t="s">
        <v>699</v>
      </c>
      <c r="K51" s="498">
        <v>6</v>
      </c>
      <c r="L51" s="498">
        <v>12</v>
      </c>
      <c r="M51" s="500">
        <v>68986</v>
      </c>
      <c r="N51" s="498">
        <v>4</v>
      </c>
      <c r="O51" s="498">
        <v>6</v>
      </c>
      <c r="P51" s="500">
        <v>34418.548110547286</v>
      </c>
    </row>
    <row r="52" spans="1:16" ht="20.100000000000001" customHeight="1" x14ac:dyDescent="0.2">
      <c r="A52" s="497" t="s">
        <v>618</v>
      </c>
      <c r="B52" s="498" t="s">
        <v>639</v>
      </c>
      <c r="C52" s="499" t="s">
        <v>620</v>
      </c>
      <c r="D52" s="499" t="s">
        <v>635</v>
      </c>
      <c r="E52" s="500">
        <v>7800</v>
      </c>
      <c r="F52" s="499" t="s">
        <v>794</v>
      </c>
      <c r="G52" s="499" t="s">
        <v>795</v>
      </c>
      <c r="H52" s="499" t="s">
        <v>796</v>
      </c>
      <c r="I52" s="499" t="s">
        <v>630</v>
      </c>
      <c r="J52" s="499" t="s">
        <v>796</v>
      </c>
      <c r="K52" s="498">
        <v>6</v>
      </c>
      <c r="L52" s="498">
        <v>12</v>
      </c>
      <c r="M52" s="500">
        <v>96442.819999999992</v>
      </c>
      <c r="N52" s="498">
        <v>4</v>
      </c>
      <c r="O52" s="498">
        <v>6</v>
      </c>
      <c r="P52" s="500">
        <v>48218.548110547286</v>
      </c>
    </row>
    <row r="53" spans="1:16" ht="20.100000000000001" customHeight="1" x14ac:dyDescent="0.2">
      <c r="A53" s="497" t="s">
        <v>618</v>
      </c>
      <c r="B53" s="498" t="s">
        <v>639</v>
      </c>
      <c r="C53" s="499" t="s">
        <v>620</v>
      </c>
      <c r="D53" s="499" t="s">
        <v>797</v>
      </c>
      <c r="E53" s="500">
        <v>7000</v>
      </c>
      <c r="F53" s="499" t="s">
        <v>798</v>
      </c>
      <c r="G53" s="499" t="s">
        <v>799</v>
      </c>
      <c r="H53" s="499" t="s">
        <v>800</v>
      </c>
      <c r="I53" s="499" t="s">
        <v>630</v>
      </c>
      <c r="J53" s="499" t="s">
        <v>800</v>
      </c>
      <c r="K53" s="498"/>
      <c r="L53" s="498"/>
      <c r="M53" s="500"/>
      <c r="N53" s="498">
        <v>2</v>
      </c>
      <c r="O53" s="498">
        <v>6</v>
      </c>
      <c r="P53" s="500">
        <v>43418.548110547286</v>
      </c>
    </row>
    <row r="54" spans="1:16" ht="20.100000000000001" customHeight="1" x14ac:dyDescent="0.2">
      <c r="A54" s="497" t="s">
        <v>618</v>
      </c>
      <c r="B54" s="498" t="s">
        <v>639</v>
      </c>
      <c r="C54" s="499" t="s">
        <v>620</v>
      </c>
      <c r="D54" s="499" t="s">
        <v>801</v>
      </c>
      <c r="E54" s="500">
        <v>3500</v>
      </c>
      <c r="F54" s="499" t="s">
        <v>802</v>
      </c>
      <c r="G54" s="499" t="s">
        <v>803</v>
      </c>
      <c r="H54" s="499" t="s">
        <v>804</v>
      </c>
      <c r="I54" s="499" t="s">
        <v>625</v>
      </c>
      <c r="J54" s="499" t="s">
        <v>804</v>
      </c>
      <c r="K54" s="498">
        <v>7</v>
      </c>
      <c r="L54" s="498">
        <v>12</v>
      </c>
      <c r="M54" s="500">
        <v>44822.640000000007</v>
      </c>
      <c r="N54" s="498">
        <v>4</v>
      </c>
      <c r="O54" s="498">
        <v>6</v>
      </c>
      <c r="P54" s="500">
        <v>22418.548110547283</v>
      </c>
    </row>
    <row r="55" spans="1:16" ht="20.100000000000001" customHeight="1" x14ac:dyDescent="0.2">
      <c r="A55" s="497" t="s">
        <v>618</v>
      </c>
      <c r="B55" s="498" t="s">
        <v>639</v>
      </c>
      <c r="C55" s="499" t="s">
        <v>620</v>
      </c>
      <c r="D55" s="499" t="s">
        <v>805</v>
      </c>
      <c r="E55" s="500">
        <v>3000</v>
      </c>
      <c r="F55" s="499" t="s">
        <v>806</v>
      </c>
      <c r="G55" s="499" t="s">
        <v>807</v>
      </c>
      <c r="H55" s="499" t="s">
        <v>808</v>
      </c>
      <c r="I55" s="499" t="s">
        <v>625</v>
      </c>
      <c r="J55" s="499" t="s">
        <v>808</v>
      </c>
      <c r="K55" s="498">
        <v>8</v>
      </c>
      <c r="L55" s="498">
        <v>12</v>
      </c>
      <c r="M55" s="500">
        <v>38914.200000000004</v>
      </c>
      <c r="N55" s="498">
        <v>4</v>
      </c>
      <c r="O55" s="498">
        <v>6</v>
      </c>
      <c r="P55" s="500">
        <v>19418.548110547283</v>
      </c>
    </row>
    <row r="56" spans="1:16" ht="20.100000000000001" customHeight="1" x14ac:dyDescent="0.2">
      <c r="A56" s="497" t="s">
        <v>618</v>
      </c>
      <c r="B56" s="498" t="s">
        <v>619</v>
      </c>
      <c r="C56" s="499" t="s">
        <v>620</v>
      </c>
      <c r="D56" s="499" t="s">
        <v>809</v>
      </c>
      <c r="E56" s="500">
        <v>2000</v>
      </c>
      <c r="F56" s="499" t="s">
        <v>810</v>
      </c>
      <c r="G56" s="499" t="s">
        <v>811</v>
      </c>
      <c r="H56" s="499" t="s">
        <v>651</v>
      </c>
      <c r="I56" s="499" t="s">
        <v>652</v>
      </c>
      <c r="J56" s="499" t="s">
        <v>651</v>
      </c>
      <c r="K56" s="498">
        <v>9</v>
      </c>
      <c r="L56" s="498">
        <v>12</v>
      </c>
      <c r="M56" s="500">
        <v>26989.800000000007</v>
      </c>
      <c r="N56" s="498">
        <v>4</v>
      </c>
      <c r="O56" s="498">
        <v>6</v>
      </c>
      <c r="P56" s="500">
        <v>13191.748110547283</v>
      </c>
    </row>
    <row r="57" spans="1:16" ht="20.100000000000001" customHeight="1" x14ac:dyDescent="0.2">
      <c r="A57" s="497" t="s">
        <v>618</v>
      </c>
      <c r="B57" s="498" t="s">
        <v>639</v>
      </c>
      <c r="C57" s="499" t="s">
        <v>620</v>
      </c>
      <c r="D57" s="499" t="s">
        <v>778</v>
      </c>
      <c r="E57" s="500">
        <v>2500</v>
      </c>
      <c r="F57" s="499" t="s">
        <v>812</v>
      </c>
      <c r="G57" s="499" t="s">
        <v>813</v>
      </c>
      <c r="H57" s="499" t="s">
        <v>651</v>
      </c>
      <c r="I57" s="499" t="s">
        <v>652</v>
      </c>
      <c r="J57" s="499" t="s">
        <v>651</v>
      </c>
      <c r="K57" s="498">
        <v>6</v>
      </c>
      <c r="L57" s="498">
        <v>12</v>
      </c>
      <c r="M57" s="500">
        <v>32989.800000000003</v>
      </c>
      <c r="N57" s="498">
        <v>4</v>
      </c>
      <c r="O57" s="498">
        <v>6</v>
      </c>
      <c r="P57" s="500">
        <v>16418.548110547283</v>
      </c>
    </row>
    <row r="58" spans="1:16" ht="20.100000000000001" customHeight="1" x14ac:dyDescent="0.2">
      <c r="A58" s="497" t="s">
        <v>618</v>
      </c>
      <c r="B58" s="498" t="s">
        <v>639</v>
      </c>
      <c r="C58" s="499" t="s">
        <v>620</v>
      </c>
      <c r="D58" s="499" t="s">
        <v>814</v>
      </c>
      <c r="E58" s="500">
        <v>6000</v>
      </c>
      <c r="F58" s="499" t="s">
        <v>815</v>
      </c>
      <c r="G58" s="499" t="s">
        <v>816</v>
      </c>
      <c r="H58" s="499" t="s">
        <v>817</v>
      </c>
      <c r="I58" s="499" t="s">
        <v>652</v>
      </c>
      <c r="J58" s="499" t="s">
        <v>817</v>
      </c>
      <c r="K58" s="498">
        <v>2</v>
      </c>
      <c r="L58" s="498">
        <v>6</v>
      </c>
      <c r="M58" s="500">
        <v>30670.75</v>
      </c>
      <c r="N58" s="498">
        <v>4</v>
      </c>
      <c r="O58" s="498">
        <v>6</v>
      </c>
      <c r="P58" s="500">
        <v>37418.548110547286</v>
      </c>
    </row>
    <row r="59" spans="1:16" ht="20.100000000000001" customHeight="1" x14ac:dyDescent="0.2">
      <c r="A59" s="497" t="s">
        <v>618</v>
      </c>
      <c r="B59" s="498" t="s">
        <v>639</v>
      </c>
      <c r="C59" s="499" t="s">
        <v>620</v>
      </c>
      <c r="D59" s="499" t="s">
        <v>805</v>
      </c>
      <c r="E59" s="500">
        <v>2300</v>
      </c>
      <c r="F59" s="499" t="s">
        <v>818</v>
      </c>
      <c r="G59" s="499" t="s">
        <v>819</v>
      </c>
      <c r="H59" s="499" t="s">
        <v>796</v>
      </c>
      <c r="I59" s="499" t="s">
        <v>630</v>
      </c>
      <c r="J59" s="499" t="s">
        <v>796</v>
      </c>
      <c r="K59" s="498">
        <v>6</v>
      </c>
      <c r="L59" s="498">
        <v>12</v>
      </c>
      <c r="M59" s="500">
        <v>30552.400000000005</v>
      </c>
      <c r="N59" s="498">
        <v>4</v>
      </c>
      <c r="O59" s="498">
        <v>6</v>
      </c>
      <c r="P59" s="500">
        <v>15153.748110547283</v>
      </c>
    </row>
    <row r="60" spans="1:16" ht="20.100000000000001" customHeight="1" x14ac:dyDescent="0.2">
      <c r="A60" s="497" t="s">
        <v>618</v>
      </c>
      <c r="B60" s="498" t="s">
        <v>639</v>
      </c>
      <c r="C60" s="499" t="s">
        <v>620</v>
      </c>
      <c r="D60" s="499" t="s">
        <v>820</v>
      </c>
      <c r="E60" s="500">
        <v>3500</v>
      </c>
      <c r="F60" s="499" t="s">
        <v>821</v>
      </c>
      <c r="G60" s="499" t="s">
        <v>822</v>
      </c>
      <c r="H60" s="499" t="s">
        <v>823</v>
      </c>
      <c r="I60" s="499" t="s">
        <v>630</v>
      </c>
      <c r="J60" s="499" t="s">
        <v>823</v>
      </c>
      <c r="K60" s="498"/>
      <c r="L60" s="498"/>
      <c r="M60" s="500"/>
      <c r="N60" s="498">
        <v>1</v>
      </c>
      <c r="O60" s="498">
        <v>1</v>
      </c>
      <c r="P60" s="500">
        <v>3829.5481105472841</v>
      </c>
    </row>
    <row r="61" spans="1:16" ht="20.100000000000001" customHeight="1" x14ac:dyDescent="0.2">
      <c r="A61" s="497" t="s">
        <v>618</v>
      </c>
      <c r="B61" s="498" t="s">
        <v>619</v>
      </c>
      <c r="C61" s="499" t="s">
        <v>620</v>
      </c>
      <c r="D61" s="499" t="s">
        <v>824</v>
      </c>
      <c r="E61" s="500">
        <v>4000</v>
      </c>
      <c r="F61" s="499" t="s">
        <v>825</v>
      </c>
      <c r="G61" s="499" t="s">
        <v>826</v>
      </c>
      <c r="H61" s="499" t="s">
        <v>629</v>
      </c>
      <c r="I61" s="499" t="s">
        <v>630</v>
      </c>
      <c r="J61" s="499" t="s">
        <v>629</v>
      </c>
      <c r="K61" s="498">
        <v>9</v>
      </c>
      <c r="L61" s="498">
        <v>12</v>
      </c>
      <c r="M61" s="500">
        <v>50975.240000000013</v>
      </c>
      <c r="N61" s="498">
        <v>4</v>
      </c>
      <c r="O61" s="498">
        <v>6</v>
      </c>
      <c r="P61" s="500">
        <v>25418.548110547283</v>
      </c>
    </row>
    <row r="62" spans="1:16" ht="20.100000000000001" customHeight="1" x14ac:dyDescent="0.2">
      <c r="A62" s="497" t="s">
        <v>618</v>
      </c>
      <c r="B62" s="498" t="s">
        <v>639</v>
      </c>
      <c r="C62" s="499" t="s">
        <v>620</v>
      </c>
      <c r="D62" s="499" t="s">
        <v>827</v>
      </c>
      <c r="E62" s="500">
        <v>1200</v>
      </c>
      <c r="F62" s="499" t="s">
        <v>828</v>
      </c>
      <c r="G62" s="499" t="s">
        <v>829</v>
      </c>
      <c r="H62" s="499" t="s">
        <v>735</v>
      </c>
      <c r="I62" s="499" t="s">
        <v>652</v>
      </c>
      <c r="J62" s="499" t="s">
        <v>735</v>
      </c>
      <c r="K62" s="498">
        <v>6</v>
      </c>
      <c r="L62" s="498">
        <v>12</v>
      </c>
      <c r="M62" s="500">
        <v>16795.760000000002</v>
      </c>
      <c r="N62" s="498">
        <v>4</v>
      </c>
      <c r="O62" s="498">
        <v>6</v>
      </c>
      <c r="P62" s="500">
        <v>7959.7481105472843</v>
      </c>
    </row>
    <row r="63" spans="1:16" ht="20.100000000000001" customHeight="1" x14ac:dyDescent="0.2">
      <c r="A63" s="497" t="s">
        <v>618</v>
      </c>
      <c r="B63" s="498" t="s">
        <v>639</v>
      </c>
      <c r="C63" s="499" t="s">
        <v>620</v>
      </c>
      <c r="D63" s="499" t="s">
        <v>830</v>
      </c>
      <c r="E63" s="500">
        <v>1000</v>
      </c>
      <c r="F63" s="499" t="s">
        <v>831</v>
      </c>
      <c r="G63" s="499" t="s">
        <v>832</v>
      </c>
      <c r="H63" s="499" t="s">
        <v>833</v>
      </c>
      <c r="I63" s="499" t="s">
        <v>652</v>
      </c>
      <c r="J63" s="499" t="s">
        <v>833</v>
      </c>
      <c r="K63" s="498">
        <v>6</v>
      </c>
      <c r="L63" s="498">
        <v>12</v>
      </c>
      <c r="M63" s="500">
        <v>14115.04</v>
      </c>
      <c r="N63" s="498">
        <v>4</v>
      </c>
      <c r="O63" s="498">
        <v>6</v>
      </c>
      <c r="P63" s="500">
        <v>6651.7481105472843</v>
      </c>
    </row>
    <row r="64" spans="1:16" ht="20.100000000000001" customHeight="1" x14ac:dyDescent="0.2">
      <c r="A64" s="497" t="s">
        <v>618</v>
      </c>
      <c r="B64" s="498" t="s">
        <v>619</v>
      </c>
      <c r="C64" s="499" t="s">
        <v>620</v>
      </c>
      <c r="D64" s="499" t="s">
        <v>834</v>
      </c>
      <c r="E64" s="500">
        <v>3500</v>
      </c>
      <c r="F64" s="499" t="s">
        <v>835</v>
      </c>
      <c r="G64" s="499" t="s">
        <v>836</v>
      </c>
      <c r="H64" s="499" t="s">
        <v>837</v>
      </c>
      <c r="I64" s="499" t="s">
        <v>625</v>
      </c>
      <c r="J64" s="499" t="s">
        <v>837</v>
      </c>
      <c r="K64" s="498">
        <v>6</v>
      </c>
      <c r="L64" s="498">
        <v>12</v>
      </c>
      <c r="M64" s="500">
        <v>44912.760000000009</v>
      </c>
      <c r="N64" s="498">
        <v>4</v>
      </c>
      <c r="O64" s="498">
        <v>6</v>
      </c>
      <c r="P64" s="500">
        <v>22418.548110547283</v>
      </c>
    </row>
    <row r="65" spans="1:16" ht="20.100000000000001" customHeight="1" x14ac:dyDescent="0.2">
      <c r="A65" s="497" t="s">
        <v>618</v>
      </c>
      <c r="B65" s="498" t="s">
        <v>639</v>
      </c>
      <c r="C65" s="499" t="s">
        <v>620</v>
      </c>
      <c r="D65" s="499" t="s">
        <v>838</v>
      </c>
      <c r="E65" s="500">
        <v>15600</v>
      </c>
      <c r="F65" s="499" t="s">
        <v>839</v>
      </c>
      <c r="G65" s="499" t="s">
        <v>840</v>
      </c>
      <c r="H65" s="499" t="s">
        <v>823</v>
      </c>
      <c r="I65" s="499" t="s">
        <v>630</v>
      </c>
      <c r="J65" s="499" t="s">
        <v>823</v>
      </c>
      <c r="K65" s="498">
        <v>1</v>
      </c>
      <c r="L65" s="498">
        <v>3</v>
      </c>
      <c r="M65" s="500">
        <v>24714.300000000003</v>
      </c>
      <c r="N65" s="498"/>
      <c r="O65" s="498"/>
      <c r="P65" s="500"/>
    </row>
    <row r="66" spans="1:16" ht="20.100000000000001" customHeight="1" x14ac:dyDescent="0.2">
      <c r="A66" s="497" t="s">
        <v>618</v>
      </c>
      <c r="B66" s="498" t="s">
        <v>619</v>
      </c>
      <c r="C66" s="499" t="s">
        <v>620</v>
      </c>
      <c r="D66" s="499" t="s">
        <v>841</v>
      </c>
      <c r="E66" s="500">
        <v>2750</v>
      </c>
      <c r="F66" s="499" t="s">
        <v>842</v>
      </c>
      <c r="G66" s="499" t="s">
        <v>843</v>
      </c>
      <c r="H66" s="499" t="s">
        <v>844</v>
      </c>
      <c r="I66" s="499" t="s">
        <v>630</v>
      </c>
      <c r="J66" s="499" t="s">
        <v>844</v>
      </c>
      <c r="K66" s="498">
        <v>9</v>
      </c>
      <c r="L66" s="498">
        <v>12</v>
      </c>
      <c r="M66" s="500">
        <v>35953.700000000004</v>
      </c>
      <c r="N66" s="498">
        <v>4</v>
      </c>
      <c r="O66" s="498">
        <v>6</v>
      </c>
      <c r="P66" s="500">
        <v>17918.548110547283</v>
      </c>
    </row>
    <row r="67" spans="1:16" ht="20.100000000000001" customHeight="1" x14ac:dyDescent="0.2">
      <c r="A67" s="497" t="s">
        <v>618</v>
      </c>
      <c r="B67" s="498" t="s">
        <v>639</v>
      </c>
      <c r="C67" s="499" t="s">
        <v>620</v>
      </c>
      <c r="D67" s="499" t="s">
        <v>677</v>
      </c>
      <c r="E67" s="500">
        <v>6000</v>
      </c>
      <c r="F67" s="499" t="s">
        <v>845</v>
      </c>
      <c r="G67" s="499" t="s">
        <v>846</v>
      </c>
      <c r="H67" s="499" t="s">
        <v>643</v>
      </c>
      <c r="I67" s="499" t="s">
        <v>630</v>
      </c>
      <c r="J67" s="499" t="s">
        <v>643</v>
      </c>
      <c r="K67" s="498">
        <v>2</v>
      </c>
      <c r="L67" s="498">
        <v>5</v>
      </c>
      <c r="M67" s="500">
        <v>25296.6</v>
      </c>
      <c r="N67" s="498">
        <v>4</v>
      </c>
      <c r="O67" s="498">
        <v>6</v>
      </c>
      <c r="P67" s="500">
        <v>37418.548110547286</v>
      </c>
    </row>
    <row r="68" spans="1:16" ht="20.100000000000001" customHeight="1" x14ac:dyDescent="0.2">
      <c r="A68" s="497" t="s">
        <v>618</v>
      </c>
      <c r="B68" s="498" t="s">
        <v>639</v>
      </c>
      <c r="C68" s="499" t="s">
        <v>620</v>
      </c>
      <c r="D68" s="499" t="s">
        <v>688</v>
      </c>
      <c r="E68" s="500">
        <v>3800</v>
      </c>
      <c r="F68" s="499" t="s">
        <v>847</v>
      </c>
      <c r="G68" s="499" t="s">
        <v>848</v>
      </c>
      <c r="H68" s="499" t="s">
        <v>849</v>
      </c>
      <c r="I68" s="499" t="s">
        <v>625</v>
      </c>
      <c r="J68" s="499" t="s">
        <v>849</v>
      </c>
      <c r="K68" s="498">
        <v>6</v>
      </c>
      <c r="L68" s="498">
        <v>12</v>
      </c>
      <c r="M68" s="500">
        <v>48589.100000000006</v>
      </c>
      <c r="N68" s="498">
        <v>4</v>
      </c>
      <c r="O68" s="498">
        <v>6</v>
      </c>
      <c r="P68" s="500">
        <v>24218.548110547283</v>
      </c>
    </row>
    <row r="69" spans="1:16" ht="20.100000000000001" customHeight="1" x14ac:dyDescent="0.2">
      <c r="A69" s="497" t="s">
        <v>618</v>
      </c>
      <c r="B69" s="498" t="s">
        <v>639</v>
      </c>
      <c r="C69" s="499" t="s">
        <v>620</v>
      </c>
      <c r="D69" s="499" t="s">
        <v>805</v>
      </c>
      <c r="E69" s="500">
        <v>1800</v>
      </c>
      <c r="F69" s="499" t="s">
        <v>850</v>
      </c>
      <c r="G69" s="499" t="s">
        <v>851</v>
      </c>
      <c r="H69" s="499" t="s">
        <v>852</v>
      </c>
      <c r="I69" s="499" t="s">
        <v>630</v>
      </c>
      <c r="J69" s="499" t="s">
        <v>852</v>
      </c>
      <c r="K69" s="498">
        <v>5</v>
      </c>
      <c r="L69" s="498">
        <v>11</v>
      </c>
      <c r="M69" s="500">
        <v>20194.949999999997</v>
      </c>
      <c r="N69" s="498">
        <v>4</v>
      </c>
      <c r="O69" s="498">
        <v>6</v>
      </c>
      <c r="P69" s="500">
        <v>11883.748110547283</v>
      </c>
    </row>
    <row r="70" spans="1:16" ht="20.100000000000001" customHeight="1" x14ac:dyDescent="0.2">
      <c r="A70" s="497" t="s">
        <v>618</v>
      </c>
      <c r="B70" s="498" t="s">
        <v>639</v>
      </c>
      <c r="C70" s="499" t="s">
        <v>620</v>
      </c>
      <c r="D70" s="499" t="s">
        <v>853</v>
      </c>
      <c r="E70" s="500">
        <v>7000</v>
      </c>
      <c r="F70" s="499" t="s">
        <v>854</v>
      </c>
      <c r="G70" s="499" t="s">
        <v>855</v>
      </c>
      <c r="H70" s="499" t="s">
        <v>796</v>
      </c>
      <c r="I70" s="499" t="s">
        <v>630</v>
      </c>
      <c r="J70" s="499" t="s">
        <v>796</v>
      </c>
      <c r="K70" s="498">
        <v>0</v>
      </c>
      <c r="L70" s="498">
        <v>1</v>
      </c>
      <c r="M70" s="500">
        <v>7155.04</v>
      </c>
      <c r="N70" s="498"/>
      <c r="O70" s="498"/>
      <c r="P70" s="500"/>
    </row>
    <row r="71" spans="1:16" ht="20.100000000000001" customHeight="1" x14ac:dyDescent="0.2">
      <c r="A71" s="497" t="s">
        <v>618</v>
      </c>
      <c r="B71" s="498" t="s">
        <v>639</v>
      </c>
      <c r="C71" s="499" t="s">
        <v>620</v>
      </c>
      <c r="D71" s="499" t="s">
        <v>856</v>
      </c>
      <c r="E71" s="500">
        <v>10000</v>
      </c>
      <c r="F71" s="499" t="s">
        <v>857</v>
      </c>
      <c r="G71" s="499" t="s">
        <v>858</v>
      </c>
      <c r="H71" s="499" t="s">
        <v>699</v>
      </c>
      <c r="I71" s="499" t="s">
        <v>630</v>
      </c>
      <c r="J71" s="499" t="s">
        <v>699</v>
      </c>
      <c r="K71" s="498">
        <v>6</v>
      </c>
      <c r="L71" s="498">
        <v>12</v>
      </c>
      <c r="M71" s="500">
        <v>122321.89999999998</v>
      </c>
      <c r="N71" s="498">
        <v>4</v>
      </c>
      <c r="O71" s="498">
        <v>6</v>
      </c>
      <c r="P71" s="500">
        <v>53653.028110547282</v>
      </c>
    </row>
    <row r="72" spans="1:16" ht="20.100000000000001" customHeight="1" x14ac:dyDescent="0.2">
      <c r="A72" s="497" t="s">
        <v>618</v>
      </c>
      <c r="B72" s="498" t="s">
        <v>639</v>
      </c>
      <c r="C72" s="499" t="s">
        <v>620</v>
      </c>
      <c r="D72" s="499" t="s">
        <v>859</v>
      </c>
      <c r="E72" s="500">
        <v>14000</v>
      </c>
      <c r="F72" s="499" t="s">
        <v>860</v>
      </c>
      <c r="G72" s="499" t="s">
        <v>861</v>
      </c>
      <c r="H72" s="499" t="s">
        <v>749</v>
      </c>
      <c r="I72" s="499" t="s">
        <v>630</v>
      </c>
      <c r="J72" s="499" t="s">
        <v>749</v>
      </c>
      <c r="K72" s="498">
        <v>3</v>
      </c>
      <c r="L72" s="498">
        <v>12</v>
      </c>
      <c r="M72" s="500">
        <v>203823.13999999996</v>
      </c>
      <c r="N72" s="498"/>
      <c r="O72" s="498"/>
      <c r="P72" s="500"/>
    </row>
    <row r="73" spans="1:16" ht="20.100000000000001" customHeight="1" x14ac:dyDescent="0.2">
      <c r="A73" s="497" t="s">
        <v>618</v>
      </c>
      <c r="B73" s="498" t="s">
        <v>639</v>
      </c>
      <c r="C73" s="499" t="s">
        <v>620</v>
      </c>
      <c r="D73" s="499" t="s">
        <v>736</v>
      </c>
      <c r="E73" s="500">
        <v>930</v>
      </c>
      <c r="F73" s="499" t="s">
        <v>862</v>
      </c>
      <c r="G73" s="499" t="s">
        <v>863</v>
      </c>
      <c r="H73" s="499" t="s">
        <v>864</v>
      </c>
      <c r="I73" s="499" t="s">
        <v>652</v>
      </c>
      <c r="J73" s="499" t="s">
        <v>864</v>
      </c>
      <c r="K73" s="498">
        <v>8</v>
      </c>
      <c r="L73" s="498">
        <v>12</v>
      </c>
      <c r="M73" s="500">
        <v>13264.400000000003</v>
      </c>
      <c r="N73" s="498">
        <v>3</v>
      </c>
      <c r="O73" s="498">
        <v>6</v>
      </c>
      <c r="P73" s="500">
        <v>6193.9481105472842</v>
      </c>
    </row>
    <row r="74" spans="1:16" ht="20.100000000000001" customHeight="1" x14ac:dyDescent="0.2">
      <c r="A74" s="497" t="s">
        <v>618</v>
      </c>
      <c r="B74" s="498" t="s">
        <v>639</v>
      </c>
      <c r="C74" s="499" t="s">
        <v>620</v>
      </c>
      <c r="D74" s="499" t="s">
        <v>774</v>
      </c>
      <c r="E74" s="500">
        <v>3000</v>
      </c>
      <c r="F74" s="499" t="s">
        <v>865</v>
      </c>
      <c r="G74" s="499" t="s">
        <v>866</v>
      </c>
      <c r="H74" s="499" t="s">
        <v>777</v>
      </c>
      <c r="I74" s="499" t="s">
        <v>625</v>
      </c>
      <c r="J74" s="499" t="s">
        <v>777</v>
      </c>
      <c r="K74" s="498">
        <v>9</v>
      </c>
      <c r="L74" s="498">
        <v>12</v>
      </c>
      <c r="M74" s="500">
        <v>38058.600000000006</v>
      </c>
      <c r="N74" s="498"/>
      <c r="O74" s="498"/>
      <c r="P74" s="500"/>
    </row>
    <row r="75" spans="1:16" ht="20.100000000000001" customHeight="1" x14ac:dyDescent="0.2">
      <c r="A75" s="497" t="s">
        <v>618</v>
      </c>
      <c r="B75" s="498" t="s">
        <v>639</v>
      </c>
      <c r="C75" s="499" t="s">
        <v>620</v>
      </c>
      <c r="D75" s="499" t="s">
        <v>746</v>
      </c>
      <c r="E75" s="500">
        <v>11000</v>
      </c>
      <c r="F75" s="499" t="s">
        <v>867</v>
      </c>
      <c r="G75" s="499" t="s">
        <v>868</v>
      </c>
      <c r="H75" s="499" t="s">
        <v>749</v>
      </c>
      <c r="I75" s="499" t="s">
        <v>630</v>
      </c>
      <c r="J75" s="499" t="s">
        <v>749</v>
      </c>
      <c r="K75" s="498">
        <v>7</v>
      </c>
      <c r="L75" s="498">
        <v>12</v>
      </c>
      <c r="M75" s="500">
        <v>134989.79999999996</v>
      </c>
      <c r="N75" s="498">
        <v>4</v>
      </c>
      <c r="O75" s="498">
        <v>6</v>
      </c>
      <c r="P75" s="500">
        <v>67418.548110547286</v>
      </c>
    </row>
    <row r="76" spans="1:16" ht="20.100000000000001" customHeight="1" x14ac:dyDescent="0.2">
      <c r="A76" s="497" t="s">
        <v>618</v>
      </c>
      <c r="B76" s="498" t="s">
        <v>639</v>
      </c>
      <c r="C76" s="499" t="s">
        <v>620</v>
      </c>
      <c r="D76" s="499" t="s">
        <v>869</v>
      </c>
      <c r="E76" s="500">
        <v>1500</v>
      </c>
      <c r="F76" s="499" t="s">
        <v>870</v>
      </c>
      <c r="G76" s="499" t="s">
        <v>871</v>
      </c>
      <c r="H76" s="499" t="s">
        <v>651</v>
      </c>
      <c r="I76" s="499" t="s">
        <v>652</v>
      </c>
      <c r="J76" s="499" t="s">
        <v>651</v>
      </c>
      <c r="K76" s="498">
        <v>6</v>
      </c>
      <c r="L76" s="498">
        <v>12</v>
      </c>
      <c r="M76" s="500">
        <v>20720</v>
      </c>
      <c r="N76" s="498">
        <v>4</v>
      </c>
      <c r="O76" s="498">
        <v>6</v>
      </c>
      <c r="P76" s="500">
        <v>9921.7481105472834</v>
      </c>
    </row>
    <row r="77" spans="1:16" ht="20.100000000000001" customHeight="1" x14ac:dyDescent="0.2">
      <c r="A77" s="497" t="s">
        <v>618</v>
      </c>
      <c r="B77" s="498" t="s">
        <v>639</v>
      </c>
      <c r="C77" s="499" t="s">
        <v>620</v>
      </c>
      <c r="D77" s="499" t="s">
        <v>805</v>
      </c>
      <c r="E77" s="500">
        <v>2650</v>
      </c>
      <c r="F77" s="499" t="s">
        <v>872</v>
      </c>
      <c r="G77" s="499" t="s">
        <v>873</v>
      </c>
      <c r="H77" s="499" t="s">
        <v>874</v>
      </c>
      <c r="I77" s="499" t="s">
        <v>652</v>
      </c>
      <c r="J77" s="499" t="s">
        <v>874</v>
      </c>
      <c r="K77" s="498">
        <v>6</v>
      </c>
      <c r="L77" s="498">
        <v>12</v>
      </c>
      <c r="M77" s="500">
        <v>34636.73000000001</v>
      </c>
      <c r="N77" s="498">
        <v>4</v>
      </c>
      <c r="O77" s="498">
        <v>6</v>
      </c>
      <c r="P77" s="500">
        <v>17318.548110547283</v>
      </c>
    </row>
    <row r="78" spans="1:16" ht="20.100000000000001" customHeight="1" x14ac:dyDescent="0.2">
      <c r="A78" s="497" t="s">
        <v>618</v>
      </c>
      <c r="B78" s="498" t="s">
        <v>639</v>
      </c>
      <c r="C78" s="499" t="s">
        <v>620</v>
      </c>
      <c r="D78" s="499" t="s">
        <v>875</v>
      </c>
      <c r="E78" s="500">
        <v>3000</v>
      </c>
      <c r="F78" s="499" t="s">
        <v>876</v>
      </c>
      <c r="G78" s="499" t="s">
        <v>877</v>
      </c>
      <c r="H78" s="499" t="s">
        <v>878</v>
      </c>
      <c r="I78" s="499" t="s">
        <v>625</v>
      </c>
      <c r="J78" s="499" t="s">
        <v>878</v>
      </c>
      <c r="K78" s="498">
        <v>8</v>
      </c>
      <c r="L78" s="498">
        <v>12</v>
      </c>
      <c r="M78" s="500">
        <v>38989.80000000001</v>
      </c>
      <c r="N78" s="498">
        <v>4</v>
      </c>
      <c r="O78" s="498">
        <v>6</v>
      </c>
      <c r="P78" s="500">
        <v>19418.548110547283</v>
      </c>
    </row>
    <row r="79" spans="1:16" ht="20.100000000000001" customHeight="1" x14ac:dyDescent="0.2">
      <c r="A79" s="497" t="s">
        <v>618</v>
      </c>
      <c r="B79" s="498" t="s">
        <v>639</v>
      </c>
      <c r="C79" s="499" t="s">
        <v>620</v>
      </c>
      <c r="D79" s="499" t="s">
        <v>879</v>
      </c>
      <c r="E79" s="500">
        <v>7500</v>
      </c>
      <c r="F79" s="499" t="s">
        <v>880</v>
      </c>
      <c r="G79" s="499" t="s">
        <v>881</v>
      </c>
      <c r="H79" s="499" t="s">
        <v>766</v>
      </c>
      <c r="I79" s="499" t="s">
        <v>630</v>
      </c>
      <c r="J79" s="499" t="s">
        <v>766</v>
      </c>
      <c r="K79" s="498">
        <v>7</v>
      </c>
      <c r="L79" s="498">
        <v>12</v>
      </c>
      <c r="M79" s="500">
        <v>89790.499999999985</v>
      </c>
      <c r="N79" s="498">
        <v>4</v>
      </c>
      <c r="O79" s="498">
        <v>6</v>
      </c>
      <c r="P79" s="500">
        <v>46418.548110547286</v>
      </c>
    </row>
    <row r="80" spans="1:16" ht="20.100000000000001" customHeight="1" x14ac:dyDescent="0.2">
      <c r="A80" s="497" t="s">
        <v>618</v>
      </c>
      <c r="B80" s="498" t="s">
        <v>639</v>
      </c>
      <c r="C80" s="499" t="s">
        <v>620</v>
      </c>
      <c r="D80" s="499" t="s">
        <v>653</v>
      </c>
      <c r="E80" s="500">
        <v>4500</v>
      </c>
      <c r="F80" s="499" t="s">
        <v>882</v>
      </c>
      <c r="G80" s="499" t="s">
        <v>883</v>
      </c>
      <c r="H80" s="499" t="s">
        <v>656</v>
      </c>
      <c r="I80" s="499" t="s">
        <v>630</v>
      </c>
      <c r="J80" s="499" t="s">
        <v>656</v>
      </c>
      <c r="K80" s="498">
        <v>6</v>
      </c>
      <c r="L80" s="498">
        <v>12</v>
      </c>
      <c r="M80" s="500">
        <v>56862.570000000014</v>
      </c>
      <c r="N80" s="498">
        <v>4</v>
      </c>
      <c r="O80" s="498">
        <v>6</v>
      </c>
      <c r="P80" s="500">
        <v>28418.548110547283</v>
      </c>
    </row>
    <row r="81" spans="1:16" ht="20.100000000000001" customHeight="1" x14ac:dyDescent="0.2">
      <c r="A81" s="497" t="s">
        <v>618</v>
      </c>
      <c r="B81" s="498" t="s">
        <v>619</v>
      </c>
      <c r="C81" s="499" t="s">
        <v>620</v>
      </c>
      <c r="D81" s="499" t="s">
        <v>700</v>
      </c>
      <c r="E81" s="500">
        <v>6500</v>
      </c>
      <c r="F81" s="499" t="s">
        <v>884</v>
      </c>
      <c r="G81" s="499" t="s">
        <v>885</v>
      </c>
      <c r="H81" s="499" t="s">
        <v>886</v>
      </c>
      <c r="I81" s="499" t="s">
        <v>630</v>
      </c>
      <c r="J81" s="499" t="s">
        <v>886</v>
      </c>
      <c r="K81" s="498">
        <v>9</v>
      </c>
      <c r="L81" s="498">
        <v>12</v>
      </c>
      <c r="M81" s="500">
        <v>80942.01999999999</v>
      </c>
      <c r="N81" s="498">
        <v>4</v>
      </c>
      <c r="O81" s="498">
        <v>6</v>
      </c>
      <c r="P81" s="500">
        <v>40418.548110547286</v>
      </c>
    </row>
    <row r="82" spans="1:16" ht="20.100000000000001" customHeight="1" x14ac:dyDescent="0.2">
      <c r="A82" s="497" t="s">
        <v>618</v>
      </c>
      <c r="B82" s="498" t="s">
        <v>639</v>
      </c>
      <c r="C82" s="499" t="s">
        <v>620</v>
      </c>
      <c r="D82" s="499" t="s">
        <v>887</v>
      </c>
      <c r="E82" s="500">
        <v>2500</v>
      </c>
      <c r="F82" s="499" t="s">
        <v>888</v>
      </c>
      <c r="G82" s="499" t="s">
        <v>889</v>
      </c>
      <c r="H82" s="499" t="s">
        <v>890</v>
      </c>
      <c r="I82" s="499" t="s">
        <v>652</v>
      </c>
      <c r="J82" s="499" t="s">
        <v>890</v>
      </c>
      <c r="K82" s="498">
        <v>6</v>
      </c>
      <c r="L82" s="498">
        <v>12</v>
      </c>
      <c r="M82" s="500">
        <v>32989.800000000003</v>
      </c>
      <c r="N82" s="498">
        <v>4</v>
      </c>
      <c r="O82" s="498">
        <v>6</v>
      </c>
      <c r="P82" s="500">
        <v>16418.548110547283</v>
      </c>
    </row>
    <row r="83" spans="1:16" ht="20.100000000000001" customHeight="1" x14ac:dyDescent="0.2">
      <c r="A83" s="497" t="s">
        <v>618</v>
      </c>
      <c r="B83" s="498" t="s">
        <v>639</v>
      </c>
      <c r="C83" s="499" t="s">
        <v>620</v>
      </c>
      <c r="D83" s="499" t="s">
        <v>653</v>
      </c>
      <c r="E83" s="500">
        <v>3000</v>
      </c>
      <c r="F83" s="499" t="s">
        <v>891</v>
      </c>
      <c r="G83" s="499" t="s">
        <v>892</v>
      </c>
      <c r="H83" s="499" t="s">
        <v>656</v>
      </c>
      <c r="I83" s="499" t="s">
        <v>630</v>
      </c>
      <c r="J83" s="499" t="s">
        <v>656</v>
      </c>
      <c r="K83" s="498">
        <v>6</v>
      </c>
      <c r="L83" s="498">
        <v>12</v>
      </c>
      <c r="M83" s="500">
        <v>38989.80000000001</v>
      </c>
      <c r="N83" s="498">
        <v>4</v>
      </c>
      <c r="O83" s="498">
        <v>6</v>
      </c>
      <c r="P83" s="500">
        <v>19418.548110547283</v>
      </c>
    </row>
    <row r="84" spans="1:16" ht="20.100000000000001" customHeight="1" x14ac:dyDescent="0.2">
      <c r="A84" s="497" t="s">
        <v>618</v>
      </c>
      <c r="B84" s="498" t="s">
        <v>639</v>
      </c>
      <c r="C84" s="499" t="s">
        <v>620</v>
      </c>
      <c r="D84" s="499" t="s">
        <v>893</v>
      </c>
      <c r="E84" s="500">
        <v>3800</v>
      </c>
      <c r="F84" s="499" t="s">
        <v>894</v>
      </c>
      <c r="G84" s="499" t="s">
        <v>895</v>
      </c>
      <c r="H84" s="499" t="s">
        <v>896</v>
      </c>
      <c r="I84" s="499" t="s">
        <v>625</v>
      </c>
      <c r="J84" s="499" t="s">
        <v>896</v>
      </c>
      <c r="K84" s="498">
        <v>6</v>
      </c>
      <c r="L84" s="498">
        <v>12</v>
      </c>
      <c r="M84" s="500">
        <v>48336.460000000006</v>
      </c>
      <c r="N84" s="498">
        <v>4</v>
      </c>
      <c r="O84" s="498">
        <v>6</v>
      </c>
      <c r="P84" s="500">
        <v>24218.548110547283</v>
      </c>
    </row>
    <row r="85" spans="1:16" ht="20.100000000000001" customHeight="1" x14ac:dyDescent="0.2">
      <c r="A85" s="497" t="s">
        <v>618</v>
      </c>
      <c r="B85" s="498" t="s">
        <v>619</v>
      </c>
      <c r="C85" s="499" t="s">
        <v>620</v>
      </c>
      <c r="D85" s="499" t="s">
        <v>897</v>
      </c>
      <c r="E85" s="500">
        <v>4500</v>
      </c>
      <c r="F85" s="499" t="s">
        <v>898</v>
      </c>
      <c r="G85" s="499" t="s">
        <v>899</v>
      </c>
      <c r="H85" s="499" t="s">
        <v>900</v>
      </c>
      <c r="I85" s="499" t="s">
        <v>630</v>
      </c>
      <c r="J85" s="499" t="s">
        <v>900</v>
      </c>
      <c r="K85" s="498">
        <v>2</v>
      </c>
      <c r="L85" s="498">
        <v>3</v>
      </c>
      <c r="M85" s="500">
        <v>10727.54</v>
      </c>
      <c r="N85" s="498"/>
      <c r="O85" s="498"/>
      <c r="P85" s="500"/>
    </row>
    <row r="86" spans="1:16" ht="20.100000000000001" customHeight="1" x14ac:dyDescent="0.2">
      <c r="A86" s="497" t="s">
        <v>618</v>
      </c>
      <c r="B86" s="498" t="s">
        <v>619</v>
      </c>
      <c r="C86" s="499" t="s">
        <v>620</v>
      </c>
      <c r="D86" s="499" t="s">
        <v>901</v>
      </c>
      <c r="E86" s="500">
        <v>9500</v>
      </c>
      <c r="F86" s="499" t="s">
        <v>902</v>
      </c>
      <c r="G86" s="499" t="s">
        <v>903</v>
      </c>
      <c r="H86" s="499" t="s">
        <v>791</v>
      </c>
      <c r="I86" s="499" t="s">
        <v>630</v>
      </c>
      <c r="J86" s="499" t="s">
        <v>791</v>
      </c>
      <c r="K86" s="498">
        <v>9</v>
      </c>
      <c r="L86" s="498">
        <v>12</v>
      </c>
      <c r="M86" s="500">
        <v>116854.49999999997</v>
      </c>
      <c r="N86" s="498">
        <v>4</v>
      </c>
      <c r="O86" s="498">
        <v>6</v>
      </c>
      <c r="P86" s="500">
        <v>58418.548110547286</v>
      </c>
    </row>
    <row r="87" spans="1:16" ht="20.100000000000001" customHeight="1" x14ac:dyDescent="0.2">
      <c r="A87" s="497" t="s">
        <v>618</v>
      </c>
      <c r="B87" s="498" t="s">
        <v>639</v>
      </c>
      <c r="C87" s="499" t="s">
        <v>620</v>
      </c>
      <c r="D87" s="499" t="s">
        <v>904</v>
      </c>
      <c r="E87" s="500">
        <v>15600</v>
      </c>
      <c r="F87" s="499" t="s">
        <v>905</v>
      </c>
      <c r="G87" s="499" t="s">
        <v>906</v>
      </c>
      <c r="H87" s="499" t="s">
        <v>707</v>
      </c>
      <c r="I87" s="499" t="s">
        <v>630</v>
      </c>
      <c r="J87" s="499" t="s">
        <v>707</v>
      </c>
      <c r="K87" s="498">
        <v>3</v>
      </c>
      <c r="L87" s="498">
        <v>7</v>
      </c>
      <c r="M87" s="500">
        <v>95341.709999999992</v>
      </c>
      <c r="N87" s="498"/>
      <c r="O87" s="498"/>
      <c r="P87" s="500"/>
    </row>
    <row r="88" spans="1:16" ht="20.100000000000001" customHeight="1" x14ac:dyDescent="0.2">
      <c r="A88" s="497" t="s">
        <v>618</v>
      </c>
      <c r="B88" s="498" t="s">
        <v>639</v>
      </c>
      <c r="C88" s="499" t="s">
        <v>620</v>
      </c>
      <c r="D88" s="499" t="s">
        <v>907</v>
      </c>
      <c r="E88" s="500">
        <v>15600</v>
      </c>
      <c r="F88" s="499" t="s">
        <v>908</v>
      </c>
      <c r="G88" s="499" t="s">
        <v>909</v>
      </c>
      <c r="H88" s="499" t="s">
        <v>643</v>
      </c>
      <c r="I88" s="499" t="s">
        <v>630</v>
      </c>
      <c r="J88" s="499" t="s">
        <v>643</v>
      </c>
      <c r="K88" s="498">
        <v>1</v>
      </c>
      <c r="L88" s="498">
        <v>1</v>
      </c>
      <c r="M88" s="500">
        <v>9066.15</v>
      </c>
      <c r="N88" s="498"/>
      <c r="O88" s="498"/>
      <c r="P88" s="500"/>
    </row>
    <row r="89" spans="1:16" ht="20.100000000000001" customHeight="1" x14ac:dyDescent="0.2">
      <c r="A89" s="497" t="s">
        <v>618</v>
      </c>
      <c r="B89" s="498" t="s">
        <v>639</v>
      </c>
      <c r="C89" s="499" t="s">
        <v>620</v>
      </c>
      <c r="D89" s="499" t="s">
        <v>653</v>
      </c>
      <c r="E89" s="500">
        <v>3000</v>
      </c>
      <c r="F89" s="499" t="s">
        <v>910</v>
      </c>
      <c r="G89" s="499" t="s">
        <v>911</v>
      </c>
      <c r="H89" s="499" t="s">
        <v>912</v>
      </c>
      <c r="I89" s="499" t="s">
        <v>630</v>
      </c>
      <c r="J89" s="499" t="s">
        <v>912</v>
      </c>
      <c r="K89" s="498">
        <v>6</v>
      </c>
      <c r="L89" s="498">
        <v>12</v>
      </c>
      <c r="M89" s="500">
        <v>38989.80000000001</v>
      </c>
      <c r="N89" s="498">
        <v>1</v>
      </c>
      <c r="O89" s="498">
        <v>1</v>
      </c>
      <c r="P89" s="500">
        <v>5700.7181105472846</v>
      </c>
    </row>
    <row r="90" spans="1:16" ht="20.100000000000001" customHeight="1" x14ac:dyDescent="0.2">
      <c r="A90" s="497" t="s">
        <v>618</v>
      </c>
      <c r="B90" s="498" t="s">
        <v>639</v>
      </c>
      <c r="C90" s="499" t="s">
        <v>620</v>
      </c>
      <c r="D90" s="499" t="s">
        <v>913</v>
      </c>
      <c r="E90" s="500">
        <v>8000</v>
      </c>
      <c r="F90" s="499" t="s">
        <v>914</v>
      </c>
      <c r="G90" s="499" t="s">
        <v>915</v>
      </c>
      <c r="H90" s="499" t="s">
        <v>753</v>
      </c>
      <c r="I90" s="499" t="s">
        <v>630</v>
      </c>
      <c r="J90" s="499" t="s">
        <v>753</v>
      </c>
      <c r="K90" s="498">
        <v>7</v>
      </c>
      <c r="L90" s="498">
        <v>12</v>
      </c>
      <c r="M90" s="500">
        <v>86010.609999999986</v>
      </c>
      <c r="N90" s="498">
        <v>4</v>
      </c>
      <c r="O90" s="498">
        <v>6</v>
      </c>
      <c r="P90" s="500">
        <v>49418.548110547286</v>
      </c>
    </row>
    <row r="91" spans="1:16" ht="20.100000000000001" customHeight="1" x14ac:dyDescent="0.2">
      <c r="A91" s="497" t="s">
        <v>618</v>
      </c>
      <c r="B91" s="498" t="s">
        <v>639</v>
      </c>
      <c r="C91" s="499" t="s">
        <v>620</v>
      </c>
      <c r="D91" s="499" t="s">
        <v>778</v>
      </c>
      <c r="E91" s="500">
        <v>2000</v>
      </c>
      <c r="F91" s="499" t="s">
        <v>916</v>
      </c>
      <c r="G91" s="499" t="s">
        <v>917</v>
      </c>
      <c r="H91" s="499" t="s">
        <v>651</v>
      </c>
      <c r="I91" s="499" t="s">
        <v>652</v>
      </c>
      <c r="J91" s="499" t="s">
        <v>651</v>
      </c>
      <c r="K91" s="498">
        <v>6</v>
      </c>
      <c r="L91" s="498">
        <v>12</v>
      </c>
      <c r="M91" s="500">
        <v>26989.380000000005</v>
      </c>
      <c r="N91" s="498">
        <v>1</v>
      </c>
      <c r="O91" s="498">
        <v>1</v>
      </c>
      <c r="P91" s="500">
        <v>5437.3281105472843</v>
      </c>
    </row>
    <row r="92" spans="1:16" ht="20.100000000000001" customHeight="1" x14ac:dyDescent="0.2">
      <c r="A92" s="497" t="s">
        <v>618</v>
      </c>
      <c r="B92" s="498" t="s">
        <v>639</v>
      </c>
      <c r="C92" s="499" t="s">
        <v>620</v>
      </c>
      <c r="D92" s="499" t="s">
        <v>830</v>
      </c>
      <c r="E92" s="500">
        <v>1500</v>
      </c>
      <c r="F92" s="499" t="s">
        <v>918</v>
      </c>
      <c r="G92" s="499" t="s">
        <v>919</v>
      </c>
      <c r="H92" s="499" t="s">
        <v>920</v>
      </c>
      <c r="I92" s="499" t="s">
        <v>652</v>
      </c>
      <c r="J92" s="499" t="s">
        <v>920</v>
      </c>
      <c r="K92" s="498">
        <v>8</v>
      </c>
      <c r="L92" s="498">
        <v>12</v>
      </c>
      <c r="M92" s="500">
        <v>20712.48</v>
      </c>
      <c r="N92" s="498">
        <v>3</v>
      </c>
      <c r="O92" s="498">
        <v>6</v>
      </c>
      <c r="P92" s="500">
        <v>9921.7481105472834</v>
      </c>
    </row>
    <row r="93" spans="1:16" ht="20.100000000000001" customHeight="1" x14ac:dyDescent="0.2">
      <c r="A93" s="497" t="s">
        <v>618</v>
      </c>
      <c r="B93" s="498" t="s">
        <v>639</v>
      </c>
      <c r="C93" s="499" t="s">
        <v>620</v>
      </c>
      <c r="D93" s="499" t="s">
        <v>921</v>
      </c>
      <c r="E93" s="500">
        <v>2000</v>
      </c>
      <c r="F93" s="499" t="s">
        <v>922</v>
      </c>
      <c r="G93" s="499" t="s">
        <v>923</v>
      </c>
      <c r="H93" s="499" t="s">
        <v>924</v>
      </c>
      <c r="I93" s="499" t="s">
        <v>630</v>
      </c>
      <c r="J93" s="499" t="s">
        <v>924</v>
      </c>
      <c r="K93" s="498"/>
      <c r="L93" s="498"/>
      <c r="M93" s="500"/>
      <c r="N93" s="498">
        <v>1</v>
      </c>
      <c r="O93" s="498">
        <v>1</v>
      </c>
      <c r="P93" s="500">
        <v>2291.7481105472839</v>
      </c>
    </row>
    <row r="94" spans="1:16" ht="20.100000000000001" customHeight="1" x14ac:dyDescent="0.2">
      <c r="A94" s="497" t="s">
        <v>618</v>
      </c>
      <c r="B94" s="498" t="s">
        <v>639</v>
      </c>
      <c r="C94" s="499" t="s">
        <v>620</v>
      </c>
      <c r="D94" s="499" t="s">
        <v>805</v>
      </c>
      <c r="E94" s="500">
        <v>1500</v>
      </c>
      <c r="F94" s="499" t="s">
        <v>925</v>
      </c>
      <c r="G94" s="499" t="s">
        <v>926</v>
      </c>
      <c r="H94" s="499" t="s">
        <v>927</v>
      </c>
      <c r="I94" s="499" t="s">
        <v>630</v>
      </c>
      <c r="J94" s="499" t="s">
        <v>927</v>
      </c>
      <c r="K94" s="498">
        <v>6</v>
      </c>
      <c r="L94" s="498">
        <v>12</v>
      </c>
      <c r="M94" s="500">
        <v>20720</v>
      </c>
      <c r="N94" s="498">
        <v>4</v>
      </c>
      <c r="O94" s="498">
        <v>6</v>
      </c>
      <c r="P94" s="500">
        <v>5766.7481105472843</v>
      </c>
    </row>
    <row r="95" spans="1:16" ht="20.100000000000001" customHeight="1" x14ac:dyDescent="0.2">
      <c r="A95" s="497" t="s">
        <v>618</v>
      </c>
      <c r="B95" s="498" t="s">
        <v>639</v>
      </c>
      <c r="C95" s="499" t="s">
        <v>620</v>
      </c>
      <c r="D95" s="499" t="s">
        <v>928</v>
      </c>
      <c r="E95" s="500">
        <v>2100</v>
      </c>
      <c r="F95" s="499" t="s">
        <v>929</v>
      </c>
      <c r="G95" s="499" t="s">
        <v>930</v>
      </c>
      <c r="H95" s="499" t="s">
        <v>931</v>
      </c>
      <c r="I95" s="499" t="s">
        <v>652</v>
      </c>
      <c r="J95" s="499" t="s">
        <v>931</v>
      </c>
      <c r="K95" s="498">
        <v>6</v>
      </c>
      <c r="L95" s="498">
        <v>12</v>
      </c>
      <c r="M95" s="500">
        <v>28110.950000000004</v>
      </c>
      <c r="N95" s="498">
        <v>4</v>
      </c>
      <c r="O95" s="498">
        <v>6</v>
      </c>
      <c r="P95" s="500">
        <v>13845.748110547283</v>
      </c>
    </row>
    <row r="96" spans="1:16" ht="20.100000000000001" customHeight="1" x14ac:dyDescent="0.2">
      <c r="A96" s="497" t="s">
        <v>618</v>
      </c>
      <c r="B96" s="498" t="s">
        <v>639</v>
      </c>
      <c r="C96" s="499" t="s">
        <v>620</v>
      </c>
      <c r="D96" s="499" t="s">
        <v>893</v>
      </c>
      <c r="E96" s="500">
        <v>3800</v>
      </c>
      <c r="F96" s="499" t="s">
        <v>932</v>
      </c>
      <c r="G96" s="499" t="s">
        <v>933</v>
      </c>
      <c r="H96" s="499" t="s">
        <v>934</v>
      </c>
      <c r="I96" s="499" t="s">
        <v>652</v>
      </c>
      <c r="J96" s="499" t="s">
        <v>934</v>
      </c>
      <c r="K96" s="498">
        <v>6</v>
      </c>
      <c r="L96" s="498">
        <v>12</v>
      </c>
      <c r="M96" s="500">
        <v>48387.87000000001</v>
      </c>
      <c r="N96" s="498">
        <v>4</v>
      </c>
      <c r="O96" s="498">
        <v>6</v>
      </c>
      <c r="P96" s="500">
        <v>24218.548110547283</v>
      </c>
    </row>
    <row r="97" spans="1:16" ht="20.100000000000001" customHeight="1" x14ac:dyDescent="0.2">
      <c r="A97" s="497" t="s">
        <v>618</v>
      </c>
      <c r="B97" s="498" t="s">
        <v>639</v>
      </c>
      <c r="C97" s="499" t="s">
        <v>620</v>
      </c>
      <c r="D97" s="499" t="s">
        <v>935</v>
      </c>
      <c r="E97" s="500">
        <v>2000</v>
      </c>
      <c r="F97" s="499" t="s">
        <v>936</v>
      </c>
      <c r="G97" s="499" t="s">
        <v>937</v>
      </c>
      <c r="H97" s="499" t="s">
        <v>651</v>
      </c>
      <c r="I97" s="499" t="s">
        <v>652</v>
      </c>
      <c r="J97" s="499" t="s">
        <v>651</v>
      </c>
      <c r="K97" s="498">
        <v>6</v>
      </c>
      <c r="L97" s="498">
        <v>12</v>
      </c>
      <c r="M97" s="500">
        <v>26941.220000000005</v>
      </c>
      <c r="N97" s="498">
        <v>4</v>
      </c>
      <c r="O97" s="498">
        <v>6</v>
      </c>
      <c r="P97" s="500">
        <v>12766.498110547283</v>
      </c>
    </row>
    <row r="98" spans="1:16" ht="20.100000000000001" customHeight="1" x14ac:dyDescent="0.2">
      <c r="A98" s="497" t="s">
        <v>618</v>
      </c>
      <c r="B98" s="498" t="s">
        <v>619</v>
      </c>
      <c r="C98" s="499" t="s">
        <v>620</v>
      </c>
      <c r="D98" s="499" t="s">
        <v>720</v>
      </c>
      <c r="E98" s="500">
        <v>6500</v>
      </c>
      <c r="F98" s="499" t="s">
        <v>938</v>
      </c>
      <c r="G98" s="499" t="s">
        <v>939</v>
      </c>
      <c r="H98" s="499" t="s">
        <v>656</v>
      </c>
      <c r="I98" s="499" t="s">
        <v>630</v>
      </c>
      <c r="J98" s="499" t="s">
        <v>656</v>
      </c>
      <c r="K98" s="498">
        <v>6</v>
      </c>
      <c r="L98" s="498">
        <v>12</v>
      </c>
      <c r="M98" s="500">
        <v>80989.799999999988</v>
      </c>
      <c r="N98" s="498">
        <v>4</v>
      </c>
      <c r="O98" s="498">
        <v>6</v>
      </c>
      <c r="P98" s="500">
        <v>40418.548110547286</v>
      </c>
    </row>
    <row r="99" spans="1:16" ht="20.100000000000001" customHeight="1" x14ac:dyDescent="0.2">
      <c r="A99" s="497" t="s">
        <v>618</v>
      </c>
      <c r="B99" s="498" t="s">
        <v>639</v>
      </c>
      <c r="C99" s="499" t="s">
        <v>620</v>
      </c>
      <c r="D99" s="499" t="s">
        <v>940</v>
      </c>
      <c r="E99" s="500">
        <v>11000</v>
      </c>
      <c r="F99" s="499" t="s">
        <v>941</v>
      </c>
      <c r="G99" s="499" t="s">
        <v>942</v>
      </c>
      <c r="H99" s="499" t="s">
        <v>773</v>
      </c>
      <c r="I99" s="499" t="s">
        <v>630</v>
      </c>
      <c r="J99" s="499" t="s">
        <v>773</v>
      </c>
      <c r="K99" s="498">
        <v>6</v>
      </c>
      <c r="L99" s="498">
        <v>12</v>
      </c>
      <c r="M99" s="500">
        <v>137396.02999999997</v>
      </c>
      <c r="N99" s="498"/>
      <c r="O99" s="498"/>
      <c r="P99" s="500"/>
    </row>
    <row r="100" spans="1:16" ht="20.100000000000001" customHeight="1" x14ac:dyDescent="0.2">
      <c r="A100" s="497" t="s">
        <v>618</v>
      </c>
      <c r="B100" s="498" t="s">
        <v>639</v>
      </c>
      <c r="C100" s="499" t="s">
        <v>620</v>
      </c>
      <c r="D100" s="499" t="s">
        <v>653</v>
      </c>
      <c r="E100" s="500">
        <v>4000</v>
      </c>
      <c r="F100" s="499" t="s">
        <v>943</v>
      </c>
      <c r="G100" s="499" t="s">
        <v>944</v>
      </c>
      <c r="H100" s="499" t="s">
        <v>656</v>
      </c>
      <c r="I100" s="499" t="s">
        <v>630</v>
      </c>
      <c r="J100" s="499" t="s">
        <v>656</v>
      </c>
      <c r="K100" s="498">
        <v>6</v>
      </c>
      <c r="L100" s="498">
        <v>12</v>
      </c>
      <c r="M100" s="500">
        <v>50961.520000000011</v>
      </c>
      <c r="N100" s="498">
        <v>4</v>
      </c>
      <c r="O100" s="498">
        <v>6</v>
      </c>
      <c r="P100" s="500">
        <v>25418.548110547283</v>
      </c>
    </row>
    <row r="101" spans="1:16" ht="20.100000000000001" customHeight="1" x14ac:dyDescent="0.2">
      <c r="A101" s="497" t="s">
        <v>618</v>
      </c>
      <c r="B101" s="498" t="s">
        <v>639</v>
      </c>
      <c r="C101" s="499" t="s">
        <v>620</v>
      </c>
      <c r="D101" s="499" t="s">
        <v>760</v>
      </c>
      <c r="E101" s="500">
        <v>8000</v>
      </c>
      <c r="F101" s="499" t="s">
        <v>945</v>
      </c>
      <c r="G101" s="499" t="s">
        <v>946</v>
      </c>
      <c r="H101" s="499" t="s">
        <v>749</v>
      </c>
      <c r="I101" s="499" t="s">
        <v>630</v>
      </c>
      <c r="J101" s="499" t="s">
        <v>749</v>
      </c>
      <c r="K101" s="498">
        <v>1</v>
      </c>
      <c r="L101" s="498">
        <v>2</v>
      </c>
      <c r="M101" s="500">
        <v>8915.76</v>
      </c>
      <c r="N101" s="498"/>
      <c r="O101" s="498"/>
      <c r="P101" s="500"/>
    </row>
    <row r="102" spans="1:16" ht="20.100000000000001" customHeight="1" x14ac:dyDescent="0.2">
      <c r="A102" s="497" t="s">
        <v>618</v>
      </c>
      <c r="B102" s="498" t="s">
        <v>639</v>
      </c>
      <c r="C102" s="499" t="s">
        <v>620</v>
      </c>
      <c r="D102" s="499" t="s">
        <v>947</v>
      </c>
      <c r="E102" s="500">
        <v>6500</v>
      </c>
      <c r="F102" s="499" t="s">
        <v>948</v>
      </c>
      <c r="G102" s="499" t="s">
        <v>949</v>
      </c>
      <c r="H102" s="499" t="s">
        <v>656</v>
      </c>
      <c r="I102" s="499" t="s">
        <v>630</v>
      </c>
      <c r="J102" s="499" t="s">
        <v>656</v>
      </c>
      <c r="K102" s="498">
        <v>3</v>
      </c>
      <c r="L102" s="498">
        <v>9</v>
      </c>
      <c r="M102" s="500">
        <v>62775.140000000007</v>
      </c>
      <c r="N102" s="498"/>
      <c r="O102" s="498"/>
      <c r="P102" s="500"/>
    </row>
    <row r="103" spans="1:16" ht="20.100000000000001" customHeight="1" x14ac:dyDescent="0.2">
      <c r="A103" s="497" t="s">
        <v>618</v>
      </c>
      <c r="B103" s="498" t="s">
        <v>639</v>
      </c>
      <c r="C103" s="499" t="s">
        <v>620</v>
      </c>
      <c r="D103" s="499" t="s">
        <v>805</v>
      </c>
      <c r="E103" s="500">
        <v>1800</v>
      </c>
      <c r="F103" s="499" t="s">
        <v>950</v>
      </c>
      <c r="G103" s="499" t="s">
        <v>951</v>
      </c>
      <c r="H103" s="499" t="s">
        <v>774</v>
      </c>
      <c r="I103" s="499" t="s">
        <v>625</v>
      </c>
      <c r="J103" s="499" t="s">
        <v>774</v>
      </c>
      <c r="K103" s="498">
        <v>8</v>
      </c>
      <c r="L103" s="498">
        <v>12</v>
      </c>
      <c r="M103" s="500">
        <v>24442.440000000002</v>
      </c>
      <c r="N103" s="498">
        <v>3</v>
      </c>
      <c r="O103" s="498">
        <v>6</v>
      </c>
      <c r="P103" s="500">
        <v>11883.748110547283</v>
      </c>
    </row>
    <row r="104" spans="1:16" ht="20.100000000000001" customHeight="1" x14ac:dyDescent="0.2">
      <c r="A104" s="497" t="s">
        <v>618</v>
      </c>
      <c r="B104" s="498" t="s">
        <v>639</v>
      </c>
      <c r="C104" s="499" t="s">
        <v>620</v>
      </c>
      <c r="D104" s="499" t="s">
        <v>724</v>
      </c>
      <c r="E104" s="500">
        <v>930</v>
      </c>
      <c r="F104" s="499" t="s">
        <v>952</v>
      </c>
      <c r="G104" s="499" t="s">
        <v>953</v>
      </c>
      <c r="H104" s="499" t="s">
        <v>864</v>
      </c>
      <c r="I104" s="499" t="s">
        <v>652</v>
      </c>
      <c r="J104" s="499" t="s">
        <v>864</v>
      </c>
      <c r="K104" s="498">
        <v>8</v>
      </c>
      <c r="L104" s="498">
        <v>12</v>
      </c>
      <c r="M104" s="500">
        <v>13249.260000000002</v>
      </c>
      <c r="N104" s="498">
        <v>3</v>
      </c>
      <c r="O104" s="498">
        <v>6</v>
      </c>
      <c r="P104" s="500">
        <v>6193.9481105472842</v>
      </c>
    </row>
    <row r="105" spans="1:16" ht="20.100000000000001" customHeight="1" x14ac:dyDescent="0.2">
      <c r="A105" s="497" t="s">
        <v>618</v>
      </c>
      <c r="B105" s="498" t="s">
        <v>639</v>
      </c>
      <c r="C105" s="499" t="s">
        <v>620</v>
      </c>
      <c r="D105" s="499" t="s">
        <v>954</v>
      </c>
      <c r="E105" s="500">
        <v>1200</v>
      </c>
      <c r="F105" s="499" t="s">
        <v>955</v>
      </c>
      <c r="G105" s="499" t="s">
        <v>956</v>
      </c>
      <c r="H105" s="499" t="s">
        <v>757</v>
      </c>
      <c r="I105" s="499" t="s">
        <v>652</v>
      </c>
      <c r="J105" s="499" t="s">
        <v>757</v>
      </c>
      <c r="K105" s="498">
        <v>8</v>
      </c>
      <c r="L105" s="498">
        <v>12</v>
      </c>
      <c r="M105" s="500">
        <v>16796</v>
      </c>
      <c r="N105" s="498">
        <v>3</v>
      </c>
      <c r="O105" s="498">
        <v>6</v>
      </c>
      <c r="P105" s="500">
        <v>7959.7481105472843</v>
      </c>
    </row>
    <row r="106" spans="1:16" ht="20.100000000000001" customHeight="1" x14ac:dyDescent="0.2">
      <c r="A106" s="497" t="s">
        <v>618</v>
      </c>
      <c r="B106" s="498" t="s">
        <v>639</v>
      </c>
      <c r="C106" s="499" t="s">
        <v>620</v>
      </c>
      <c r="D106" s="499" t="s">
        <v>957</v>
      </c>
      <c r="E106" s="500">
        <v>2400</v>
      </c>
      <c r="F106" s="499" t="s">
        <v>958</v>
      </c>
      <c r="G106" s="499" t="s">
        <v>959</v>
      </c>
      <c r="H106" s="499" t="s">
        <v>666</v>
      </c>
      <c r="I106" s="499" t="s">
        <v>630</v>
      </c>
      <c r="J106" s="499" t="s">
        <v>666</v>
      </c>
      <c r="K106" s="498">
        <v>6</v>
      </c>
      <c r="L106" s="498">
        <v>12</v>
      </c>
      <c r="M106" s="500">
        <v>31784.360000000008</v>
      </c>
      <c r="N106" s="498">
        <v>4</v>
      </c>
      <c r="O106" s="498">
        <v>6</v>
      </c>
      <c r="P106" s="500">
        <v>18282.878110547281</v>
      </c>
    </row>
    <row r="107" spans="1:16" ht="20.100000000000001" customHeight="1" x14ac:dyDescent="0.2">
      <c r="A107" s="497" t="s">
        <v>618</v>
      </c>
      <c r="B107" s="498" t="s">
        <v>639</v>
      </c>
      <c r="C107" s="499" t="s">
        <v>620</v>
      </c>
      <c r="D107" s="499" t="s">
        <v>960</v>
      </c>
      <c r="E107" s="500">
        <v>1900</v>
      </c>
      <c r="F107" s="499" t="s">
        <v>961</v>
      </c>
      <c r="G107" s="499" t="s">
        <v>962</v>
      </c>
      <c r="H107" s="499" t="s">
        <v>963</v>
      </c>
      <c r="I107" s="499" t="s">
        <v>630</v>
      </c>
      <c r="J107" s="499" t="s">
        <v>963</v>
      </c>
      <c r="K107" s="498">
        <v>6</v>
      </c>
      <c r="L107" s="498">
        <v>12</v>
      </c>
      <c r="M107" s="500">
        <v>25751.86</v>
      </c>
      <c r="N107" s="498">
        <v>4</v>
      </c>
      <c r="O107" s="498">
        <v>6</v>
      </c>
      <c r="P107" s="500">
        <v>12537.748110547283</v>
      </c>
    </row>
    <row r="108" spans="1:16" ht="20.100000000000001" customHeight="1" x14ac:dyDescent="0.2">
      <c r="A108" s="497" t="s">
        <v>618</v>
      </c>
      <c r="B108" s="498" t="s">
        <v>639</v>
      </c>
      <c r="C108" s="499" t="s">
        <v>620</v>
      </c>
      <c r="D108" s="499" t="s">
        <v>960</v>
      </c>
      <c r="E108" s="500">
        <v>1900</v>
      </c>
      <c r="F108" s="499" t="s">
        <v>964</v>
      </c>
      <c r="G108" s="499" t="s">
        <v>965</v>
      </c>
      <c r="H108" s="499" t="s">
        <v>651</v>
      </c>
      <c r="I108" s="499" t="s">
        <v>652</v>
      </c>
      <c r="J108" s="499" t="s">
        <v>651</v>
      </c>
      <c r="K108" s="498">
        <v>6</v>
      </c>
      <c r="L108" s="498">
        <v>12</v>
      </c>
      <c r="M108" s="500">
        <v>25748.6</v>
      </c>
      <c r="N108" s="498">
        <v>4</v>
      </c>
      <c r="O108" s="498">
        <v>6</v>
      </c>
      <c r="P108" s="500">
        <v>12537.748110547283</v>
      </c>
    </row>
    <row r="109" spans="1:16" ht="20.100000000000001" customHeight="1" x14ac:dyDescent="0.2">
      <c r="A109" s="497" t="s">
        <v>618</v>
      </c>
      <c r="B109" s="498" t="s">
        <v>639</v>
      </c>
      <c r="C109" s="499" t="s">
        <v>620</v>
      </c>
      <c r="D109" s="499" t="s">
        <v>966</v>
      </c>
      <c r="E109" s="500">
        <v>1200</v>
      </c>
      <c r="F109" s="499" t="s">
        <v>967</v>
      </c>
      <c r="G109" s="499" t="s">
        <v>968</v>
      </c>
      <c r="H109" s="499" t="s">
        <v>735</v>
      </c>
      <c r="I109" s="499" t="s">
        <v>652</v>
      </c>
      <c r="J109" s="499" t="s">
        <v>735</v>
      </c>
      <c r="K109" s="498">
        <v>6</v>
      </c>
      <c r="L109" s="498">
        <v>12</v>
      </c>
      <c r="M109" s="500">
        <v>16782.330000000002</v>
      </c>
      <c r="N109" s="498">
        <v>4</v>
      </c>
      <c r="O109" s="498">
        <v>6</v>
      </c>
      <c r="P109" s="500">
        <v>7959.7481105472843</v>
      </c>
    </row>
    <row r="110" spans="1:16" ht="20.100000000000001" customHeight="1" x14ac:dyDescent="0.2">
      <c r="A110" s="497" t="s">
        <v>618</v>
      </c>
      <c r="B110" s="498" t="s">
        <v>639</v>
      </c>
      <c r="C110" s="499" t="s">
        <v>620</v>
      </c>
      <c r="D110" s="499" t="s">
        <v>969</v>
      </c>
      <c r="E110" s="500">
        <v>1500</v>
      </c>
      <c r="F110" s="499" t="s">
        <v>970</v>
      </c>
      <c r="G110" s="499" t="s">
        <v>971</v>
      </c>
      <c r="H110" s="499" t="s">
        <v>651</v>
      </c>
      <c r="I110" s="499" t="s">
        <v>652</v>
      </c>
      <c r="J110" s="499" t="s">
        <v>651</v>
      </c>
      <c r="K110" s="498">
        <v>6</v>
      </c>
      <c r="L110" s="498">
        <v>12</v>
      </c>
      <c r="M110" s="500">
        <v>20720</v>
      </c>
      <c r="N110" s="498">
        <v>4</v>
      </c>
      <c r="O110" s="498">
        <v>6</v>
      </c>
      <c r="P110" s="500">
        <v>9921.7481105472834</v>
      </c>
    </row>
    <row r="111" spans="1:16" ht="20.100000000000001" customHeight="1" x14ac:dyDescent="0.2">
      <c r="A111" s="497" t="s">
        <v>618</v>
      </c>
      <c r="B111" s="498" t="s">
        <v>639</v>
      </c>
      <c r="C111" s="499" t="s">
        <v>620</v>
      </c>
      <c r="D111" s="499" t="s">
        <v>972</v>
      </c>
      <c r="E111" s="500">
        <v>6500</v>
      </c>
      <c r="F111" s="499" t="s">
        <v>973</v>
      </c>
      <c r="G111" s="499" t="s">
        <v>974</v>
      </c>
      <c r="H111" s="499" t="s">
        <v>975</v>
      </c>
      <c r="I111" s="499" t="s">
        <v>630</v>
      </c>
      <c r="J111" s="499" t="s">
        <v>975</v>
      </c>
      <c r="K111" s="498">
        <v>6</v>
      </c>
      <c r="L111" s="498">
        <v>12</v>
      </c>
      <c r="M111" s="500">
        <v>80143.649999999994</v>
      </c>
      <c r="N111" s="498">
        <v>4</v>
      </c>
      <c r="O111" s="498">
        <v>6</v>
      </c>
      <c r="P111" s="500">
        <v>40418.548110547286</v>
      </c>
    </row>
    <row r="112" spans="1:16" ht="20.100000000000001" customHeight="1" x14ac:dyDescent="0.2">
      <c r="A112" s="497" t="s">
        <v>618</v>
      </c>
      <c r="B112" s="498" t="s">
        <v>639</v>
      </c>
      <c r="C112" s="499" t="s">
        <v>620</v>
      </c>
      <c r="D112" s="499" t="s">
        <v>778</v>
      </c>
      <c r="E112" s="500">
        <v>2500</v>
      </c>
      <c r="F112" s="499" t="s">
        <v>976</v>
      </c>
      <c r="G112" s="499" t="s">
        <v>977</v>
      </c>
      <c r="H112" s="499" t="s">
        <v>651</v>
      </c>
      <c r="I112" s="499" t="s">
        <v>652</v>
      </c>
      <c r="J112" s="499" t="s">
        <v>651</v>
      </c>
      <c r="K112" s="498">
        <v>6</v>
      </c>
      <c r="L112" s="498">
        <v>12</v>
      </c>
      <c r="M112" s="500">
        <v>32988.950000000004</v>
      </c>
      <c r="N112" s="498">
        <v>4</v>
      </c>
      <c r="O112" s="498">
        <v>6</v>
      </c>
      <c r="P112" s="500">
        <v>16418.548110547283</v>
      </c>
    </row>
    <row r="113" spans="1:16" ht="20.100000000000001" customHeight="1" x14ac:dyDescent="0.2">
      <c r="A113" s="497" t="s">
        <v>618</v>
      </c>
      <c r="B113" s="498" t="s">
        <v>639</v>
      </c>
      <c r="C113" s="499" t="s">
        <v>620</v>
      </c>
      <c r="D113" s="499" t="s">
        <v>978</v>
      </c>
      <c r="E113" s="500">
        <v>5500</v>
      </c>
      <c r="F113" s="499" t="s">
        <v>979</v>
      </c>
      <c r="G113" s="499" t="s">
        <v>980</v>
      </c>
      <c r="H113" s="499" t="s">
        <v>981</v>
      </c>
      <c r="I113" s="499" t="s">
        <v>630</v>
      </c>
      <c r="J113" s="499" t="s">
        <v>981</v>
      </c>
      <c r="K113" s="498"/>
      <c r="L113" s="498"/>
      <c r="M113" s="500"/>
      <c r="N113" s="498">
        <v>2</v>
      </c>
      <c r="O113" s="498">
        <v>6</v>
      </c>
      <c r="P113" s="500">
        <v>34418.548110547286</v>
      </c>
    </row>
    <row r="114" spans="1:16" ht="20.100000000000001" customHeight="1" x14ac:dyDescent="0.2">
      <c r="A114" s="497" t="s">
        <v>618</v>
      </c>
      <c r="B114" s="498" t="s">
        <v>639</v>
      </c>
      <c r="C114" s="499" t="s">
        <v>620</v>
      </c>
      <c r="D114" s="499" t="s">
        <v>982</v>
      </c>
      <c r="E114" s="500">
        <v>7000</v>
      </c>
      <c r="F114" s="499" t="s">
        <v>983</v>
      </c>
      <c r="G114" s="499" t="s">
        <v>984</v>
      </c>
      <c r="H114" s="499" t="s">
        <v>707</v>
      </c>
      <c r="I114" s="499" t="s">
        <v>630</v>
      </c>
      <c r="J114" s="499" t="s">
        <v>707</v>
      </c>
      <c r="K114" s="498"/>
      <c r="L114" s="498"/>
      <c r="M114" s="500"/>
      <c r="N114" s="498">
        <v>2</v>
      </c>
      <c r="O114" s="498">
        <v>6</v>
      </c>
      <c r="P114" s="500">
        <v>43418.548110547286</v>
      </c>
    </row>
    <row r="115" spans="1:16" ht="20.100000000000001" customHeight="1" x14ac:dyDescent="0.2">
      <c r="A115" s="497" t="s">
        <v>618</v>
      </c>
      <c r="B115" s="498" t="s">
        <v>639</v>
      </c>
      <c r="C115" s="499" t="s">
        <v>620</v>
      </c>
      <c r="D115" s="499" t="s">
        <v>985</v>
      </c>
      <c r="E115" s="500">
        <v>3500</v>
      </c>
      <c r="F115" s="499" t="s">
        <v>986</v>
      </c>
      <c r="G115" s="499" t="s">
        <v>987</v>
      </c>
      <c r="H115" s="499" t="s">
        <v>707</v>
      </c>
      <c r="I115" s="499" t="s">
        <v>630</v>
      </c>
      <c r="J115" s="499" t="s">
        <v>707</v>
      </c>
      <c r="K115" s="498"/>
      <c r="L115" s="498"/>
      <c r="M115" s="500"/>
      <c r="N115" s="498">
        <v>1</v>
      </c>
      <c r="O115" s="498">
        <v>1</v>
      </c>
      <c r="P115" s="500">
        <v>3829.5481105472841</v>
      </c>
    </row>
    <row r="116" spans="1:16" ht="20.100000000000001" customHeight="1" x14ac:dyDescent="0.2">
      <c r="A116" s="497" t="s">
        <v>618</v>
      </c>
      <c r="B116" s="498" t="s">
        <v>639</v>
      </c>
      <c r="C116" s="499" t="s">
        <v>620</v>
      </c>
      <c r="D116" s="499" t="s">
        <v>754</v>
      </c>
      <c r="E116" s="500">
        <v>1600</v>
      </c>
      <c r="F116" s="499" t="s">
        <v>988</v>
      </c>
      <c r="G116" s="499" t="s">
        <v>989</v>
      </c>
      <c r="H116" s="499" t="s">
        <v>990</v>
      </c>
      <c r="I116" s="499" t="s">
        <v>652</v>
      </c>
      <c r="J116" s="499" t="s">
        <v>990</v>
      </c>
      <c r="K116" s="498">
        <v>8</v>
      </c>
      <c r="L116" s="498">
        <v>12</v>
      </c>
      <c r="M116" s="500">
        <v>21828</v>
      </c>
      <c r="N116" s="498">
        <v>4</v>
      </c>
      <c r="O116" s="498">
        <v>6</v>
      </c>
      <c r="P116" s="500">
        <v>10575.748110547283</v>
      </c>
    </row>
    <row r="117" spans="1:16" ht="20.100000000000001" customHeight="1" x14ac:dyDescent="0.2">
      <c r="A117" s="497" t="s">
        <v>618</v>
      </c>
      <c r="B117" s="498" t="s">
        <v>639</v>
      </c>
      <c r="C117" s="499" t="s">
        <v>620</v>
      </c>
      <c r="D117" s="499" t="s">
        <v>991</v>
      </c>
      <c r="E117" s="500">
        <v>3000</v>
      </c>
      <c r="F117" s="499" t="s">
        <v>992</v>
      </c>
      <c r="G117" s="499" t="s">
        <v>993</v>
      </c>
      <c r="H117" s="499" t="s">
        <v>994</v>
      </c>
      <c r="I117" s="499" t="s">
        <v>630</v>
      </c>
      <c r="J117" s="499" t="s">
        <v>994</v>
      </c>
      <c r="K117" s="498">
        <v>6</v>
      </c>
      <c r="L117" s="498">
        <v>12</v>
      </c>
      <c r="M117" s="500">
        <v>38989.80000000001</v>
      </c>
      <c r="N117" s="498">
        <v>4</v>
      </c>
      <c r="O117" s="498">
        <v>6</v>
      </c>
      <c r="P117" s="500">
        <v>19418.548110547283</v>
      </c>
    </row>
    <row r="118" spans="1:16" ht="20.100000000000001" customHeight="1" x14ac:dyDescent="0.2">
      <c r="A118" s="497" t="s">
        <v>618</v>
      </c>
      <c r="B118" s="498" t="s">
        <v>639</v>
      </c>
      <c r="C118" s="499" t="s">
        <v>620</v>
      </c>
      <c r="D118" s="499" t="s">
        <v>995</v>
      </c>
      <c r="E118" s="500">
        <v>15000</v>
      </c>
      <c r="F118" s="499" t="s">
        <v>996</v>
      </c>
      <c r="G118" s="499" t="s">
        <v>997</v>
      </c>
      <c r="H118" s="499" t="s">
        <v>753</v>
      </c>
      <c r="I118" s="499" t="s">
        <v>630</v>
      </c>
      <c r="J118" s="499" t="s">
        <v>753</v>
      </c>
      <c r="K118" s="498">
        <v>3</v>
      </c>
      <c r="L118" s="498">
        <v>12</v>
      </c>
      <c r="M118" s="500">
        <v>178489.79999999996</v>
      </c>
      <c r="N118" s="498">
        <v>1</v>
      </c>
      <c r="O118" s="498">
        <v>6</v>
      </c>
      <c r="P118" s="500">
        <v>91418.548110547286</v>
      </c>
    </row>
    <row r="119" spans="1:16" ht="20.100000000000001" customHeight="1" x14ac:dyDescent="0.2">
      <c r="A119" s="497" t="s">
        <v>618</v>
      </c>
      <c r="B119" s="498" t="s">
        <v>639</v>
      </c>
      <c r="C119" s="499" t="s">
        <v>620</v>
      </c>
      <c r="D119" s="499" t="s">
        <v>720</v>
      </c>
      <c r="E119" s="500">
        <v>11000</v>
      </c>
      <c r="F119" s="499" t="s">
        <v>998</v>
      </c>
      <c r="G119" s="499" t="s">
        <v>999</v>
      </c>
      <c r="H119" s="499" t="s">
        <v>1000</v>
      </c>
      <c r="I119" s="499" t="s">
        <v>630</v>
      </c>
      <c r="J119" s="499" t="s">
        <v>1000</v>
      </c>
      <c r="K119" s="498">
        <v>5</v>
      </c>
      <c r="L119" s="498">
        <v>9</v>
      </c>
      <c r="M119" s="500">
        <v>84612.400000000009</v>
      </c>
      <c r="N119" s="498"/>
      <c r="O119" s="498"/>
      <c r="P119" s="500"/>
    </row>
    <row r="120" spans="1:16" ht="20.100000000000001" customHeight="1" x14ac:dyDescent="0.2">
      <c r="A120" s="497" t="s">
        <v>618</v>
      </c>
      <c r="B120" s="498" t="s">
        <v>619</v>
      </c>
      <c r="C120" s="499" t="s">
        <v>620</v>
      </c>
      <c r="D120" s="499" t="s">
        <v>1001</v>
      </c>
      <c r="E120" s="500">
        <v>4500</v>
      </c>
      <c r="F120" s="499" t="s">
        <v>1002</v>
      </c>
      <c r="G120" s="499" t="s">
        <v>1003</v>
      </c>
      <c r="H120" s="499" t="s">
        <v>629</v>
      </c>
      <c r="I120" s="499" t="s">
        <v>630</v>
      </c>
      <c r="J120" s="499" t="s">
        <v>629</v>
      </c>
      <c r="K120" s="498">
        <v>6</v>
      </c>
      <c r="L120" s="498">
        <v>12</v>
      </c>
      <c r="M120" s="500">
        <v>56989.80000000001</v>
      </c>
      <c r="N120" s="498">
        <v>4</v>
      </c>
      <c r="O120" s="498">
        <v>6</v>
      </c>
      <c r="P120" s="500">
        <v>28418.548110547283</v>
      </c>
    </row>
    <row r="121" spans="1:16" ht="20.100000000000001" customHeight="1" x14ac:dyDescent="0.2">
      <c r="A121" s="497" t="s">
        <v>618</v>
      </c>
      <c r="B121" s="498" t="s">
        <v>639</v>
      </c>
      <c r="C121" s="499" t="s">
        <v>620</v>
      </c>
      <c r="D121" s="499" t="s">
        <v>1004</v>
      </c>
      <c r="E121" s="500">
        <v>3800</v>
      </c>
      <c r="F121" s="499" t="s">
        <v>1005</v>
      </c>
      <c r="G121" s="499" t="s">
        <v>1006</v>
      </c>
      <c r="H121" s="499" t="s">
        <v>1007</v>
      </c>
      <c r="I121" s="499" t="s">
        <v>652</v>
      </c>
      <c r="J121" s="499" t="s">
        <v>1007</v>
      </c>
      <c r="K121" s="498">
        <v>6</v>
      </c>
      <c r="L121" s="498">
        <v>12</v>
      </c>
      <c r="M121" s="500">
        <v>48589.80000000001</v>
      </c>
      <c r="N121" s="498">
        <v>4</v>
      </c>
      <c r="O121" s="498">
        <v>6</v>
      </c>
      <c r="P121" s="500">
        <v>24218.548110547283</v>
      </c>
    </row>
    <row r="122" spans="1:16" ht="20.100000000000001" customHeight="1" x14ac:dyDescent="0.2">
      <c r="A122" s="497" t="s">
        <v>618</v>
      </c>
      <c r="B122" s="498" t="s">
        <v>639</v>
      </c>
      <c r="C122" s="499" t="s">
        <v>620</v>
      </c>
      <c r="D122" s="499" t="s">
        <v>1008</v>
      </c>
      <c r="E122" s="500">
        <v>3400</v>
      </c>
      <c r="F122" s="499" t="s">
        <v>1009</v>
      </c>
      <c r="G122" s="499" t="s">
        <v>1010</v>
      </c>
      <c r="H122" s="499" t="s">
        <v>643</v>
      </c>
      <c r="I122" s="499" t="s">
        <v>630</v>
      </c>
      <c r="J122" s="499" t="s">
        <v>643</v>
      </c>
      <c r="K122" s="498">
        <v>6</v>
      </c>
      <c r="L122" s="498">
        <v>12</v>
      </c>
      <c r="M122" s="500">
        <v>43771.080000000009</v>
      </c>
      <c r="N122" s="498">
        <v>4</v>
      </c>
      <c r="O122" s="498">
        <v>6</v>
      </c>
      <c r="P122" s="500">
        <v>21818.548110547283</v>
      </c>
    </row>
    <row r="123" spans="1:16" ht="20.100000000000001" customHeight="1" x14ac:dyDescent="0.2">
      <c r="A123" s="497" t="s">
        <v>618</v>
      </c>
      <c r="B123" s="498" t="s">
        <v>639</v>
      </c>
      <c r="C123" s="499" t="s">
        <v>620</v>
      </c>
      <c r="D123" s="499" t="s">
        <v>954</v>
      </c>
      <c r="E123" s="500">
        <v>930</v>
      </c>
      <c r="F123" s="499" t="s">
        <v>1011</v>
      </c>
      <c r="G123" s="499" t="s">
        <v>1012</v>
      </c>
      <c r="H123" s="499" t="s">
        <v>1013</v>
      </c>
      <c r="I123" s="499" t="s">
        <v>625</v>
      </c>
      <c r="J123" s="499" t="s">
        <v>1013</v>
      </c>
      <c r="K123" s="498">
        <v>6</v>
      </c>
      <c r="L123" s="498">
        <v>12</v>
      </c>
      <c r="M123" s="500">
        <v>13262.660000000002</v>
      </c>
      <c r="N123" s="498">
        <v>4</v>
      </c>
      <c r="O123" s="498">
        <v>6</v>
      </c>
      <c r="P123" s="500">
        <v>6193.9481105472842</v>
      </c>
    </row>
    <row r="124" spans="1:16" ht="20.100000000000001" customHeight="1" x14ac:dyDescent="0.2">
      <c r="A124" s="497" t="s">
        <v>618</v>
      </c>
      <c r="B124" s="498" t="s">
        <v>639</v>
      </c>
      <c r="C124" s="499" t="s">
        <v>620</v>
      </c>
      <c r="D124" s="499" t="s">
        <v>1014</v>
      </c>
      <c r="E124" s="500">
        <v>2500</v>
      </c>
      <c r="F124" s="499" t="s">
        <v>1015</v>
      </c>
      <c r="G124" s="499" t="s">
        <v>1016</v>
      </c>
      <c r="H124" s="499" t="s">
        <v>651</v>
      </c>
      <c r="I124" s="499" t="s">
        <v>652</v>
      </c>
      <c r="J124" s="499" t="s">
        <v>651</v>
      </c>
      <c r="K124" s="498">
        <v>6</v>
      </c>
      <c r="L124" s="498">
        <v>12</v>
      </c>
      <c r="M124" s="500">
        <v>32973.600000000006</v>
      </c>
      <c r="N124" s="498">
        <v>4</v>
      </c>
      <c r="O124" s="498">
        <v>6</v>
      </c>
      <c r="P124" s="500">
        <v>16418.548110547283</v>
      </c>
    </row>
    <row r="125" spans="1:16" ht="20.100000000000001" customHeight="1" x14ac:dyDescent="0.2">
      <c r="A125" s="497" t="s">
        <v>618</v>
      </c>
      <c r="B125" s="498" t="s">
        <v>639</v>
      </c>
      <c r="C125" s="499" t="s">
        <v>620</v>
      </c>
      <c r="D125" s="499" t="s">
        <v>1017</v>
      </c>
      <c r="E125" s="500">
        <v>8000</v>
      </c>
      <c r="F125" s="499" t="s">
        <v>1018</v>
      </c>
      <c r="G125" s="499" t="s">
        <v>1019</v>
      </c>
      <c r="H125" s="499" t="s">
        <v>800</v>
      </c>
      <c r="I125" s="499" t="s">
        <v>630</v>
      </c>
      <c r="J125" s="499" t="s">
        <v>800</v>
      </c>
      <c r="K125" s="498">
        <v>4</v>
      </c>
      <c r="L125" s="498">
        <v>10</v>
      </c>
      <c r="M125" s="500">
        <v>74016.19</v>
      </c>
      <c r="N125" s="498"/>
      <c r="O125" s="498"/>
      <c r="P125" s="500"/>
    </row>
    <row r="126" spans="1:16" ht="20.100000000000001" customHeight="1" x14ac:dyDescent="0.2">
      <c r="A126" s="497" t="s">
        <v>618</v>
      </c>
      <c r="B126" s="498" t="s">
        <v>639</v>
      </c>
      <c r="C126" s="499" t="s">
        <v>620</v>
      </c>
      <c r="D126" s="499" t="s">
        <v>732</v>
      </c>
      <c r="E126" s="500">
        <v>3800</v>
      </c>
      <c r="F126" s="499" t="s">
        <v>1020</v>
      </c>
      <c r="G126" s="499" t="s">
        <v>1021</v>
      </c>
      <c r="H126" s="499" t="s">
        <v>1022</v>
      </c>
      <c r="I126" s="499" t="s">
        <v>652</v>
      </c>
      <c r="J126" s="499" t="s">
        <v>1022</v>
      </c>
      <c r="K126" s="498">
        <v>6</v>
      </c>
      <c r="L126" s="498">
        <v>12</v>
      </c>
      <c r="M126" s="500">
        <v>48577.070000000007</v>
      </c>
      <c r="N126" s="498">
        <v>4</v>
      </c>
      <c r="O126" s="498">
        <v>6</v>
      </c>
      <c r="P126" s="500">
        <v>24218.548110547283</v>
      </c>
    </row>
    <row r="127" spans="1:16" ht="20.100000000000001" customHeight="1" x14ac:dyDescent="0.2">
      <c r="A127" s="497" t="s">
        <v>618</v>
      </c>
      <c r="B127" s="498" t="s">
        <v>639</v>
      </c>
      <c r="C127" s="499" t="s">
        <v>620</v>
      </c>
      <c r="D127" s="499" t="s">
        <v>893</v>
      </c>
      <c r="E127" s="500">
        <v>3800</v>
      </c>
      <c r="F127" s="499" t="s">
        <v>1023</v>
      </c>
      <c r="G127" s="499" t="s">
        <v>1024</v>
      </c>
      <c r="H127" s="499" t="s">
        <v>1025</v>
      </c>
      <c r="I127" s="499" t="s">
        <v>652</v>
      </c>
      <c r="J127" s="499" t="s">
        <v>1025</v>
      </c>
      <c r="K127" s="498">
        <v>6</v>
      </c>
      <c r="L127" s="498">
        <v>12</v>
      </c>
      <c r="M127" s="500">
        <v>48561.180000000008</v>
      </c>
      <c r="N127" s="498">
        <v>4</v>
      </c>
      <c r="O127" s="498">
        <v>6</v>
      </c>
      <c r="P127" s="500">
        <v>24218.548110547283</v>
      </c>
    </row>
    <row r="128" spans="1:16" ht="20.100000000000001" customHeight="1" x14ac:dyDescent="0.2">
      <c r="A128" s="497" t="s">
        <v>618</v>
      </c>
      <c r="B128" s="498" t="s">
        <v>639</v>
      </c>
      <c r="C128" s="499" t="s">
        <v>620</v>
      </c>
      <c r="D128" s="499" t="s">
        <v>653</v>
      </c>
      <c r="E128" s="500">
        <v>4500</v>
      </c>
      <c r="F128" s="499" t="s">
        <v>1026</v>
      </c>
      <c r="G128" s="499" t="s">
        <v>1027</v>
      </c>
      <c r="H128" s="499" t="s">
        <v>1028</v>
      </c>
      <c r="I128" s="499" t="s">
        <v>630</v>
      </c>
      <c r="J128" s="499" t="s">
        <v>1028</v>
      </c>
      <c r="K128" s="498">
        <v>6</v>
      </c>
      <c r="L128" s="498">
        <v>12</v>
      </c>
      <c r="M128" s="500">
        <v>56973.680000000008</v>
      </c>
      <c r="N128" s="498">
        <v>5</v>
      </c>
      <c r="O128" s="498">
        <v>6</v>
      </c>
      <c r="P128" s="500">
        <v>28418.548110547283</v>
      </c>
    </row>
    <row r="129" spans="1:16" ht="20.100000000000001" customHeight="1" x14ac:dyDescent="0.2">
      <c r="A129" s="497" t="s">
        <v>618</v>
      </c>
      <c r="B129" s="498" t="s">
        <v>639</v>
      </c>
      <c r="C129" s="499" t="s">
        <v>620</v>
      </c>
      <c r="D129" s="499" t="s">
        <v>647</v>
      </c>
      <c r="E129" s="500">
        <v>10000</v>
      </c>
      <c r="F129" s="499" t="s">
        <v>1029</v>
      </c>
      <c r="G129" s="499" t="s">
        <v>1030</v>
      </c>
      <c r="H129" s="499" t="s">
        <v>1031</v>
      </c>
      <c r="I129" s="499" t="s">
        <v>630</v>
      </c>
      <c r="J129" s="499" t="s">
        <v>1031</v>
      </c>
      <c r="K129" s="498"/>
      <c r="L129" s="498"/>
      <c r="M129" s="500"/>
      <c r="N129" s="498">
        <v>2</v>
      </c>
      <c r="O129" s="498">
        <v>6</v>
      </c>
      <c r="P129" s="500">
        <v>61418.548110547286</v>
      </c>
    </row>
    <row r="130" spans="1:16" ht="20.100000000000001" customHeight="1" x14ac:dyDescent="0.2">
      <c r="A130" s="497" t="s">
        <v>618</v>
      </c>
      <c r="B130" s="498" t="s">
        <v>639</v>
      </c>
      <c r="C130" s="499" t="s">
        <v>620</v>
      </c>
      <c r="D130" s="499" t="s">
        <v>1032</v>
      </c>
      <c r="E130" s="500">
        <v>9000</v>
      </c>
      <c r="F130" s="499" t="s">
        <v>1033</v>
      </c>
      <c r="G130" s="499" t="s">
        <v>1034</v>
      </c>
      <c r="H130" s="499" t="s">
        <v>1035</v>
      </c>
      <c r="I130" s="499" t="s">
        <v>630</v>
      </c>
      <c r="J130" s="499" t="s">
        <v>1035</v>
      </c>
      <c r="K130" s="498">
        <v>1</v>
      </c>
      <c r="L130" s="498">
        <v>2</v>
      </c>
      <c r="M130" s="500">
        <v>20668.690000000002</v>
      </c>
      <c r="N130" s="498"/>
      <c r="O130" s="498"/>
      <c r="P130" s="500"/>
    </row>
    <row r="131" spans="1:16" ht="20.100000000000001" customHeight="1" x14ac:dyDescent="0.2">
      <c r="A131" s="497" t="s">
        <v>618</v>
      </c>
      <c r="B131" s="498" t="s">
        <v>639</v>
      </c>
      <c r="C131" s="499" t="s">
        <v>620</v>
      </c>
      <c r="D131" s="499" t="s">
        <v>1036</v>
      </c>
      <c r="E131" s="500">
        <v>5500</v>
      </c>
      <c r="F131" s="499" t="s">
        <v>1037</v>
      </c>
      <c r="G131" s="499" t="s">
        <v>1038</v>
      </c>
      <c r="H131" s="499" t="s">
        <v>886</v>
      </c>
      <c r="I131" s="499" t="s">
        <v>630</v>
      </c>
      <c r="J131" s="499" t="s">
        <v>886</v>
      </c>
      <c r="K131" s="498"/>
      <c r="L131" s="498"/>
      <c r="M131" s="500"/>
      <c r="N131" s="498">
        <v>1</v>
      </c>
      <c r="O131" s="498">
        <v>1</v>
      </c>
      <c r="P131" s="500">
        <v>5829.5481105472845</v>
      </c>
    </row>
    <row r="132" spans="1:16" ht="20.100000000000001" customHeight="1" x14ac:dyDescent="0.2">
      <c r="A132" s="497" t="s">
        <v>618</v>
      </c>
      <c r="B132" s="498" t="s">
        <v>639</v>
      </c>
      <c r="C132" s="499" t="s">
        <v>620</v>
      </c>
      <c r="D132" s="499" t="s">
        <v>1039</v>
      </c>
      <c r="E132" s="500">
        <v>1800</v>
      </c>
      <c r="F132" s="499" t="s">
        <v>1040</v>
      </c>
      <c r="G132" s="499" t="s">
        <v>1041</v>
      </c>
      <c r="H132" s="499" t="s">
        <v>1042</v>
      </c>
      <c r="I132" s="499" t="s">
        <v>630</v>
      </c>
      <c r="J132" s="499" t="s">
        <v>1042</v>
      </c>
      <c r="K132" s="498">
        <v>6</v>
      </c>
      <c r="L132" s="498">
        <v>12</v>
      </c>
      <c r="M132" s="500">
        <v>24443.15</v>
      </c>
      <c r="N132" s="498">
        <v>4</v>
      </c>
      <c r="O132" s="498">
        <v>6</v>
      </c>
      <c r="P132" s="500">
        <v>11883.748110547283</v>
      </c>
    </row>
    <row r="133" spans="1:16" ht="20.100000000000001" customHeight="1" x14ac:dyDescent="0.2">
      <c r="A133" s="497" t="s">
        <v>618</v>
      </c>
      <c r="B133" s="498" t="s">
        <v>639</v>
      </c>
      <c r="C133" s="499" t="s">
        <v>620</v>
      </c>
      <c r="D133" s="499" t="s">
        <v>1043</v>
      </c>
      <c r="E133" s="500">
        <v>930</v>
      </c>
      <c r="F133" s="499" t="s">
        <v>1044</v>
      </c>
      <c r="G133" s="499" t="s">
        <v>1045</v>
      </c>
      <c r="H133" s="499" t="s">
        <v>651</v>
      </c>
      <c r="I133" s="499" t="s">
        <v>652</v>
      </c>
      <c r="J133" s="499" t="s">
        <v>651</v>
      </c>
      <c r="K133" s="498">
        <v>6</v>
      </c>
      <c r="L133" s="498">
        <v>12</v>
      </c>
      <c r="M133" s="500">
        <v>13264.040000000003</v>
      </c>
      <c r="N133" s="498">
        <v>4</v>
      </c>
      <c r="O133" s="498">
        <v>6</v>
      </c>
      <c r="P133" s="500">
        <v>6193.9481105472842</v>
      </c>
    </row>
    <row r="134" spans="1:16" ht="20.100000000000001" customHeight="1" x14ac:dyDescent="0.2">
      <c r="A134" s="497" t="s">
        <v>618</v>
      </c>
      <c r="B134" s="498" t="s">
        <v>639</v>
      </c>
      <c r="C134" s="499" t="s">
        <v>620</v>
      </c>
      <c r="D134" s="499" t="s">
        <v>991</v>
      </c>
      <c r="E134" s="500">
        <v>2750</v>
      </c>
      <c r="F134" s="499" t="s">
        <v>1046</v>
      </c>
      <c r="G134" s="499" t="s">
        <v>1047</v>
      </c>
      <c r="H134" s="499" t="s">
        <v>1048</v>
      </c>
      <c r="I134" s="499" t="s">
        <v>630</v>
      </c>
      <c r="J134" s="499" t="s">
        <v>1048</v>
      </c>
      <c r="K134" s="498">
        <v>6</v>
      </c>
      <c r="L134" s="498">
        <v>12</v>
      </c>
      <c r="M134" s="500">
        <v>35808.970000000008</v>
      </c>
      <c r="N134" s="498">
        <v>4</v>
      </c>
      <c r="O134" s="498">
        <v>6</v>
      </c>
      <c r="P134" s="500">
        <v>17918.548110547283</v>
      </c>
    </row>
    <row r="135" spans="1:16" ht="20.100000000000001" customHeight="1" x14ac:dyDescent="0.2">
      <c r="A135" s="497" t="s">
        <v>618</v>
      </c>
      <c r="B135" s="498" t="s">
        <v>639</v>
      </c>
      <c r="C135" s="499" t="s">
        <v>620</v>
      </c>
      <c r="D135" s="499" t="s">
        <v>1049</v>
      </c>
      <c r="E135" s="500">
        <v>2500</v>
      </c>
      <c r="F135" s="499" t="s">
        <v>1050</v>
      </c>
      <c r="G135" s="499" t="s">
        <v>1051</v>
      </c>
      <c r="H135" s="499" t="s">
        <v>1052</v>
      </c>
      <c r="I135" s="499" t="s">
        <v>630</v>
      </c>
      <c r="J135" s="499" t="s">
        <v>1052</v>
      </c>
      <c r="K135" s="498">
        <v>6</v>
      </c>
      <c r="L135" s="498">
        <v>12</v>
      </c>
      <c r="M135" s="500">
        <v>32986.910000000003</v>
      </c>
      <c r="N135" s="498">
        <v>0</v>
      </c>
      <c r="O135" s="498">
        <v>1</v>
      </c>
      <c r="P135" s="500">
        <v>4696.96</v>
      </c>
    </row>
    <row r="136" spans="1:16" ht="20.100000000000001" customHeight="1" x14ac:dyDescent="0.2">
      <c r="A136" s="497" t="s">
        <v>618</v>
      </c>
      <c r="B136" s="498" t="s">
        <v>639</v>
      </c>
      <c r="C136" s="499" t="s">
        <v>620</v>
      </c>
      <c r="D136" s="499" t="s">
        <v>1053</v>
      </c>
      <c r="E136" s="500">
        <v>10000</v>
      </c>
      <c r="F136" s="499" t="s">
        <v>1054</v>
      </c>
      <c r="G136" s="499" t="s">
        <v>1055</v>
      </c>
      <c r="H136" s="499" t="s">
        <v>634</v>
      </c>
      <c r="I136" s="499" t="s">
        <v>625</v>
      </c>
      <c r="J136" s="499" t="s">
        <v>634</v>
      </c>
      <c r="K136" s="498"/>
      <c r="L136" s="498"/>
      <c r="M136" s="500"/>
      <c r="N136" s="498">
        <v>1</v>
      </c>
      <c r="O136" s="498">
        <v>2</v>
      </c>
      <c r="P136" s="500">
        <v>17214.018110547284</v>
      </c>
    </row>
    <row r="137" spans="1:16" ht="20.100000000000001" customHeight="1" x14ac:dyDescent="0.2">
      <c r="A137" s="497" t="s">
        <v>618</v>
      </c>
      <c r="B137" s="498" t="s">
        <v>639</v>
      </c>
      <c r="C137" s="499" t="s">
        <v>620</v>
      </c>
      <c r="D137" s="499" t="s">
        <v>1056</v>
      </c>
      <c r="E137" s="500">
        <v>5000</v>
      </c>
      <c r="F137" s="499" t="s">
        <v>1057</v>
      </c>
      <c r="G137" s="499" t="s">
        <v>1058</v>
      </c>
      <c r="H137" s="499" t="s">
        <v>1059</v>
      </c>
      <c r="I137" s="499" t="s">
        <v>625</v>
      </c>
      <c r="J137" s="499" t="s">
        <v>1059</v>
      </c>
      <c r="K137" s="498">
        <v>7</v>
      </c>
      <c r="L137" s="498">
        <v>12</v>
      </c>
      <c r="M137" s="500">
        <v>62932.05000000001</v>
      </c>
      <c r="N137" s="498">
        <v>4</v>
      </c>
      <c r="O137" s="498">
        <v>6</v>
      </c>
      <c r="P137" s="500">
        <v>31418.548110547283</v>
      </c>
    </row>
    <row r="138" spans="1:16" ht="20.100000000000001" customHeight="1" x14ac:dyDescent="0.2">
      <c r="A138" s="497" t="s">
        <v>618</v>
      </c>
      <c r="B138" s="498" t="s">
        <v>639</v>
      </c>
      <c r="C138" s="499" t="s">
        <v>620</v>
      </c>
      <c r="D138" s="499" t="s">
        <v>1043</v>
      </c>
      <c r="E138" s="500">
        <v>1500</v>
      </c>
      <c r="F138" s="499" t="s">
        <v>1060</v>
      </c>
      <c r="G138" s="499" t="s">
        <v>1061</v>
      </c>
      <c r="H138" s="499" t="s">
        <v>1013</v>
      </c>
      <c r="I138" s="499" t="s">
        <v>625</v>
      </c>
      <c r="J138" s="499" t="s">
        <v>1013</v>
      </c>
      <c r="K138" s="498">
        <v>6</v>
      </c>
      <c r="L138" s="498">
        <v>12</v>
      </c>
      <c r="M138" s="500">
        <v>20706.38</v>
      </c>
      <c r="N138" s="498">
        <v>4</v>
      </c>
      <c r="O138" s="498">
        <v>6</v>
      </c>
      <c r="P138" s="500">
        <v>9921.7481105472834</v>
      </c>
    </row>
    <row r="139" spans="1:16" ht="20.100000000000001" customHeight="1" x14ac:dyDescent="0.2">
      <c r="A139" s="497" t="s">
        <v>618</v>
      </c>
      <c r="B139" s="498" t="s">
        <v>639</v>
      </c>
      <c r="C139" s="499" t="s">
        <v>620</v>
      </c>
      <c r="D139" s="499" t="s">
        <v>1062</v>
      </c>
      <c r="E139" s="500">
        <v>6000</v>
      </c>
      <c r="F139" s="499" t="s">
        <v>1063</v>
      </c>
      <c r="G139" s="499" t="s">
        <v>1064</v>
      </c>
      <c r="H139" s="499" t="s">
        <v>1065</v>
      </c>
      <c r="I139" s="499" t="s">
        <v>630</v>
      </c>
      <c r="J139" s="499" t="s">
        <v>1065</v>
      </c>
      <c r="K139" s="498">
        <v>6</v>
      </c>
      <c r="L139" s="498">
        <v>12</v>
      </c>
      <c r="M139" s="500">
        <v>74982.240000000005</v>
      </c>
      <c r="N139" s="498">
        <v>5</v>
      </c>
      <c r="O139" s="498">
        <v>6</v>
      </c>
      <c r="P139" s="500">
        <v>59019.678110547291</v>
      </c>
    </row>
    <row r="140" spans="1:16" ht="20.100000000000001" customHeight="1" x14ac:dyDescent="0.2">
      <c r="A140" s="497" t="s">
        <v>618</v>
      </c>
      <c r="B140" s="498" t="s">
        <v>639</v>
      </c>
      <c r="C140" s="499" t="s">
        <v>620</v>
      </c>
      <c r="D140" s="499" t="s">
        <v>754</v>
      </c>
      <c r="E140" s="500">
        <v>1200</v>
      </c>
      <c r="F140" s="499" t="s">
        <v>1066</v>
      </c>
      <c r="G140" s="499" t="s">
        <v>1067</v>
      </c>
      <c r="H140" s="499" t="s">
        <v>1068</v>
      </c>
      <c r="I140" s="499" t="s">
        <v>652</v>
      </c>
      <c r="J140" s="499" t="s">
        <v>1068</v>
      </c>
      <c r="K140" s="498">
        <v>8</v>
      </c>
      <c r="L140" s="498">
        <v>12</v>
      </c>
      <c r="M140" s="500">
        <v>16796</v>
      </c>
      <c r="N140" s="498">
        <v>4</v>
      </c>
      <c r="O140" s="498">
        <v>6</v>
      </c>
      <c r="P140" s="500">
        <v>7959.7481105472843</v>
      </c>
    </row>
    <row r="141" spans="1:16" ht="20.100000000000001" customHeight="1" x14ac:dyDescent="0.2">
      <c r="A141" s="497" t="s">
        <v>618</v>
      </c>
      <c r="B141" s="498" t="s">
        <v>639</v>
      </c>
      <c r="C141" s="499" t="s">
        <v>620</v>
      </c>
      <c r="D141" s="499" t="s">
        <v>1069</v>
      </c>
      <c r="E141" s="500">
        <v>9000</v>
      </c>
      <c r="F141" s="499" t="s">
        <v>1070</v>
      </c>
      <c r="G141" s="499" t="s">
        <v>1071</v>
      </c>
      <c r="H141" s="499" t="s">
        <v>1072</v>
      </c>
      <c r="I141" s="499" t="s">
        <v>625</v>
      </c>
      <c r="J141" s="499" t="s">
        <v>1072</v>
      </c>
      <c r="K141" s="498">
        <v>6</v>
      </c>
      <c r="L141" s="498">
        <v>12</v>
      </c>
      <c r="M141" s="500">
        <v>110701.88999999998</v>
      </c>
      <c r="N141" s="498">
        <v>4</v>
      </c>
      <c r="O141" s="498">
        <v>6</v>
      </c>
      <c r="P141" s="500">
        <v>55418.548110547286</v>
      </c>
    </row>
    <row r="142" spans="1:16" ht="20.100000000000001" customHeight="1" x14ac:dyDescent="0.2">
      <c r="A142" s="497" t="s">
        <v>618</v>
      </c>
      <c r="B142" s="498" t="s">
        <v>639</v>
      </c>
      <c r="C142" s="499" t="s">
        <v>620</v>
      </c>
      <c r="D142" s="499" t="s">
        <v>1073</v>
      </c>
      <c r="E142" s="500">
        <v>4200</v>
      </c>
      <c r="F142" s="499" t="s">
        <v>1074</v>
      </c>
      <c r="G142" s="499" t="s">
        <v>1075</v>
      </c>
      <c r="H142" s="499" t="s">
        <v>1076</v>
      </c>
      <c r="I142" s="499" t="s">
        <v>630</v>
      </c>
      <c r="J142" s="499" t="s">
        <v>1076</v>
      </c>
      <c r="K142" s="498">
        <v>6</v>
      </c>
      <c r="L142" s="498">
        <v>12</v>
      </c>
      <c r="M142" s="500">
        <v>53389.80000000001</v>
      </c>
      <c r="N142" s="498">
        <v>0</v>
      </c>
      <c r="O142" s="498">
        <v>1</v>
      </c>
      <c r="P142" s="500">
        <v>5246.13</v>
      </c>
    </row>
    <row r="143" spans="1:16" ht="20.100000000000001" customHeight="1" x14ac:dyDescent="0.2">
      <c r="A143" s="497" t="s">
        <v>618</v>
      </c>
      <c r="B143" s="498" t="s">
        <v>639</v>
      </c>
      <c r="C143" s="499" t="s">
        <v>620</v>
      </c>
      <c r="D143" s="499" t="s">
        <v>1077</v>
      </c>
      <c r="E143" s="500">
        <v>4500</v>
      </c>
      <c r="F143" s="499" t="s">
        <v>1078</v>
      </c>
      <c r="G143" s="499" t="s">
        <v>1079</v>
      </c>
      <c r="H143" s="499" t="s">
        <v>656</v>
      </c>
      <c r="I143" s="499" t="s">
        <v>630</v>
      </c>
      <c r="J143" s="499" t="s">
        <v>656</v>
      </c>
      <c r="K143" s="498">
        <v>6</v>
      </c>
      <c r="L143" s="498">
        <v>12</v>
      </c>
      <c r="M143" s="500">
        <v>56957.560000000012</v>
      </c>
      <c r="N143" s="498">
        <v>4</v>
      </c>
      <c r="O143" s="498">
        <v>6</v>
      </c>
      <c r="P143" s="500">
        <v>28418.548110547283</v>
      </c>
    </row>
    <row r="144" spans="1:16" ht="20.100000000000001" customHeight="1" x14ac:dyDescent="0.2">
      <c r="A144" s="497" t="s">
        <v>618</v>
      </c>
      <c r="B144" s="498" t="s">
        <v>639</v>
      </c>
      <c r="C144" s="499" t="s">
        <v>620</v>
      </c>
      <c r="D144" s="499" t="s">
        <v>1080</v>
      </c>
      <c r="E144" s="500">
        <v>4500</v>
      </c>
      <c r="F144" s="499" t="s">
        <v>1081</v>
      </c>
      <c r="G144" s="499" t="s">
        <v>1082</v>
      </c>
      <c r="H144" s="499" t="s">
        <v>656</v>
      </c>
      <c r="I144" s="499" t="s">
        <v>630</v>
      </c>
      <c r="J144" s="499" t="s">
        <v>656</v>
      </c>
      <c r="K144" s="498">
        <v>6</v>
      </c>
      <c r="L144" s="498">
        <v>12</v>
      </c>
      <c r="M144" s="500">
        <v>56911.060000000012</v>
      </c>
      <c r="N144" s="498">
        <v>5</v>
      </c>
      <c r="O144" s="498">
        <v>6</v>
      </c>
      <c r="P144" s="500">
        <v>28418.548110547283</v>
      </c>
    </row>
    <row r="145" spans="1:16" ht="20.100000000000001" customHeight="1" x14ac:dyDescent="0.2">
      <c r="A145" s="497" t="s">
        <v>618</v>
      </c>
      <c r="B145" s="498" t="s">
        <v>639</v>
      </c>
      <c r="C145" s="499" t="s">
        <v>620</v>
      </c>
      <c r="D145" s="499" t="s">
        <v>1083</v>
      </c>
      <c r="E145" s="500">
        <v>5500</v>
      </c>
      <c r="F145" s="499" t="s">
        <v>1084</v>
      </c>
      <c r="G145" s="499" t="s">
        <v>1085</v>
      </c>
      <c r="H145" s="499" t="s">
        <v>699</v>
      </c>
      <c r="I145" s="499" t="s">
        <v>630</v>
      </c>
      <c r="J145" s="499" t="s">
        <v>699</v>
      </c>
      <c r="K145" s="498">
        <v>6</v>
      </c>
      <c r="L145" s="498">
        <v>12</v>
      </c>
      <c r="M145" s="500">
        <v>68989.8</v>
      </c>
      <c r="N145" s="498">
        <v>4</v>
      </c>
      <c r="O145" s="498">
        <v>6</v>
      </c>
      <c r="P145" s="500">
        <v>34418.548110547286</v>
      </c>
    </row>
    <row r="146" spans="1:16" ht="20.100000000000001" customHeight="1" x14ac:dyDescent="0.2">
      <c r="A146" s="497" t="s">
        <v>618</v>
      </c>
      <c r="B146" s="498" t="s">
        <v>639</v>
      </c>
      <c r="C146" s="499" t="s">
        <v>620</v>
      </c>
      <c r="D146" s="499" t="s">
        <v>708</v>
      </c>
      <c r="E146" s="500">
        <v>3500</v>
      </c>
      <c r="F146" s="499" t="s">
        <v>1086</v>
      </c>
      <c r="G146" s="499" t="s">
        <v>1087</v>
      </c>
      <c r="H146" s="499" t="s">
        <v>638</v>
      </c>
      <c r="I146" s="499" t="s">
        <v>630</v>
      </c>
      <c r="J146" s="499" t="s">
        <v>638</v>
      </c>
      <c r="K146" s="498">
        <v>6</v>
      </c>
      <c r="L146" s="498">
        <v>12</v>
      </c>
      <c r="M146" s="500">
        <v>44986.200000000012</v>
      </c>
      <c r="N146" s="498">
        <v>4</v>
      </c>
      <c r="O146" s="498">
        <v>6</v>
      </c>
      <c r="P146" s="500">
        <v>30292.008110547282</v>
      </c>
    </row>
    <row r="147" spans="1:16" ht="20.100000000000001" customHeight="1" x14ac:dyDescent="0.2">
      <c r="A147" s="497" t="s">
        <v>618</v>
      </c>
      <c r="B147" s="498" t="s">
        <v>639</v>
      </c>
      <c r="C147" s="499" t="s">
        <v>620</v>
      </c>
      <c r="D147" s="499" t="s">
        <v>1088</v>
      </c>
      <c r="E147" s="500">
        <v>5000</v>
      </c>
      <c r="F147" s="499" t="s">
        <v>1089</v>
      </c>
      <c r="G147" s="499" t="s">
        <v>1090</v>
      </c>
      <c r="H147" s="499" t="s">
        <v>791</v>
      </c>
      <c r="I147" s="499" t="s">
        <v>630</v>
      </c>
      <c r="J147" s="499" t="s">
        <v>791</v>
      </c>
      <c r="K147" s="498">
        <v>4</v>
      </c>
      <c r="L147" s="498">
        <v>8</v>
      </c>
      <c r="M147" s="500">
        <v>39563.150000000009</v>
      </c>
      <c r="N147" s="498"/>
      <c r="O147" s="498"/>
      <c r="P147" s="500"/>
    </row>
    <row r="148" spans="1:16" ht="20.100000000000001" customHeight="1" x14ac:dyDescent="0.2">
      <c r="A148" s="497" t="s">
        <v>618</v>
      </c>
      <c r="B148" s="498" t="s">
        <v>639</v>
      </c>
      <c r="C148" s="499" t="s">
        <v>620</v>
      </c>
      <c r="D148" s="499" t="s">
        <v>1091</v>
      </c>
      <c r="E148" s="500">
        <v>6000</v>
      </c>
      <c r="F148" s="499" t="s">
        <v>1092</v>
      </c>
      <c r="G148" s="499" t="s">
        <v>1093</v>
      </c>
      <c r="H148" s="499" t="s">
        <v>1094</v>
      </c>
      <c r="I148" s="499" t="s">
        <v>630</v>
      </c>
      <c r="J148" s="499" t="s">
        <v>1094</v>
      </c>
      <c r="K148" s="498"/>
      <c r="L148" s="498"/>
      <c r="M148" s="500"/>
      <c r="N148" s="498">
        <v>1</v>
      </c>
      <c r="O148" s="498">
        <v>1</v>
      </c>
      <c r="P148" s="500">
        <v>6329.5481105472845</v>
      </c>
    </row>
    <row r="149" spans="1:16" ht="20.100000000000001" customHeight="1" x14ac:dyDescent="0.2">
      <c r="A149" s="497" t="s">
        <v>618</v>
      </c>
      <c r="B149" s="498" t="s">
        <v>639</v>
      </c>
      <c r="C149" s="499" t="s">
        <v>620</v>
      </c>
      <c r="D149" s="499" t="s">
        <v>1095</v>
      </c>
      <c r="E149" s="500">
        <v>4000</v>
      </c>
      <c r="F149" s="499" t="s">
        <v>1096</v>
      </c>
      <c r="G149" s="499" t="s">
        <v>1097</v>
      </c>
      <c r="H149" s="499" t="s">
        <v>886</v>
      </c>
      <c r="I149" s="499" t="s">
        <v>630</v>
      </c>
      <c r="J149" s="499" t="s">
        <v>886</v>
      </c>
      <c r="K149" s="498">
        <v>3</v>
      </c>
      <c r="L149" s="498">
        <v>5</v>
      </c>
      <c r="M149" s="500">
        <v>17296.599999999999</v>
      </c>
      <c r="N149" s="498">
        <v>4</v>
      </c>
      <c r="O149" s="498">
        <v>6</v>
      </c>
      <c r="P149" s="500">
        <v>25418.548110547283</v>
      </c>
    </row>
    <row r="150" spans="1:16" ht="20.100000000000001" customHeight="1" x14ac:dyDescent="0.2">
      <c r="A150" s="497" t="s">
        <v>618</v>
      </c>
      <c r="B150" s="498" t="s">
        <v>639</v>
      </c>
      <c r="C150" s="499" t="s">
        <v>620</v>
      </c>
      <c r="D150" s="499" t="s">
        <v>1098</v>
      </c>
      <c r="E150" s="500">
        <v>2750</v>
      </c>
      <c r="F150" s="499" t="s">
        <v>1099</v>
      </c>
      <c r="G150" s="499" t="s">
        <v>1100</v>
      </c>
      <c r="H150" s="499" t="s">
        <v>1101</v>
      </c>
      <c r="I150" s="499" t="s">
        <v>625</v>
      </c>
      <c r="J150" s="499" t="s">
        <v>1101</v>
      </c>
      <c r="K150" s="498">
        <v>6</v>
      </c>
      <c r="L150" s="498">
        <v>12</v>
      </c>
      <c r="M150" s="500">
        <v>35910.320000000007</v>
      </c>
      <c r="N150" s="498">
        <v>4</v>
      </c>
      <c r="O150" s="498">
        <v>6</v>
      </c>
      <c r="P150" s="500">
        <v>17918.548110547283</v>
      </c>
    </row>
    <row r="151" spans="1:16" ht="20.100000000000001" customHeight="1" x14ac:dyDescent="0.2">
      <c r="A151" s="497" t="s">
        <v>618</v>
      </c>
      <c r="B151" s="498" t="s">
        <v>639</v>
      </c>
      <c r="C151" s="499" t="s">
        <v>620</v>
      </c>
      <c r="D151" s="499" t="s">
        <v>1102</v>
      </c>
      <c r="E151" s="500">
        <v>1875</v>
      </c>
      <c r="F151" s="499" t="s">
        <v>1103</v>
      </c>
      <c r="G151" s="499" t="s">
        <v>1104</v>
      </c>
      <c r="H151" s="499" t="s">
        <v>1068</v>
      </c>
      <c r="I151" s="499" t="s">
        <v>652</v>
      </c>
      <c r="J151" s="499" t="s">
        <v>1068</v>
      </c>
      <c r="K151" s="498">
        <v>6</v>
      </c>
      <c r="L151" s="498">
        <v>12</v>
      </c>
      <c r="M151" s="500">
        <v>25340.62</v>
      </c>
      <c r="N151" s="498">
        <v>4</v>
      </c>
      <c r="O151" s="498">
        <v>6</v>
      </c>
      <c r="P151" s="500">
        <v>12374.248110547283</v>
      </c>
    </row>
    <row r="152" spans="1:16" ht="20.100000000000001" customHeight="1" x14ac:dyDescent="0.2">
      <c r="A152" s="497" t="s">
        <v>618</v>
      </c>
      <c r="B152" s="498" t="s">
        <v>639</v>
      </c>
      <c r="C152" s="499" t="s">
        <v>620</v>
      </c>
      <c r="D152" s="499" t="s">
        <v>893</v>
      </c>
      <c r="E152" s="500">
        <v>3800</v>
      </c>
      <c r="F152" s="499" t="s">
        <v>1105</v>
      </c>
      <c r="G152" s="499" t="s">
        <v>1106</v>
      </c>
      <c r="H152" s="499" t="s">
        <v>1107</v>
      </c>
      <c r="I152" s="499" t="s">
        <v>625</v>
      </c>
      <c r="J152" s="499" t="s">
        <v>1107</v>
      </c>
      <c r="K152" s="498">
        <v>6</v>
      </c>
      <c r="L152" s="498">
        <v>12</v>
      </c>
      <c r="M152" s="500">
        <v>48589.80000000001</v>
      </c>
      <c r="N152" s="498">
        <v>4</v>
      </c>
      <c r="O152" s="498">
        <v>6</v>
      </c>
      <c r="P152" s="500">
        <v>24218.548110547283</v>
      </c>
    </row>
    <row r="153" spans="1:16" ht="20.100000000000001" customHeight="1" x14ac:dyDescent="0.2">
      <c r="A153" s="497" t="s">
        <v>618</v>
      </c>
      <c r="B153" s="498" t="s">
        <v>619</v>
      </c>
      <c r="C153" s="499" t="s">
        <v>620</v>
      </c>
      <c r="D153" s="499" t="s">
        <v>1108</v>
      </c>
      <c r="E153" s="500">
        <v>7000</v>
      </c>
      <c r="F153" s="499" t="s">
        <v>1109</v>
      </c>
      <c r="G153" s="499" t="s">
        <v>1110</v>
      </c>
      <c r="H153" s="499" t="s">
        <v>1111</v>
      </c>
      <c r="I153" s="499" t="s">
        <v>630</v>
      </c>
      <c r="J153" s="499" t="s">
        <v>1111</v>
      </c>
      <c r="K153" s="498">
        <v>6</v>
      </c>
      <c r="L153" s="498">
        <v>8</v>
      </c>
      <c r="M153" s="500">
        <v>49843.6</v>
      </c>
      <c r="N153" s="498"/>
      <c r="O153" s="498"/>
      <c r="P153" s="500"/>
    </row>
    <row r="154" spans="1:16" ht="20.100000000000001" customHeight="1" x14ac:dyDescent="0.2">
      <c r="A154" s="497" t="s">
        <v>618</v>
      </c>
      <c r="B154" s="498" t="s">
        <v>619</v>
      </c>
      <c r="C154" s="499" t="s">
        <v>620</v>
      </c>
      <c r="D154" s="499" t="s">
        <v>1112</v>
      </c>
      <c r="E154" s="500">
        <v>1200</v>
      </c>
      <c r="F154" s="499" t="s">
        <v>1113</v>
      </c>
      <c r="G154" s="499" t="s">
        <v>1114</v>
      </c>
      <c r="H154" s="499" t="s">
        <v>651</v>
      </c>
      <c r="I154" s="499" t="s">
        <v>652</v>
      </c>
      <c r="J154" s="499" t="s">
        <v>651</v>
      </c>
      <c r="K154" s="498">
        <v>6</v>
      </c>
      <c r="L154" s="498">
        <v>12</v>
      </c>
      <c r="M154" s="500">
        <v>16624.43</v>
      </c>
      <c r="N154" s="498">
        <v>4</v>
      </c>
      <c r="O154" s="498">
        <v>6</v>
      </c>
      <c r="P154" s="500">
        <v>7959.7481105472843</v>
      </c>
    </row>
    <row r="155" spans="1:16" ht="20.100000000000001" customHeight="1" x14ac:dyDescent="0.2">
      <c r="A155" s="497" t="s">
        <v>618</v>
      </c>
      <c r="B155" s="498" t="s">
        <v>639</v>
      </c>
      <c r="C155" s="499" t="s">
        <v>620</v>
      </c>
      <c r="D155" s="499" t="s">
        <v>1115</v>
      </c>
      <c r="E155" s="500">
        <v>2000</v>
      </c>
      <c r="F155" s="499" t="s">
        <v>1116</v>
      </c>
      <c r="G155" s="499" t="s">
        <v>1117</v>
      </c>
      <c r="H155" s="499" t="s">
        <v>817</v>
      </c>
      <c r="I155" s="499" t="s">
        <v>652</v>
      </c>
      <c r="J155" s="499" t="s">
        <v>817</v>
      </c>
      <c r="K155" s="498">
        <v>1</v>
      </c>
      <c r="L155" s="498">
        <v>3</v>
      </c>
      <c r="M155" s="500">
        <v>3467.85</v>
      </c>
      <c r="N155" s="498">
        <v>3</v>
      </c>
      <c r="O155" s="498">
        <v>6</v>
      </c>
      <c r="P155" s="500">
        <v>13191.748110547283</v>
      </c>
    </row>
    <row r="156" spans="1:16" ht="20.100000000000001" customHeight="1" x14ac:dyDescent="0.2">
      <c r="A156" s="497" t="s">
        <v>618</v>
      </c>
      <c r="B156" s="498" t="s">
        <v>639</v>
      </c>
      <c r="C156" s="499" t="s">
        <v>620</v>
      </c>
      <c r="D156" s="499" t="s">
        <v>830</v>
      </c>
      <c r="E156" s="500">
        <v>2800</v>
      </c>
      <c r="F156" s="499" t="s">
        <v>1118</v>
      </c>
      <c r="G156" s="499" t="s">
        <v>1119</v>
      </c>
      <c r="H156" s="499" t="s">
        <v>1120</v>
      </c>
      <c r="I156" s="499" t="s">
        <v>625</v>
      </c>
      <c r="J156" s="499" t="s">
        <v>1120</v>
      </c>
      <c r="K156" s="498">
        <v>6</v>
      </c>
      <c r="L156" s="498">
        <v>12</v>
      </c>
      <c r="M156" s="500">
        <v>36589.610000000008</v>
      </c>
      <c r="N156" s="498">
        <v>4</v>
      </c>
      <c r="O156" s="498">
        <v>6</v>
      </c>
      <c r="P156" s="500">
        <v>18218.548110547283</v>
      </c>
    </row>
    <row r="157" spans="1:16" ht="20.100000000000001" customHeight="1" x14ac:dyDescent="0.2">
      <c r="A157" s="497" t="s">
        <v>618</v>
      </c>
      <c r="B157" s="498" t="s">
        <v>619</v>
      </c>
      <c r="C157" s="499" t="s">
        <v>620</v>
      </c>
      <c r="D157" s="499" t="s">
        <v>653</v>
      </c>
      <c r="E157" s="500">
        <v>2900</v>
      </c>
      <c r="F157" s="499" t="s">
        <v>1121</v>
      </c>
      <c r="G157" s="499" t="s">
        <v>1122</v>
      </c>
      <c r="H157" s="499" t="s">
        <v>912</v>
      </c>
      <c r="I157" s="499" t="s">
        <v>630</v>
      </c>
      <c r="J157" s="499" t="s">
        <v>912</v>
      </c>
      <c r="K157" s="498">
        <v>9</v>
      </c>
      <c r="L157" s="498">
        <v>12</v>
      </c>
      <c r="M157" s="500">
        <v>37788.400000000009</v>
      </c>
      <c r="N157" s="498">
        <v>4</v>
      </c>
      <c r="O157" s="498">
        <v>6</v>
      </c>
      <c r="P157" s="500">
        <v>18818.548110547283</v>
      </c>
    </row>
    <row r="158" spans="1:16" ht="20.100000000000001" customHeight="1" x14ac:dyDescent="0.2">
      <c r="A158" s="497" t="s">
        <v>618</v>
      </c>
      <c r="B158" s="498" t="s">
        <v>639</v>
      </c>
      <c r="C158" s="499" t="s">
        <v>620</v>
      </c>
      <c r="D158" s="499" t="s">
        <v>1123</v>
      </c>
      <c r="E158" s="500">
        <v>6000</v>
      </c>
      <c r="F158" s="499" t="s">
        <v>1124</v>
      </c>
      <c r="G158" s="499" t="s">
        <v>1125</v>
      </c>
      <c r="H158" s="499" t="s">
        <v>1126</v>
      </c>
      <c r="I158" s="499" t="s">
        <v>630</v>
      </c>
      <c r="J158" s="499" t="s">
        <v>1126</v>
      </c>
      <c r="K158" s="498">
        <v>1</v>
      </c>
      <c r="L158" s="498">
        <v>3</v>
      </c>
      <c r="M158" s="500">
        <v>12544.97</v>
      </c>
      <c r="N158" s="498">
        <v>5</v>
      </c>
      <c r="O158" s="498">
        <v>6</v>
      </c>
      <c r="P158" s="500">
        <v>37418.548110547286</v>
      </c>
    </row>
    <row r="159" spans="1:16" ht="20.100000000000001" customHeight="1" x14ac:dyDescent="0.2">
      <c r="A159" s="497" t="s">
        <v>618</v>
      </c>
      <c r="B159" s="498" t="s">
        <v>639</v>
      </c>
      <c r="C159" s="499" t="s">
        <v>620</v>
      </c>
      <c r="D159" s="499" t="s">
        <v>805</v>
      </c>
      <c r="E159" s="500">
        <v>2000</v>
      </c>
      <c r="F159" s="499" t="s">
        <v>1127</v>
      </c>
      <c r="G159" s="499" t="s">
        <v>1128</v>
      </c>
      <c r="H159" s="499" t="s">
        <v>1129</v>
      </c>
      <c r="I159" s="499" t="s">
        <v>630</v>
      </c>
      <c r="J159" s="499" t="s">
        <v>1129</v>
      </c>
      <c r="K159" s="498">
        <v>6</v>
      </c>
      <c r="L159" s="498">
        <v>12</v>
      </c>
      <c r="M159" s="500">
        <v>26900.270000000004</v>
      </c>
      <c r="N159" s="498">
        <v>4</v>
      </c>
      <c r="O159" s="498">
        <v>6</v>
      </c>
      <c r="P159" s="500">
        <v>13191.748110547283</v>
      </c>
    </row>
    <row r="160" spans="1:16" ht="20.100000000000001" customHeight="1" x14ac:dyDescent="0.2">
      <c r="A160" s="497" t="s">
        <v>618</v>
      </c>
      <c r="B160" s="498" t="s">
        <v>619</v>
      </c>
      <c r="C160" s="499" t="s">
        <v>620</v>
      </c>
      <c r="D160" s="499" t="s">
        <v>1130</v>
      </c>
      <c r="E160" s="500">
        <v>4000</v>
      </c>
      <c r="F160" s="499" t="s">
        <v>1131</v>
      </c>
      <c r="G160" s="499" t="s">
        <v>1132</v>
      </c>
      <c r="H160" s="499" t="s">
        <v>1133</v>
      </c>
      <c r="I160" s="499" t="s">
        <v>630</v>
      </c>
      <c r="J160" s="499" t="s">
        <v>1133</v>
      </c>
      <c r="K160" s="498">
        <v>6</v>
      </c>
      <c r="L160" s="498">
        <v>12</v>
      </c>
      <c r="M160" s="500">
        <v>50989.80000000001</v>
      </c>
      <c r="N160" s="498">
        <v>0</v>
      </c>
      <c r="O160" s="498">
        <v>1</v>
      </c>
      <c r="P160" s="500">
        <v>6162.25</v>
      </c>
    </row>
    <row r="161" spans="1:16" ht="20.100000000000001" customHeight="1" x14ac:dyDescent="0.2">
      <c r="A161" s="497" t="s">
        <v>618</v>
      </c>
      <c r="B161" s="498" t="s">
        <v>619</v>
      </c>
      <c r="C161" s="499" t="s">
        <v>620</v>
      </c>
      <c r="D161" s="499" t="s">
        <v>1134</v>
      </c>
      <c r="E161" s="500">
        <v>5000</v>
      </c>
      <c r="F161" s="499" t="s">
        <v>1135</v>
      </c>
      <c r="G161" s="499" t="s">
        <v>1136</v>
      </c>
      <c r="H161" s="499" t="s">
        <v>1137</v>
      </c>
      <c r="I161" s="499" t="s">
        <v>625</v>
      </c>
      <c r="J161" s="499" t="s">
        <v>1137</v>
      </c>
      <c r="K161" s="498">
        <v>6</v>
      </c>
      <c r="L161" s="498">
        <v>12</v>
      </c>
      <c r="M161" s="500">
        <v>62989.80000000001</v>
      </c>
      <c r="N161" s="498">
        <v>4</v>
      </c>
      <c r="O161" s="498">
        <v>6</v>
      </c>
      <c r="P161" s="500">
        <v>31418.548110547283</v>
      </c>
    </row>
    <row r="162" spans="1:16" ht="20.100000000000001" customHeight="1" x14ac:dyDescent="0.2">
      <c r="A162" s="497" t="s">
        <v>618</v>
      </c>
      <c r="B162" s="498" t="s">
        <v>639</v>
      </c>
      <c r="C162" s="499" t="s">
        <v>620</v>
      </c>
      <c r="D162" s="499" t="s">
        <v>1138</v>
      </c>
      <c r="E162" s="500">
        <v>3000</v>
      </c>
      <c r="F162" s="499" t="s">
        <v>1139</v>
      </c>
      <c r="G162" s="499" t="s">
        <v>1140</v>
      </c>
      <c r="H162" s="499" t="s">
        <v>629</v>
      </c>
      <c r="I162" s="499" t="s">
        <v>630</v>
      </c>
      <c r="J162" s="499" t="s">
        <v>629</v>
      </c>
      <c r="K162" s="498"/>
      <c r="L162" s="498"/>
      <c r="M162" s="500"/>
      <c r="N162" s="498">
        <v>2</v>
      </c>
      <c r="O162" s="498">
        <v>4</v>
      </c>
      <c r="P162" s="500">
        <v>12982.948110547284</v>
      </c>
    </row>
    <row r="163" spans="1:16" ht="20.100000000000001" customHeight="1" x14ac:dyDescent="0.2">
      <c r="A163" s="497" t="s">
        <v>618</v>
      </c>
      <c r="B163" s="498" t="s">
        <v>639</v>
      </c>
      <c r="C163" s="499" t="s">
        <v>620</v>
      </c>
      <c r="D163" s="499" t="s">
        <v>1141</v>
      </c>
      <c r="E163" s="500">
        <v>2800</v>
      </c>
      <c r="F163" s="499" t="s">
        <v>1142</v>
      </c>
      <c r="G163" s="499" t="s">
        <v>1143</v>
      </c>
      <c r="H163" s="499" t="s">
        <v>1144</v>
      </c>
      <c r="I163" s="499" t="s">
        <v>630</v>
      </c>
      <c r="J163" s="499" t="s">
        <v>1144</v>
      </c>
      <c r="K163" s="498">
        <v>5</v>
      </c>
      <c r="L163" s="498">
        <v>11</v>
      </c>
      <c r="M163" s="500">
        <v>30641.500000000007</v>
      </c>
      <c r="N163" s="498">
        <v>4</v>
      </c>
      <c r="O163" s="498">
        <v>6</v>
      </c>
      <c r="P163" s="500">
        <v>18125.218110547281</v>
      </c>
    </row>
    <row r="164" spans="1:16" ht="20.100000000000001" customHeight="1" x14ac:dyDescent="0.2">
      <c r="A164" s="497" t="s">
        <v>618</v>
      </c>
      <c r="B164" s="498" t="s">
        <v>639</v>
      </c>
      <c r="C164" s="499" t="s">
        <v>620</v>
      </c>
      <c r="D164" s="499" t="s">
        <v>1145</v>
      </c>
      <c r="E164" s="500">
        <v>3500</v>
      </c>
      <c r="F164" s="499" t="s">
        <v>1146</v>
      </c>
      <c r="G164" s="499" t="s">
        <v>1147</v>
      </c>
      <c r="H164" s="499" t="s">
        <v>629</v>
      </c>
      <c r="I164" s="499" t="s">
        <v>630</v>
      </c>
      <c r="J164" s="499" t="s">
        <v>629</v>
      </c>
      <c r="K164" s="498">
        <v>1</v>
      </c>
      <c r="L164" s="498">
        <v>3</v>
      </c>
      <c r="M164" s="500">
        <v>4128.3100000000004</v>
      </c>
      <c r="N164" s="498"/>
      <c r="O164" s="498"/>
      <c r="P164" s="500"/>
    </row>
    <row r="165" spans="1:16" ht="20.100000000000001" customHeight="1" x14ac:dyDescent="0.2">
      <c r="A165" s="497" t="s">
        <v>618</v>
      </c>
      <c r="B165" s="498" t="s">
        <v>639</v>
      </c>
      <c r="C165" s="499" t="s">
        <v>620</v>
      </c>
      <c r="D165" s="499" t="s">
        <v>778</v>
      </c>
      <c r="E165" s="500">
        <v>1500</v>
      </c>
      <c r="F165" s="499" t="s">
        <v>1148</v>
      </c>
      <c r="G165" s="499" t="s">
        <v>1149</v>
      </c>
      <c r="H165" s="499" t="s">
        <v>651</v>
      </c>
      <c r="I165" s="499" t="s">
        <v>652</v>
      </c>
      <c r="J165" s="499" t="s">
        <v>651</v>
      </c>
      <c r="K165" s="498">
        <v>6</v>
      </c>
      <c r="L165" s="498">
        <v>12</v>
      </c>
      <c r="M165" s="500">
        <v>20720</v>
      </c>
      <c r="N165" s="498">
        <v>4</v>
      </c>
      <c r="O165" s="498">
        <v>6</v>
      </c>
      <c r="P165" s="500">
        <v>9921.7481105472834</v>
      </c>
    </row>
    <row r="166" spans="1:16" ht="20.100000000000001" customHeight="1" x14ac:dyDescent="0.2">
      <c r="A166" s="497" t="s">
        <v>618</v>
      </c>
      <c r="B166" s="498" t="s">
        <v>639</v>
      </c>
      <c r="C166" s="499" t="s">
        <v>620</v>
      </c>
      <c r="D166" s="499" t="s">
        <v>696</v>
      </c>
      <c r="E166" s="500">
        <v>3500</v>
      </c>
      <c r="F166" s="499" t="s">
        <v>1150</v>
      </c>
      <c r="G166" s="499" t="s">
        <v>1151</v>
      </c>
      <c r="H166" s="499" t="s">
        <v>1152</v>
      </c>
      <c r="I166" s="499" t="s">
        <v>625</v>
      </c>
      <c r="J166" s="499" t="s">
        <v>1152</v>
      </c>
      <c r="K166" s="498">
        <v>6</v>
      </c>
      <c r="L166" s="498">
        <v>12</v>
      </c>
      <c r="M166" s="500">
        <v>44185.650000000009</v>
      </c>
      <c r="N166" s="498">
        <v>4</v>
      </c>
      <c r="O166" s="498">
        <v>6</v>
      </c>
      <c r="P166" s="500">
        <v>22418.548110547283</v>
      </c>
    </row>
    <row r="167" spans="1:16" ht="20.100000000000001" customHeight="1" x14ac:dyDescent="0.2">
      <c r="A167" s="497" t="s">
        <v>618</v>
      </c>
      <c r="B167" s="498" t="s">
        <v>619</v>
      </c>
      <c r="C167" s="499" t="s">
        <v>620</v>
      </c>
      <c r="D167" s="499" t="s">
        <v>1153</v>
      </c>
      <c r="E167" s="500">
        <v>2000</v>
      </c>
      <c r="F167" s="499" t="s">
        <v>1154</v>
      </c>
      <c r="G167" s="499" t="s">
        <v>1155</v>
      </c>
      <c r="H167" s="499" t="s">
        <v>886</v>
      </c>
      <c r="I167" s="499" t="s">
        <v>630</v>
      </c>
      <c r="J167" s="499" t="s">
        <v>886</v>
      </c>
      <c r="K167" s="498">
        <v>7</v>
      </c>
      <c r="L167" s="498">
        <v>8</v>
      </c>
      <c r="M167" s="500">
        <v>16851.54</v>
      </c>
      <c r="N167" s="498"/>
      <c r="O167" s="498"/>
      <c r="P167" s="500"/>
    </row>
    <row r="168" spans="1:16" ht="20.100000000000001" customHeight="1" x14ac:dyDescent="0.2">
      <c r="A168" s="497" t="s">
        <v>618</v>
      </c>
      <c r="B168" s="498" t="s">
        <v>639</v>
      </c>
      <c r="C168" s="499" t="s">
        <v>620</v>
      </c>
      <c r="D168" s="499" t="s">
        <v>1156</v>
      </c>
      <c r="E168" s="500">
        <v>3000</v>
      </c>
      <c r="F168" s="499" t="s">
        <v>1157</v>
      </c>
      <c r="G168" s="499" t="s">
        <v>1158</v>
      </c>
      <c r="H168" s="499" t="s">
        <v>1159</v>
      </c>
      <c r="I168" s="499" t="s">
        <v>625</v>
      </c>
      <c r="J168" s="499" t="s">
        <v>1159</v>
      </c>
      <c r="K168" s="498">
        <v>3</v>
      </c>
      <c r="L168" s="498">
        <v>8</v>
      </c>
      <c r="M168" s="500">
        <v>22919.050000000003</v>
      </c>
      <c r="N168" s="498">
        <v>2</v>
      </c>
      <c r="O168" s="498">
        <v>2</v>
      </c>
      <c r="P168" s="500">
        <v>8999.8481105472838</v>
      </c>
    </row>
    <row r="169" spans="1:16" ht="20.100000000000001" customHeight="1" x14ac:dyDescent="0.2">
      <c r="A169" s="497" t="s">
        <v>618</v>
      </c>
      <c r="B169" s="498" t="s">
        <v>639</v>
      </c>
      <c r="C169" s="499" t="s">
        <v>620</v>
      </c>
      <c r="D169" s="499" t="s">
        <v>1160</v>
      </c>
      <c r="E169" s="500">
        <v>2750</v>
      </c>
      <c r="F169" s="499" t="s">
        <v>1161</v>
      </c>
      <c r="G169" s="499" t="s">
        <v>1162</v>
      </c>
      <c r="H169" s="499" t="s">
        <v>1163</v>
      </c>
      <c r="I169" s="499" t="s">
        <v>625</v>
      </c>
      <c r="J169" s="499" t="s">
        <v>1163</v>
      </c>
      <c r="K169" s="498">
        <v>6</v>
      </c>
      <c r="L169" s="498">
        <v>12</v>
      </c>
      <c r="M169" s="500">
        <v>35896.80000000001</v>
      </c>
      <c r="N169" s="498">
        <v>4</v>
      </c>
      <c r="O169" s="498">
        <v>6</v>
      </c>
      <c r="P169" s="500">
        <v>17918.548110547283</v>
      </c>
    </row>
    <row r="170" spans="1:16" ht="20.100000000000001" customHeight="1" x14ac:dyDescent="0.2">
      <c r="A170" s="497" t="s">
        <v>618</v>
      </c>
      <c r="B170" s="498" t="s">
        <v>619</v>
      </c>
      <c r="C170" s="499" t="s">
        <v>620</v>
      </c>
      <c r="D170" s="499" t="s">
        <v>653</v>
      </c>
      <c r="E170" s="500">
        <v>5500</v>
      </c>
      <c r="F170" s="499" t="s">
        <v>1164</v>
      </c>
      <c r="G170" s="499" t="s">
        <v>1165</v>
      </c>
      <c r="H170" s="499" t="s">
        <v>638</v>
      </c>
      <c r="I170" s="499" t="s">
        <v>630</v>
      </c>
      <c r="J170" s="499" t="s">
        <v>638</v>
      </c>
      <c r="K170" s="498">
        <v>6</v>
      </c>
      <c r="L170" s="498">
        <v>12</v>
      </c>
      <c r="M170" s="500">
        <v>68989.8</v>
      </c>
      <c r="N170" s="498">
        <v>4</v>
      </c>
      <c r="O170" s="498">
        <v>6</v>
      </c>
      <c r="P170" s="500">
        <v>34418.548110547286</v>
      </c>
    </row>
    <row r="171" spans="1:16" ht="20.100000000000001" customHeight="1" x14ac:dyDescent="0.2">
      <c r="A171" s="497" t="s">
        <v>618</v>
      </c>
      <c r="B171" s="498" t="s">
        <v>639</v>
      </c>
      <c r="C171" s="499" t="s">
        <v>620</v>
      </c>
      <c r="D171" s="499" t="s">
        <v>1166</v>
      </c>
      <c r="E171" s="500">
        <v>3000</v>
      </c>
      <c r="F171" s="499" t="s">
        <v>1167</v>
      </c>
      <c r="G171" s="499" t="s">
        <v>1168</v>
      </c>
      <c r="H171" s="499" t="s">
        <v>643</v>
      </c>
      <c r="I171" s="499" t="s">
        <v>630</v>
      </c>
      <c r="J171" s="499" t="s">
        <v>643</v>
      </c>
      <c r="K171" s="498">
        <v>6</v>
      </c>
      <c r="L171" s="498">
        <v>12</v>
      </c>
      <c r="M171" s="500">
        <v>38986.23000000001</v>
      </c>
      <c r="N171" s="498">
        <v>4</v>
      </c>
      <c r="O171" s="498">
        <v>6</v>
      </c>
      <c r="P171" s="500">
        <v>19418.548110547283</v>
      </c>
    </row>
    <row r="172" spans="1:16" ht="20.100000000000001" customHeight="1" x14ac:dyDescent="0.2">
      <c r="A172" s="497" t="s">
        <v>618</v>
      </c>
      <c r="B172" s="498" t="s">
        <v>639</v>
      </c>
      <c r="C172" s="499" t="s">
        <v>620</v>
      </c>
      <c r="D172" s="499" t="s">
        <v>732</v>
      </c>
      <c r="E172" s="500">
        <v>3800</v>
      </c>
      <c r="F172" s="499" t="s">
        <v>1169</v>
      </c>
      <c r="G172" s="499" t="s">
        <v>1170</v>
      </c>
      <c r="H172" s="499" t="s">
        <v>1171</v>
      </c>
      <c r="I172" s="499" t="s">
        <v>630</v>
      </c>
      <c r="J172" s="499" t="s">
        <v>1171</v>
      </c>
      <c r="K172" s="498">
        <v>6</v>
      </c>
      <c r="L172" s="498">
        <v>12</v>
      </c>
      <c r="M172" s="500">
        <v>48585.780000000006</v>
      </c>
      <c r="N172" s="498">
        <v>4</v>
      </c>
      <c r="O172" s="498">
        <v>6</v>
      </c>
      <c r="P172" s="500">
        <v>24218.548110547283</v>
      </c>
    </row>
    <row r="173" spans="1:16" ht="20.100000000000001" customHeight="1" x14ac:dyDescent="0.2">
      <c r="A173" s="497" t="s">
        <v>618</v>
      </c>
      <c r="B173" s="498" t="s">
        <v>639</v>
      </c>
      <c r="C173" s="499" t="s">
        <v>620</v>
      </c>
      <c r="D173" s="499" t="s">
        <v>893</v>
      </c>
      <c r="E173" s="500">
        <v>5100</v>
      </c>
      <c r="F173" s="499" t="s">
        <v>1172</v>
      </c>
      <c r="G173" s="499" t="s">
        <v>1173</v>
      </c>
      <c r="H173" s="499" t="s">
        <v>1174</v>
      </c>
      <c r="I173" s="499" t="s">
        <v>652</v>
      </c>
      <c r="J173" s="499" t="s">
        <v>1174</v>
      </c>
      <c r="K173" s="498">
        <v>6</v>
      </c>
      <c r="L173" s="498">
        <v>12</v>
      </c>
      <c r="M173" s="500">
        <v>61978.130000000012</v>
      </c>
      <c r="N173" s="498">
        <v>4</v>
      </c>
      <c r="O173" s="498">
        <v>6</v>
      </c>
      <c r="P173" s="500">
        <v>32018.548110547283</v>
      </c>
    </row>
    <row r="174" spans="1:16" ht="20.100000000000001" customHeight="1" x14ac:dyDescent="0.2">
      <c r="A174" s="497" t="s">
        <v>618</v>
      </c>
      <c r="B174" s="498" t="s">
        <v>639</v>
      </c>
      <c r="C174" s="499" t="s">
        <v>620</v>
      </c>
      <c r="D174" s="499" t="s">
        <v>1175</v>
      </c>
      <c r="E174" s="500">
        <v>1200</v>
      </c>
      <c r="F174" s="499" t="s">
        <v>1176</v>
      </c>
      <c r="G174" s="499" t="s">
        <v>1177</v>
      </c>
      <c r="H174" s="499" t="s">
        <v>1178</v>
      </c>
      <c r="I174" s="499" t="s">
        <v>625</v>
      </c>
      <c r="J174" s="499" t="s">
        <v>1178</v>
      </c>
      <c r="K174" s="498">
        <v>6</v>
      </c>
      <c r="L174" s="498">
        <v>12</v>
      </c>
      <c r="M174" s="500">
        <v>16777.53</v>
      </c>
      <c r="N174" s="498">
        <v>4</v>
      </c>
      <c r="O174" s="498">
        <v>6</v>
      </c>
      <c r="P174" s="500">
        <v>7959.7481105472843</v>
      </c>
    </row>
    <row r="175" spans="1:16" ht="20.100000000000001" customHeight="1" x14ac:dyDescent="0.2">
      <c r="A175" s="497" t="s">
        <v>618</v>
      </c>
      <c r="B175" s="498" t="s">
        <v>639</v>
      </c>
      <c r="C175" s="499" t="s">
        <v>620</v>
      </c>
      <c r="D175" s="499" t="s">
        <v>1179</v>
      </c>
      <c r="E175" s="500">
        <v>1200</v>
      </c>
      <c r="F175" s="499" t="s">
        <v>1180</v>
      </c>
      <c r="G175" s="499" t="s">
        <v>1181</v>
      </c>
      <c r="H175" s="499" t="s">
        <v>735</v>
      </c>
      <c r="I175" s="499" t="s">
        <v>652</v>
      </c>
      <c r="J175" s="499" t="s">
        <v>735</v>
      </c>
      <c r="K175" s="498">
        <v>6</v>
      </c>
      <c r="L175" s="498">
        <v>12</v>
      </c>
      <c r="M175" s="500">
        <v>16792.16</v>
      </c>
      <c r="N175" s="498">
        <v>4</v>
      </c>
      <c r="O175" s="498">
        <v>6</v>
      </c>
      <c r="P175" s="500">
        <v>7959.7481105472843</v>
      </c>
    </row>
    <row r="176" spans="1:16" ht="20.100000000000001" customHeight="1" x14ac:dyDescent="0.2">
      <c r="A176" s="497" t="s">
        <v>618</v>
      </c>
      <c r="B176" s="498" t="s">
        <v>619</v>
      </c>
      <c r="C176" s="499" t="s">
        <v>620</v>
      </c>
      <c r="D176" s="499" t="s">
        <v>1182</v>
      </c>
      <c r="E176" s="500">
        <v>8000</v>
      </c>
      <c r="F176" s="499" t="s">
        <v>1183</v>
      </c>
      <c r="G176" s="499" t="s">
        <v>1184</v>
      </c>
      <c r="H176" s="499" t="s">
        <v>787</v>
      </c>
      <c r="I176" s="499" t="s">
        <v>625</v>
      </c>
      <c r="J176" s="499" t="s">
        <v>787</v>
      </c>
      <c r="K176" s="498">
        <v>6</v>
      </c>
      <c r="L176" s="498">
        <v>12</v>
      </c>
      <c r="M176" s="500">
        <v>98486.529999999984</v>
      </c>
      <c r="N176" s="498">
        <v>4</v>
      </c>
      <c r="O176" s="498">
        <v>6</v>
      </c>
      <c r="P176" s="500">
        <v>49418.548110547286</v>
      </c>
    </row>
    <row r="177" spans="1:16" ht="20.100000000000001" customHeight="1" x14ac:dyDescent="0.2">
      <c r="A177" s="497" t="s">
        <v>618</v>
      </c>
      <c r="B177" s="498" t="s">
        <v>619</v>
      </c>
      <c r="C177" s="499" t="s">
        <v>620</v>
      </c>
      <c r="D177" s="499" t="s">
        <v>1185</v>
      </c>
      <c r="E177" s="500">
        <v>3500</v>
      </c>
      <c r="F177" s="499" t="s">
        <v>1186</v>
      </c>
      <c r="G177" s="499" t="s">
        <v>1187</v>
      </c>
      <c r="H177" s="499" t="s">
        <v>1188</v>
      </c>
      <c r="I177" s="499" t="s">
        <v>652</v>
      </c>
      <c r="J177" s="499" t="s">
        <v>1188</v>
      </c>
      <c r="K177" s="498">
        <v>6</v>
      </c>
      <c r="L177" s="498">
        <v>12</v>
      </c>
      <c r="M177" s="500">
        <v>44988.840000000011</v>
      </c>
      <c r="N177" s="498">
        <v>4</v>
      </c>
      <c r="O177" s="498">
        <v>6</v>
      </c>
      <c r="P177" s="500">
        <v>22418.548110547283</v>
      </c>
    </row>
    <row r="178" spans="1:16" ht="20.100000000000001" customHeight="1" x14ac:dyDescent="0.2">
      <c r="A178" s="497" t="s">
        <v>618</v>
      </c>
      <c r="B178" s="498" t="s">
        <v>619</v>
      </c>
      <c r="C178" s="499" t="s">
        <v>620</v>
      </c>
      <c r="D178" s="499" t="s">
        <v>1189</v>
      </c>
      <c r="E178" s="500">
        <v>5000</v>
      </c>
      <c r="F178" s="499" t="s">
        <v>1190</v>
      </c>
      <c r="G178" s="499" t="s">
        <v>1191</v>
      </c>
      <c r="H178" s="499" t="s">
        <v>1192</v>
      </c>
      <c r="I178" s="499" t="s">
        <v>630</v>
      </c>
      <c r="J178" s="499" t="s">
        <v>1192</v>
      </c>
      <c r="K178" s="498">
        <v>9</v>
      </c>
      <c r="L178" s="498">
        <v>12</v>
      </c>
      <c r="M178" s="500">
        <v>62942.19000000001</v>
      </c>
      <c r="N178" s="498">
        <v>4</v>
      </c>
      <c r="O178" s="498">
        <v>6</v>
      </c>
      <c r="P178" s="500">
        <v>31418.548110547283</v>
      </c>
    </row>
    <row r="179" spans="1:16" ht="20.100000000000001" customHeight="1" x14ac:dyDescent="0.2">
      <c r="A179" s="497" t="s">
        <v>618</v>
      </c>
      <c r="B179" s="498" t="s">
        <v>639</v>
      </c>
      <c r="C179" s="499" t="s">
        <v>620</v>
      </c>
      <c r="D179" s="499" t="s">
        <v>893</v>
      </c>
      <c r="E179" s="500">
        <v>3800</v>
      </c>
      <c r="F179" s="499" t="s">
        <v>1193</v>
      </c>
      <c r="G179" s="499" t="s">
        <v>1194</v>
      </c>
      <c r="H179" s="499" t="s">
        <v>1195</v>
      </c>
      <c r="I179" s="499" t="s">
        <v>652</v>
      </c>
      <c r="J179" s="499" t="s">
        <v>1195</v>
      </c>
      <c r="K179" s="498">
        <v>6</v>
      </c>
      <c r="L179" s="498">
        <v>12</v>
      </c>
      <c r="M179" s="500">
        <v>48589.80000000001</v>
      </c>
      <c r="N179" s="498">
        <v>4</v>
      </c>
      <c r="O179" s="498">
        <v>6</v>
      </c>
      <c r="P179" s="500">
        <v>24218.548110547283</v>
      </c>
    </row>
    <row r="180" spans="1:16" ht="20.100000000000001" customHeight="1" x14ac:dyDescent="0.2">
      <c r="A180" s="497" t="s">
        <v>618</v>
      </c>
      <c r="B180" s="498" t="s">
        <v>639</v>
      </c>
      <c r="C180" s="499" t="s">
        <v>620</v>
      </c>
      <c r="D180" s="499" t="s">
        <v>879</v>
      </c>
      <c r="E180" s="500">
        <v>7500</v>
      </c>
      <c r="F180" s="499" t="s">
        <v>1196</v>
      </c>
      <c r="G180" s="499" t="s">
        <v>1197</v>
      </c>
      <c r="H180" s="499" t="s">
        <v>766</v>
      </c>
      <c r="I180" s="499" t="s">
        <v>630</v>
      </c>
      <c r="J180" s="499" t="s">
        <v>766</v>
      </c>
      <c r="K180" s="498">
        <v>8</v>
      </c>
      <c r="L180" s="498">
        <v>12</v>
      </c>
      <c r="M180" s="500">
        <v>92847.319999999992</v>
      </c>
      <c r="N180" s="498">
        <v>5</v>
      </c>
      <c r="O180" s="498">
        <v>6</v>
      </c>
      <c r="P180" s="500">
        <v>64559.718110547285</v>
      </c>
    </row>
    <row r="181" spans="1:16" ht="20.100000000000001" customHeight="1" x14ac:dyDescent="0.2">
      <c r="A181" s="497" t="s">
        <v>618</v>
      </c>
      <c r="B181" s="498" t="s">
        <v>619</v>
      </c>
      <c r="C181" s="499" t="s">
        <v>620</v>
      </c>
      <c r="D181" s="499" t="s">
        <v>1198</v>
      </c>
      <c r="E181" s="500">
        <v>3500</v>
      </c>
      <c r="F181" s="499" t="s">
        <v>1199</v>
      </c>
      <c r="G181" s="499" t="s">
        <v>1200</v>
      </c>
      <c r="H181" s="499" t="s">
        <v>1201</v>
      </c>
      <c r="I181" s="499" t="s">
        <v>630</v>
      </c>
      <c r="J181" s="499" t="s">
        <v>1201</v>
      </c>
      <c r="K181" s="498">
        <v>6</v>
      </c>
      <c r="L181" s="498">
        <v>12</v>
      </c>
      <c r="M181" s="500">
        <v>44989.80000000001</v>
      </c>
      <c r="N181" s="498">
        <v>4</v>
      </c>
      <c r="O181" s="498">
        <v>6</v>
      </c>
      <c r="P181" s="500">
        <v>22418.548110547283</v>
      </c>
    </row>
    <row r="182" spans="1:16" ht="20.100000000000001" customHeight="1" x14ac:dyDescent="0.2">
      <c r="A182" s="497" t="s">
        <v>618</v>
      </c>
      <c r="B182" s="498" t="s">
        <v>639</v>
      </c>
      <c r="C182" s="499" t="s">
        <v>620</v>
      </c>
      <c r="D182" s="499" t="s">
        <v>1202</v>
      </c>
      <c r="E182" s="500">
        <v>6000</v>
      </c>
      <c r="F182" s="499" t="s">
        <v>1203</v>
      </c>
      <c r="G182" s="499" t="s">
        <v>1204</v>
      </c>
      <c r="H182" s="499" t="s">
        <v>900</v>
      </c>
      <c r="I182" s="499" t="s">
        <v>630</v>
      </c>
      <c r="J182" s="499" t="s">
        <v>900</v>
      </c>
      <c r="K182" s="498">
        <v>6</v>
      </c>
      <c r="L182" s="498">
        <v>11</v>
      </c>
      <c r="M182" s="500">
        <v>67668.19</v>
      </c>
      <c r="N182" s="498"/>
      <c r="O182" s="498"/>
      <c r="P182" s="500"/>
    </row>
    <row r="183" spans="1:16" ht="20.100000000000001" customHeight="1" x14ac:dyDescent="0.2">
      <c r="A183" s="497" t="s">
        <v>618</v>
      </c>
      <c r="B183" s="498" t="s">
        <v>639</v>
      </c>
      <c r="C183" s="499" t="s">
        <v>620</v>
      </c>
      <c r="D183" s="499" t="s">
        <v>1205</v>
      </c>
      <c r="E183" s="500">
        <v>8000</v>
      </c>
      <c r="F183" s="499" t="s">
        <v>1206</v>
      </c>
      <c r="G183" s="499" t="s">
        <v>1207</v>
      </c>
      <c r="H183" s="499" t="s">
        <v>886</v>
      </c>
      <c r="I183" s="499" t="s">
        <v>630</v>
      </c>
      <c r="J183" s="499" t="s">
        <v>886</v>
      </c>
      <c r="K183" s="498"/>
      <c r="L183" s="498"/>
      <c r="M183" s="500"/>
      <c r="N183" s="498">
        <v>1</v>
      </c>
      <c r="O183" s="498">
        <v>1</v>
      </c>
      <c r="P183" s="500">
        <v>8329.5481105472827</v>
      </c>
    </row>
    <row r="184" spans="1:16" ht="20.100000000000001" customHeight="1" x14ac:dyDescent="0.2">
      <c r="A184" s="497" t="s">
        <v>618</v>
      </c>
      <c r="B184" s="498" t="s">
        <v>639</v>
      </c>
      <c r="C184" s="499" t="s">
        <v>620</v>
      </c>
      <c r="D184" s="499" t="s">
        <v>1208</v>
      </c>
      <c r="E184" s="500">
        <v>5000</v>
      </c>
      <c r="F184" s="499" t="s">
        <v>1209</v>
      </c>
      <c r="G184" s="499" t="s">
        <v>1210</v>
      </c>
      <c r="H184" s="499" t="s">
        <v>695</v>
      </c>
      <c r="I184" s="499" t="s">
        <v>630</v>
      </c>
      <c r="J184" s="499" t="s">
        <v>695</v>
      </c>
      <c r="K184" s="498">
        <v>6</v>
      </c>
      <c r="L184" s="498">
        <v>12</v>
      </c>
      <c r="M184" s="500">
        <v>62989.80000000001</v>
      </c>
      <c r="N184" s="498">
        <v>4</v>
      </c>
      <c r="O184" s="498">
        <v>6</v>
      </c>
      <c r="P184" s="500">
        <v>31418.548110547283</v>
      </c>
    </row>
    <row r="185" spans="1:16" ht="20.100000000000001" customHeight="1" x14ac:dyDescent="0.2">
      <c r="A185" s="497" t="s">
        <v>618</v>
      </c>
      <c r="B185" s="498" t="s">
        <v>639</v>
      </c>
      <c r="C185" s="499" t="s">
        <v>620</v>
      </c>
      <c r="D185" s="499" t="s">
        <v>1211</v>
      </c>
      <c r="E185" s="500">
        <v>11000</v>
      </c>
      <c r="F185" s="499" t="s">
        <v>1212</v>
      </c>
      <c r="G185" s="499" t="s">
        <v>1213</v>
      </c>
      <c r="H185" s="499" t="s">
        <v>1214</v>
      </c>
      <c r="I185" s="499" t="s">
        <v>630</v>
      </c>
      <c r="J185" s="499" t="s">
        <v>1214</v>
      </c>
      <c r="K185" s="498"/>
      <c r="L185" s="498"/>
      <c r="M185" s="500"/>
      <c r="N185" s="498">
        <v>3</v>
      </c>
      <c r="O185" s="498">
        <v>5</v>
      </c>
      <c r="P185" s="500">
        <v>52534.078110547285</v>
      </c>
    </row>
    <row r="186" spans="1:16" ht="20.100000000000001" customHeight="1" x14ac:dyDescent="0.2">
      <c r="A186" s="497" t="s">
        <v>618</v>
      </c>
      <c r="B186" s="498" t="s">
        <v>619</v>
      </c>
      <c r="C186" s="499" t="s">
        <v>620</v>
      </c>
      <c r="D186" s="499" t="s">
        <v>1215</v>
      </c>
      <c r="E186" s="500">
        <v>3800</v>
      </c>
      <c r="F186" s="499" t="s">
        <v>1216</v>
      </c>
      <c r="G186" s="499" t="s">
        <v>1217</v>
      </c>
      <c r="H186" s="499" t="s">
        <v>1218</v>
      </c>
      <c r="I186" s="499" t="s">
        <v>652</v>
      </c>
      <c r="J186" s="499" t="s">
        <v>1218</v>
      </c>
      <c r="K186" s="498">
        <v>9</v>
      </c>
      <c r="L186" s="498">
        <v>12</v>
      </c>
      <c r="M186" s="500">
        <v>44362.320000000007</v>
      </c>
      <c r="N186" s="498">
        <v>4</v>
      </c>
      <c r="O186" s="498">
        <v>6</v>
      </c>
      <c r="P186" s="500">
        <v>24218.548110547283</v>
      </c>
    </row>
    <row r="187" spans="1:16" ht="20.100000000000001" customHeight="1" x14ac:dyDescent="0.2">
      <c r="A187" s="497" t="s">
        <v>618</v>
      </c>
      <c r="B187" s="498" t="s">
        <v>639</v>
      </c>
      <c r="C187" s="499" t="s">
        <v>620</v>
      </c>
      <c r="D187" s="499" t="s">
        <v>805</v>
      </c>
      <c r="E187" s="500">
        <v>3000</v>
      </c>
      <c r="F187" s="499" t="s">
        <v>1219</v>
      </c>
      <c r="G187" s="499" t="s">
        <v>1220</v>
      </c>
      <c r="H187" s="499" t="s">
        <v>927</v>
      </c>
      <c r="I187" s="499" t="s">
        <v>630</v>
      </c>
      <c r="J187" s="499" t="s">
        <v>927</v>
      </c>
      <c r="K187" s="498">
        <v>6</v>
      </c>
      <c r="L187" s="498">
        <v>12</v>
      </c>
      <c r="M187" s="500">
        <v>38931.420000000006</v>
      </c>
      <c r="N187" s="498">
        <v>4</v>
      </c>
      <c r="O187" s="498">
        <v>6</v>
      </c>
      <c r="P187" s="500">
        <v>19418.548110547283</v>
      </c>
    </row>
    <row r="188" spans="1:16" ht="20.100000000000001" customHeight="1" x14ac:dyDescent="0.2">
      <c r="A188" s="497" t="s">
        <v>618</v>
      </c>
      <c r="B188" s="498" t="s">
        <v>639</v>
      </c>
      <c r="C188" s="499" t="s">
        <v>620</v>
      </c>
      <c r="D188" s="499" t="s">
        <v>954</v>
      </c>
      <c r="E188" s="500">
        <v>2000</v>
      </c>
      <c r="F188" s="499" t="s">
        <v>1221</v>
      </c>
      <c r="G188" s="499" t="s">
        <v>1222</v>
      </c>
      <c r="H188" s="499" t="s">
        <v>651</v>
      </c>
      <c r="I188" s="499" t="s">
        <v>652</v>
      </c>
      <c r="J188" s="499" t="s">
        <v>651</v>
      </c>
      <c r="K188" s="498">
        <v>6</v>
      </c>
      <c r="L188" s="498">
        <v>12</v>
      </c>
      <c r="M188" s="500">
        <v>26989.800000000007</v>
      </c>
      <c r="N188" s="498">
        <v>4</v>
      </c>
      <c r="O188" s="498">
        <v>6</v>
      </c>
      <c r="P188" s="500">
        <v>13191.748110547283</v>
      </c>
    </row>
    <row r="189" spans="1:16" ht="20.100000000000001" customHeight="1" x14ac:dyDescent="0.2">
      <c r="A189" s="497" t="s">
        <v>618</v>
      </c>
      <c r="B189" s="498" t="s">
        <v>639</v>
      </c>
      <c r="C189" s="499" t="s">
        <v>620</v>
      </c>
      <c r="D189" s="499" t="s">
        <v>1223</v>
      </c>
      <c r="E189" s="500">
        <v>1500</v>
      </c>
      <c r="F189" s="499" t="s">
        <v>1224</v>
      </c>
      <c r="G189" s="499" t="s">
        <v>1225</v>
      </c>
      <c r="H189" s="499" t="s">
        <v>1226</v>
      </c>
      <c r="I189" s="499" t="s">
        <v>625</v>
      </c>
      <c r="J189" s="499" t="s">
        <v>1226</v>
      </c>
      <c r="K189" s="498">
        <v>6</v>
      </c>
      <c r="L189" s="498">
        <v>12</v>
      </c>
      <c r="M189" s="500">
        <v>20719.46</v>
      </c>
      <c r="N189" s="498">
        <v>4</v>
      </c>
      <c r="O189" s="498">
        <v>6</v>
      </c>
      <c r="P189" s="500">
        <v>9921.7481105472834</v>
      </c>
    </row>
    <row r="190" spans="1:16" ht="20.100000000000001" customHeight="1" x14ac:dyDescent="0.2">
      <c r="A190" s="497" t="s">
        <v>618</v>
      </c>
      <c r="B190" s="498" t="s">
        <v>619</v>
      </c>
      <c r="C190" s="499" t="s">
        <v>620</v>
      </c>
      <c r="D190" s="499" t="s">
        <v>805</v>
      </c>
      <c r="E190" s="500">
        <v>4000</v>
      </c>
      <c r="F190" s="499" t="s">
        <v>1227</v>
      </c>
      <c r="G190" s="499" t="s">
        <v>1228</v>
      </c>
      <c r="H190" s="499" t="s">
        <v>695</v>
      </c>
      <c r="I190" s="499" t="s">
        <v>630</v>
      </c>
      <c r="J190" s="499" t="s">
        <v>695</v>
      </c>
      <c r="K190" s="498">
        <v>6</v>
      </c>
      <c r="L190" s="498">
        <v>12</v>
      </c>
      <c r="M190" s="500">
        <v>50989.80000000001</v>
      </c>
      <c r="N190" s="498">
        <v>0</v>
      </c>
      <c r="O190" s="498">
        <v>1</v>
      </c>
      <c r="P190" s="500">
        <v>7084.47</v>
      </c>
    </row>
    <row r="191" spans="1:16" ht="20.100000000000001" customHeight="1" x14ac:dyDescent="0.2">
      <c r="A191" s="497" t="s">
        <v>618</v>
      </c>
      <c r="B191" s="498" t="s">
        <v>639</v>
      </c>
      <c r="C191" s="499" t="s">
        <v>620</v>
      </c>
      <c r="D191" s="499" t="s">
        <v>1229</v>
      </c>
      <c r="E191" s="500">
        <v>5500</v>
      </c>
      <c r="F191" s="499" t="s">
        <v>1230</v>
      </c>
      <c r="G191" s="499" t="s">
        <v>1231</v>
      </c>
      <c r="H191" s="499" t="s">
        <v>900</v>
      </c>
      <c r="I191" s="499" t="s">
        <v>630</v>
      </c>
      <c r="J191" s="499" t="s">
        <v>900</v>
      </c>
      <c r="K191" s="498">
        <v>6</v>
      </c>
      <c r="L191" s="498">
        <v>12</v>
      </c>
      <c r="M191" s="500">
        <v>82179.709999999992</v>
      </c>
      <c r="N191" s="498">
        <v>4</v>
      </c>
      <c r="O191" s="498">
        <v>6</v>
      </c>
      <c r="P191" s="500">
        <v>43418.548110547286</v>
      </c>
    </row>
    <row r="192" spans="1:16" ht="20.100000000000001" customHeight="1" x14ac:dyDescent="0.2">
      <c r="A192" s="497" t="s">
        <v>618</v>
      </c>
      <c r="B192" s="498" t="s">
        <v>639</v>
      </c>
      <c r="C192" s="499" t="s">
        <v>620</v>
      </c>
      <c r="D192" s="499" t="s">
        <v>805</v>
      </c>
      <c r="E192" s="500">
        <v>4000</v>
      </c>
      <c r="F192" s="499" t="s">
        <v>1232</v>
      </c>
      <c r="G192" s="499" t="s">
        <v>1233</v>
      </c>
      <c r="H192" s="499" t="s">
        <v>1234</v>
      </c>
      <c r="I192" s="499" t="s">
        <v>625</v>
      </c>
      <c r="J192" s="499" t="s">
        <v>1234</v>
      </c>
      <c r="K192" s="498">
        <v>7</v>
      </c>
      <c r="L192" s="498">
        <v>12</v>
      </c>
      <c r="M192" s="500">
        <v>50989.80000000001</v>
      </c>
      <c r="N192" s="498">
        <v>4</v>
      </c>
      <c r="O192" s="498">
        <v>6</v>
      </c>
      <c r="P192" s="500">
        <v>25418.548110547283</v>
      </c>
    </row>
    <row r="193" spans="1:16" ht="20.100000000000001" customHeight="1" x14ac:dyDescent="0.2">
      <c r="A193" s="497" t="s">
        <v>618</v>
      </c>
      <c r="B193" s="498" t="s">
        <v>639</v>
      </c>
      <c r="C193" s="499" t="s">
        <v>620</v>
      </c>
      <c r="D193" s="499" t="s">
        <v>954</v>
      </c>
      <c r="E193" s="500">
        <v>930</v>
      </c>
      <c r="F193" s="499" t="s">
        <v>1235</v>
      </c>
      <c r="G193" s="499" t="s">
        <v>1236</v>
      </c>
      <c r="H193" s="499" t="s">
        <v>651</v>
      </c>
      <c r="I193" s="499" t="s">
        <v>652</v>
      </c>
      <c r="J193" s="499" t="s">
        <v>651</v>
      </c>
      <c r="K193" s="498">
        <v>11</v>
      </c>
      <c r="L193" s="498">
        <v>12</v>
      </c>
      <c r="M193" s="500">
        <v>13264.400000000003</v>
      </c>
      <c r="N193" s="498">
        <v>6</v>
      </c>
      <c r="O193" s="498">
        <v>6</v>
      </c>
      <c r="P193" s="500">
        <v>6193.9481105472842</v>
      </c>
    </row>
    <row r="194" spans="1:16" ht="20.100000000000001" customHeight="1" x14ac:dyDescent="0.2">
      <c r="A194" s="497" t="s">
        <v>618</v>
      </c>
      <c r="B194" s="498" t="s">
        <v>639</v>
      </c>
      <c r="C194" s="499" t="s">
        <v>620</v>
      </c>
      <c r="D194" s="499" t="s">
        <v>1237</v>
      </c>
      <c r="E194" s="500">
        <v>6000</v>
      </c>
      <c r="F194" s="499" t="s">
        <v>1238</v>
      </c>
      <c r="G194" s="499" t="s">
        <v>1239</v>
      </c>
      <c r="H194" s="499" t="s">
        <v>1240</v>
      </c>
      <c r="I194" s="499" t="s">
        <v>625</v>
      </c>
      <c r="J194" s="499" t="s">
        <v>1240</v>
      </c>
      <c r="K194" s="498">
        <v>6</v>
      </c>
      <c r="L194" s="498">
        <v>12</v>
      </c>
      <c r="M194" s="500">
        <v>74654.759999999995</v>
      </c>
      <c r="N194" s="498">
        <v>4</v>
      </c>
      <c r="O194" s="498">
        <v>6</v>
      </c>
      <c r="P194" s="500">
        <v>37418.548110547286</v>
      </c>
    </row>
    <row r="195" spans="1:16" ht="20.100000000000001" customHeight="1" x14ac:dyDescent="0.2">
      <c r="A195" s="497" t="s">
        <v>618</v>
      </c>
      <c r="B195" s="498" t="s">
        <v>639</v>
      </c>
      <c r="C195" s="499" t="s">
        <v>620</v>
      </c>
      <c r="D195" s="499" t="s">
        <v>1241</v>
      </c>
      <c r="E195" s="500">
        <v>3000</v>
      </c>
      <c r="F195" s="499" t="s">
        <v>1242</v>
      </c>
      <c r="G195" s="499" t="s">
        <v>1243</v>
      </c>
      <c r="H195" s="499" t="s">
        <v>787</v>
      </c>
      <c r="I195" s="499" t="s">
        <v>625</v>
      </c>
      <c r="J195" s="499" t="s">
        <v>787</v>
      </c>
      <c r="K195" s="498">
        <v>6</v>
      </c>
      <c r="L195" s="498">
        <v>12</v>
      </c>
      <c r="M195" s="500">
        <v>38989.80000000001</v>
      </c>
      <c r="N195" s="498">
        <v>4</v>
      </c>
      <c r="O195" s="498">
        <v>6</v>
      </c>
      <c r="P195" s="500">
        <v>19418.548110547283</v>
      </c>
    </row>
    <row r="196" spans="1:16" ht="20.100000000000001" customHeight="1" x14ac:dyDescent="0.2">
      <c r="A196" s="497" t="s">
        <v>618</v>
      </c>
      <c r="B196" s="498" t="s">
        <v>639</v>
      </c>
      <c r="C196" s="499" t="s">
        <v>620</v>
      </c>
      <c r="D196" s="499" t="s">
        <v>1244</v>
      </c>
      <c r="E196" s="500">
        <v>4500</v>
      </c>
      <c r="F196" s="499" t="s">
        <v>1245</v>
      </c>
      <c r="G196" s="499" t="s">
        <v>1246</v>
      </c>
      <c r="H196" s="499" t="s">
        <v>656</v>
      </c>
      <c r="I196" s="499" t="s">
        <v>630</v>
      </c>
      <c r="J196" s="499" t="s">
        <v>656</v>
      </c>
      <c r="K196" s="498">
        <v>6</v>
      </c>
      <c r="L196" s="498">
        <v>12</v>
      </c>
      <c r="M196" s="500">
        <v>56989.80000000001</v>
      </c>
      <c r="N196" s="498">
        <v>4</v>
      </c>
      <c r="O196" s="498">
        <v>6</v>
      </c>
      <c r="P196" s="500">
        <v>28418.548110547283</v>
      </c>
    </row>
    <row r="197" spans="1:16" ht="20.100000000000001" customHeight="1" x14ac:dyDescent="0.2">
      <c r="A197" s="497" t="s">
        <v>618</v>
      </c>
      <c r="B197" s="498" t="s">
        <v>639</v>
      </c>
      <c r="C197" s="499" t="s">
        <v>620</v>
      </c>
      <c r="D197" s="499" t="s">
        <v>1247</v>
      </c>
      <c r="E197" s="500">
        <v>1200</v>
      </c>
      <c r="F197" s="499" t="s">
        <v>1248</v>
      </c>
      <c r="G197" s="499" t="s">
        <v>1249</v>
      </c>
      <c r="H197" s="499" t="s">
        <v>1250</v>
      </c>
      <c r="I197" s="499" t="s">
        <v>625</v>
      </c>
      <c r="J197" s="499" t="s">
        <v>1250</v>
      </c>
      <c r="K197" s="498">
        <v>6</v>
      </c>
      <c r="L197" s="498">
        <v>12</v>
      </c>
      <c r="M197" s="500">
        <v>16796</v>
      </c>
      <c r="N197" s="498">
        <v>4</v>
      </c>
      <c r="O197" s="498">
        <v>6</v>
      </c>
      <c r="P197" s="500">
        <v>3855.148110547284</v>
      </c>
    </row>
    <row r="198" spans="1:16" ht="20.100000000000001" customHeight="1" x14ac:dyDescent="0.2">
      <c r="A198" s="497" t="s">
        <v>618</v>
      </c>
      <c r="B198" s="498" t="s">
        <v>619</v>
      </c>
      <c r="C198" s="499" t="s">
        <v>620</v>
      </c>
      <c r="D198" s="499" t="s">
        <v>1251</v>
      </c>
      <c r="E198" s="500">
        <v>9000</v>
      </c>
      <c r="F198" s="499" t="s">
        <v>1252</v>
      </c>
      <c r="G198" s="499" t="s">
        <v>1253</v>
      </c>
      <c r="H198" s="499" t="s">
        <v>643</v>
      </c>
      <c r="I198" s="499" t="s">
        <v>630</v>
      </c>
      <c r="J198" s="499" t="s">
        <v>643</v>
      </c>
      <c r="K198" s="498">
        <v>9</v>
      </c>
      <c r="L198" s="498">
        <v>12</v>
      </c>
      <c r="M198" s="500">
        <v>110837.93999999997</v>
      </c>
      <c r="N198" s="498">
        <v>1</v>
      </c>
      <c r="O198" s="498">
        <v>1</v>
      </c>
      <c r="P198" s="500">
        <v>22377.818110547283</v>
      </c>
    </row>
    <row r="199" spans="1:16" ht="20.100000000000001" customHeight="1" x14ac:dyDescent="0.2">
      <c r="A199" s="497" t="s">
        <v>618</v>
      </c>
      <c r="B199" s="498" t="s">
        <v>639</v>
      </c>
      <c r="C199" s="499" t="s">
        <v>620</v>
      </c>
      <c r="D199" s="499" t="s">
        <v>1254</v>
      </c>
      <c r="E199" s="500">
        <v>7000</v>
      </c>
      <c r="F199" s="499" t="s">
        <v>1255</v>
      </c>
      <c r="G199" s="499" t="s">
        <v>1256</v>
      </c>
      <c r="H199" s="499" t="s">
        <v>1144</v>
      </c>
      <c r="I199" s="499" t="s">
        <v>630</v>
      </c>
      <c r="J199" s="499" t="s">
        <v>1144</v>
      </c>
      <c r="K199" s="498">
        <v>1</v>
      </c>
      <c r="L199" s="498">
        <v>4</v>
      </c>
      <c r="M199" s="500">
        <v>21312.449999999997</v>
      </c>
      <c r="N199" s="498">
        <v>1</v>
      </c>
      <c r="O199" s="498">
        <v>6</v>
      </c>
      <c r="P199" s="500">
        <v>43418.548110547286</v>
      </c>
    </row>
    <row r="200" spans="1:16" ht="20.100000000000001" customHeight="1" x14ac:dyDescent="0.2">
      <c r="A200" s="497" t="s">
        <v>618</v>
      </c>
      <c r="B200" s="498" t="s">
        <v>639</v>
      </c>
      <c r="C200" s="499" t="s">
        <v>620</v>
      </c>
      <c r="D200" s="499" t="s">
        <v>1257</v>
      </c>
      <c r="E200" s="500">
        <v>4500</v>
      </c>
      <c r="F200" s="499" t="s">
        <v>1258</v>
      </c>
      <c r="G200" s="499" t="s">
        <v>1259</v>
      </c>
      <c r="H200" s="499" t="s">
        <v>656</v>
      </c>
      <c r="I200" s="499" t="s">
        <v>630</v>
      </c>
      <c r="J200" s="499" t="s">
        <v>656</v>
      </c>
      <c r="K200" s="498">
        <v>6</v>
      </c>
      <c r="L200" s="498">
        <v>12</v>
      </c>
      <c r="M200" s="500">
        <v>65566.240000000005</v>
      </c>
      <c r="N200" s="498"/>
      <c r="O200" s="498"/>
      <c r="P200" s="500"/>
    </row>
    <row r="201" spans="1:16" ht="20.100000000000001" customHeight="1" x14ac:dyDescent="0.2">
      <c r="A201" s="497" t="s">
        <v>618</v>
      </c>
      <c r="B201" s="498" t="s">
        <v>619</v>
      </c>
      <c r="C201" s="499" t="s">
        <v>620</v>
      </c>
      <c r="D201" s="499" t="s">
        <v>1260</v>
      </c>
      <c r="E201" s="500">
        <v>5000</v>
      </c>
      <c r="F201" s="499" t="s">
        <v>1261</v>
      </c>
      <c r="G201" s="499" t="s">
        <v>1262</v>
      </c>
      <c r="H201" s="499" t="s">
        <v>1263</v>
      </c>
      <c r="I201" s="499" t="s">
        <v>630</v>
      </c>
      <c r="J201" s="499" t="s">
        <v>1263</v>
      </c>
      <c r="K201" s="498">
        <v>9</v>
      </c>
      <c r="L201" s="498">
        <v>12</v>
      </c>
      <c r="M201" s="500">
        <v>62691.530000000006</v>
      </c>
      <c r="N201" s="498">
        <v>4</v>
      </c>
      <c r="O201" s="498">
        <v>6</v>
      </c>
      <c r="P201" s="500">
        <v>31418.548110547283</v>
      </c>
    </row>
    <row r="202" spans="1:16" ht="20.100000000000001" customHeight="1" x14ac:dyDescent="0.2">
      <c r="A202" s="497" t="s">
        <v>618</v>
      </c>
      <c r="B202" s="498" t="s">
        <v>619</v>
      </c>
      <c r="C202" s="499" t="s">
        <v>620</v>
      </c>
      <c r="D202" s="499" t="s">
        <v>1264</v>
      </c>
      <c r="E202" s="500">
        <v>8000</v>
      </c>
      <c r="F202" s="499" t="s">
        <v>1265</v>
      </c>
      <c r="G202" s="499" t="s">
        <v>1266</v>
      </c>
      <c r="H202" s="499" t="s">
        <v>753</v>
      </c>
      <c r="I202" s="499" t="s">
        <v>630</v>
      </c>
      <c r="J202" s="499" t="s">
        <v>753</v>
      </c>
      <c r="K202" s="498">
        <v>9</v>
      </c>
      <c r="L202" s="498">
        <v>12</v>
      </c>
      <c r="M202" s="500">
        <v>98866.039999999979</v>
      </c>
      <c r="N202" s="498">
        <v>4</v>
      </c>
      <c r="O202" s="498">
        <v>6</v>
      </c>
      <c r="P202" s="500">
        <v>49418.548110547286</v>
      </c>
    </row>
    <row r="203" spans="1:16" ht="20.100000000000001" customHeight="1" x14ac:dyDescent="0.2">
      <c r="A203" s="497" t="s">
        <v>618</v>
      </c>
      <c r="B203" s="498" t="s">
        <v>639</v>
      </c>
      <c r="C203" s="499" t="s">
        <v>620</v>
      </c>
      <c r="D203" s="499" t="s">
        <v>1267</v>
      </c>
      <c r="E203" s="500">
        <v>1300</v>
      </c>
      <c r="F203" s="499" t="s">
        <v>1268</v>
      </c>
      <c r="G203" s="499" t="s">
        <v>1269</v>
      </c>
      <c r="H203" s="499" t="s">
        <v>656</v>
      </c>
      <c r="I203" s="499" t="s">
        <v>630</v>
      </c>
      <c r="J203" s="499" t="s">
        <v>656</v>
      </c>
      <c r="K203" s="498">
        <v>6</v>
      </c>
      <c r="L203" s="498">
        <v>12</v>
      </c>
      <c r="M203" s="500">
        <v>17833.09</v>
      </c>
      <c r="N203" s="498">
        <v>4</v>
      </c>
      <c r="O203" s="498">
        <v>6</v>
      </c>
      <c r="P203" s="500">
        <v>8613.7481105472834</v>
      </c>
    </row>
    <row r="204" spans="1:16" ht="20.100000000000001" customHeight="1" x14ac:dyDescent="0.2">
      <c r="A204" s="497" t="s">
        <v>618</v>
      </c>
      <c r="B204" s="498" t="s">
        <v>639</v>
      </c>
      <c r="C204" s="499" t="s">
        <v>620</v>
      </c>
      <c r="D204" s="499" t="s">
        <v>1270</v>
      </c>
      <c r="E204" s="500">
        <v>3750</v>
      </c>
      <c r="F204" s="499" t="s">
        <v>1271</v>
      </c>
      <c r="G204" s="499" t="s">
        <v>1272</v>
      </c>
      <c r="H204" s="499" t="s">
        <v>1273</v>
      </c>
      <c r="I204" s="499" t="s">
        <v>630</v>
      </c>
      <c r="J204" s="499" t="s">
        <v>1273</v>
      </c>
      <c r="K204" s="498">
        <v>1</v>
      </c>
      <c r="L204" s="498">
        <v>4</v>
      </c>
      <c r="M204" s="500">
        <v>12272.45</v>
      </c>
      <c r="N204" s="498">
        <v>4</v>
      </c>
      <c r="O204" s="498">
        <v>6</v>
      </c>
      <c r="P204" s="500">
        <v>23918.548110547283</v>
      </c>
    </row>
    <row r="205" spans="1:16" ht="20.100000000000001" customHeight="1" x14ac:dyDescent="0.2">
      <c r="A205" s="497" t="s">
        <v>618</v>
      </c>
      <c r="B205" s="498" t="s">
        <v>639</v>
      </c>
      <c r="C205" s="499" t="s">
        <v>620</v>
      </c>
      <c r="D205" s="499" t="s">
        <v>1274</v>
      </c>
      <c r="E205" s="500">
        <v>8000</v>
      </c>
      <c r="F205" s="499" t="s">
        <v>1275</v>
      </c>
      <c r="G205" s="499" t="s">
        <v>1276</v>
      </c>
      <c r="H205" s="499" t="s">
        <v>1277</v>
      </c>
      <c r="I205" s="499" t="s">
        <v>630</v>
      </c>
      <c r="J205" s="499" t="s">
        <v>1277</v>
      </c>
      <c r="K205" s="498"/>
      <c r="L205" s="498"/>
      <c r="M205" s="500"/>
      <c r="N205" s="498">
        <v>2</v>
      </c>
      <c r="O205" s="498">
        <v>6</v>
      </c>
      <c r="P205" s="500">
        <v>49418.548110547286</v>
      </c>
    </row>
    <row r="206" spans="1:16" ht="20.100000000000001" customHeight="1" x14ac:dyDescent="0.2">
      <c r="A206" s="497" t="s">
        <v>618</v>
      </c>
      <c r="B206" s="498" t="s">
        <v>619</v>
      </c>
      <c r="C206" s="499" t="s">
        <v>620</v>
      </c>
      <c r="D206" s="499" t="s">
        <v>1278</v>
      </c>
      <c r="E206" s="500">
        <v>5000</v>
      </c>
      <c r="F206" s="499" t="s">
        <v>1279</v>
      </c>
      <c r="G206" s="499" t="s">
        <v>1280</v>
      </c>
      <c r="H206" s="499" t="s">
        <v>656</v>
      </c>
      <c r="I206" s="499" t="s">
        <v>630</v>
      </c>
      <c r="J206" s="499" t="s">
        <v>656</v>
      </c>
      <c r="K206" s="498">
        <v>6</v>
      </c>
      <c r="L206" s="498">
        <v>12</v>
      </c>
      <c r="M206" s="500">
        <v>62978.250000000015</v>
      </c>
      <c r="N206" s="498">
        <v>4</v>
      </c>
      <c r="O206" s="498">
        <v>6</v>
      </c>
      <c r="P206" s="500">
        <v>31418.548110547283</v>
      </c>
    </row>
    <row r="207" spans="1:16" ht="20.100000000000001" customHeight="1" x14ac:dyDescent="0.2">
      <c r="A207" s="497" t="s">
        <v>618</v>
      </c>
      <c r="B207" s="498" t="s">
        <v>639</v>
      </c>
      <c r="C207" s="499" t="s">
        <v>620</v>
      </c>
      <c r="D207" s="499" t="s">
        <v>778</v>
      </c>
      <c r="E207" s="500">
        <v>1800</v>
      </c>
      <c r="F207" s="499" t="s">
        <v>1281</v>
      </c>
      <c r="G207" s="499" t="s">
        <v>1282</v>
      </c>
      <c r="H207" s="499" t="s">
        <v>651</v>
      </c>
      <c r="I207" s="499" t="s">
        <v>652</v>
      </c>
      <c r="J207" s="499" t="s">
        <v>651</v>
      </c>
      <c r="K207" s="498">
        <v>6</v>
      </c>
      <c r="L207" s="498">
        <v>12</v>
      </c>
      <c r="M207" s="500">
        <v>24443.010000000002</v>
      </c>
      <c r="N207" s="498">
        <v>4</v>
      </c>
      <c r="O207" s="498">
        <v>6</v>
      </c>
      <c r="P207" s="500">
        <v>11883.748110547283</v>
      </c>
    </row>
    <row r="208" spans="1:16" ht="20.100000000000001" customHeight="1" x14ac:dyDescent="0.2">
      <c r="A208" s="497" t="s">
        <v>618</v>
      </c>
      <c r="B208" s="498" t="s">
        <v>619</v>
      </c>
      <c r="C208" s="499" t="s">
        <v>620</v>
      </c>
      <c r="D208" s="499" t="s">
        <v>1283</v>
      </c>
      <c r="E208" s="500">
        <v>1800</v>
      </c>
      <c r="F208" s="499" t="s">
        <v>1284</v>
      </c>
      <c r="G208" s="499" t="s">
        <v>1285</v>
      </c>
      <c r="H208" s="499" t="s">
        <v>1286</v>
      </c>
      <c r="I208" s="499" t="s">
        <v>625</v>
      </c>
      <c r="J208" s="499" t="s">
        <v>1286</v>
      </c>
      <c r="K208" s="498">
        <v>9</v>
      </c>
      <c r="L208" s="498">
        <v>12</v>
      </c>
      <c r="M208" s="500">
        <v>24430.400000000001</v>
      </c>
      <c r="N208" s="498">
        <v>5</v>
      </c>
      <c r="O208" s="498">
        <v>6</v>
      </c>
      <c r="P208" s="500">
        <v>11883.748110547283</v>
      </c>
    </row>
    <row r="209" spans="1:16" ht="20.100000000000001" customHeight="1" x14ac:dyDescent="0.2">
      <c r="A209" s="497" t="s">
        <v>618</v>
      </c>
      <c r="B209" s="498" t="s">
        <v>639</v>
      </c>
      <c r="C209" s="499" t="s">
        <v>620</v>
      </c>
      <c r="D209" s="499" t="s">
        <v>1287</v>
      </c>
      <c r="E209" s="500">
        <v>5500</v>
      </c>
      <c r="F209" s="499" t="s">
        <v>1288</v>
      </c>
      <c r="G209" s="499" t="s">
        <v>1289</v>
      </c>
      <c r="H209" s="499" t="s">
        <v>699</v>
      </c>
      <c r="I209" s="499" t="s">
        <v>630</v>
      </c>
      <c r="J209" s="499" t="s">
        <v>699</v>
      </c>
      <c r="K209" s="498">
        <v>6</v>
      </c>
      <c r="L209" s="498">
        <v>12</v>
      </c>
      <c r="M209" s="500">
        <v>67958.640000000014</v>
      </c>
      <c r="N209" s="498">
        <v>4</v>
      </c>
      <c r="O209" s="498">
        <v>6</v>
      </c>
      <c r="P209" s="500">
        <v>34418.548110547286</v>
      </c>
    </row>
    <row r="210" spans="1:16" ht="20.100000000000001" customHeight="1" x14ac:dyDescent="0.2">
      <c r="A210" s="497" t="s">
        <v>618</v>
      </c>
      <c r="B210" s="498" t="s">
        <v>639</v>
      </c>
      <c r="C210" s="499" t="s">
        <v>620</v>
      </c>
      <c r="D210" s="499" t="s">
        <v>1290</v>
      </c>
      <c r="E210" s="500">
        <v>2300</v>
      </c>
      <c r="F210" s="499" t="s">
        <v>1291</v>
      </c>
      <c r="G210" s="499" t="s">
        <v>1292</v>
      </c>
      <c r="H210" s="499" t="s">
        <v>651</v>
      </c>
      <c r="I210" s="499" t="s">
        <v>652</v>
      </c>
      <c r="J210" s="499" t="s">
        <v>651</v>
      </c>
      <c r="K210" s="498">
        <v>6</v>
      </c>
      <c r="L210" s="498">
        <v>12</v>
      </c>
      <c r="M210" s="500">
        <v>30574.620000000006</v>
      </c>
      <c r="N210" s="498">
        <v>4</v>
      </c>
      <c r="O210" s="498">
        <v>6</v>
      </c>
      <c r="P210" s="500">
        <v>15153.748110547283</v>
      </c>
    </row>
    <row r="211" spans="1:16" ht="20.100000000000001" customHeight="1" x14ac:dyDescent="0.2">
      <c r="A211" s="497" t="s">
        <v>618</v>
      </c>
      <c r="B211" s="498" t="s">
        <v>619</v>
      </c>
      <c r="C211" s="499" t="s">
        <v>620</v>
      </c>
      <c r="D211" s="499" t="s">
        <v>1293</v>
      </c>
      <c r="E211" s="500">
        <v>4200</v>
      </c>
      <c r="F211" s="499" t="s">
        <v>1294</v>
      </c>
      <c r="G211" s="499" t="s">
        <v>1295</v>
      </c>
      <c r="H211" s="499" t="s">
        <v>707</v>
      </c>
      <c r="I211" s="499" t="s">
        <v>630</v>
      </c>
      <c r="J211" s="499" t="s">
        <v>707</v>
      </c>
      <c r="K211" s="498">
        <v>9</v>
      </c>
      <c r="L211" s="498">
        <v>12</v>
      </c>
      <c r="M211" s="500">
        <v>53136.05000000001</v>
      </c>
      <c r="N211" s="498">
        <v>4</v>
      </c>
      <c r="O211" s="498">
        <v>6</v>
      </c>
      <c r="P211" s="500">
        <v>26618.548110547283</v>
      </c>
    </row>
    <row r="212" spans="1:16" ht="20.100000000000001" customHeight="1" x14ac:dyDescent="0.2">
      <c r="A212" s="497" t="s">
        <v>618</v>
      </c>
      <c r="B212" s="498" t="s">
        <v>639</v>
      </c>
      <c r="C212" s="499" t="s">
        <v>620</v>
      </c>
      <c r="D212" s="499" t="s">
        <v>1296</v>
      </c>
      <c r="E212" s="500">
        <v>4500</v>
      </c>
      <c r="F212" s="499" t="s">
        <v>1297</v>
      </c>
      <c r="G212" s="499" t="s">
        <v>1298</v>
      </c>
      <c r="H212" s="499" t="s">
        <v>1031</v>
      </c>
      <c r="I212" s="499" t="s">
        <v>630</v>
      </c>
      <c r="J212" s="499" t="s">
        <v>1031</v>
      </c>
      <c r="K212" s="498">
        <v>6</v>
      </c>
      <c r="L212" s="498">
        <v>12</v>
      </c>
      <c r="M212" s="500">
        <v>56989.80000000001</v>
      </c>
      <c r="N212" s="498">
        <v>4</v>
      </c>
      <c r="O212" s="498">
        <v>6</v>
      </c>
      <c r="P212" s="500">
        <v>28418.548110547283</v>
      </c>
    </row>
    <row r="213" spans="1:16" ht="20.100000000000001" customHeight="1" x14ac:dyDescent="0.2">
      <c r="A213" s="497" t="s">
        <v>618</v>
      </c>
      <c r="B213" s="498" t="s">
        <v>639</v>
      </c>
      <c r="C213" s="499" t="s">
        <v>620</v>
      </c>
      <c r="D213" s="499" t="s">
        <v>653</v>
      </c>
      <c r="E213" s="500">
        <v>2900</v>
      </c>
      <c r="F213" s="499" t="s">
        <v>1299</v>
      </c>
      <c r="G213" s="499" t="s">
        <v>1300</v>
      </c>
      <c r="H213" s="499" t="s">
        <v>912</v>
      </c>
      <c r="I213" s="499" t="s">
        <v>630</v>
      </c>
      <c r="J213" s="499" t="s">
        <v>912</v>
      </c>
      <c r="K213" s="498">
        <v>6</v>
      </c>
      <c r="L213" s="498">
        <v>12</v>
      </c>
      <c r="M213" s="500">
        <v>37745.040000000008</v>
      </c>
      <c r="N213" s="498">
        <v>4</v>
      </c>
      <c r="O213" s="498">
        <v>6</v>
      </c>
      <c r="P213" s="500">
        <v>18818.548110547283</v>
      </c>
    </row>
    <row r="214" spans="1:16" ht="20.100000000000001" customHeight="1" x14ac:dyDescent="0.2">
      <c r="A214" s="497" t="s">
        <v>618</v>
      </c>
      <c r="B214" s="498" t="s">
        <v>619</v>
      </c>
      <c r="C214" s="499" t="s">
        <v>620</v>
      </c>
      <c r="D214" s="499" t="s">
        <v>1301</v>
      </c>
      <c r="E214" s="500">
        <v>930</v>
      </c>
      <c r="F214" s="499" t="s">
        <v>1302</v>
      </c>
      <c r="G214" s="499" t="s">
        <v>1303</v>
      </c>
      <c r="H214" s="499" t="s">
        <v>1304</v>
      </c>
      <c r="I214" s="499" t="s">
        <v>625</v>
      </c>
      <c r="J214" s="499" t="s">
        <v>1304</v>
      </c>
      <c r="K214" s="498">
        <v>6</v>
      </c>
      <c r="L214" s="498">
        <v>12</v>
      </c>
      <c r="M214" s="500">
        <v>13264.400000000003</v>
      </c>
      <c r="N214" s="498">
        <v>4</v>
      </c>
      <c r="O214" s="498">
        <v>6</v>
      </c>
      <c r="P214" s="500">
        <v>6193.9481105472842</v>
      </c>
    </row>
    <row r="215" spans="1:16" ht="20.100000000000001" customHeight="1" x14ac:dyDescent="0.2">
      <c r="A215" s="497" t="s">
        <v>618</v>
      </c>
      <c r="B215" s="498" t="s">
        <v>639</v>
      </c>
      <c r="C215" s="499" t="s">
        <v>620</v>
      </c>
      <c r="D215" s="499" t="s">
        <v>805</v>
      </c>
      <c r="E215" s="500">
        <v>3000</v>
      </c>
      <c r="F215" s="499" t="s">
        <v>1305</v>
      </c>
      <c r="G215" s="499" t="s">
        <v>1306</v>
      </c>
      <c r="H215" s="499" t="s">
        <v>874</v>
      </c>
      <c r="I215" s="499" t="s">
        <v>652</v>
      </c>
      <c r="J215" s="499" t="s">
        <v>874</v>
      </c>
      <c r="K215" s="498">
        <v>7</v>
      </c>
      <c r="L215" s="498">
        <v>12</v>
      </c>
      <c r="M215" s="500">
        <v>38989.80000000001</v>
      </c>
      <c r="N215" s="498">
        <v>4</v>
      </c>
      <c r="O215" s="498">
        <v>6</v>
      </c>
      <c r="P215" s="500">
        <v>19418.548110547283</v>
      </c>
    </row>
    <row r="216" spans="1:16" ht="20.100000000000001" customHeight="1" x14ac:dyDescent="0.2">
      <c r="A216" s="497" t="s">
        <v>618</v>
      </c>
      <c r="B216" s="498" t="s">
        <v>639</v>
      </c>
      <c r="C216" s="499" t="s">
        <v>620</v>
      </c>
      <c r="D216" s="499" t="s">
        <v>1043</v>
      </c>
      <c r="E216" s="500">
        <v>1500</v>
      </c>
      <c r="F216" s="499" t="s">
        <v>1307</v>
      </c>
      <c r="G216" s="499" t="s">
        <v>1308</v>
      </c>
      <c r="H216" s="499" t="s">
        <v>1309</v>
      </c>
      <c r="I216" s="499" t="s">
        <v>625</v>
      </c>
      <c r="J216" s="499" t="s">
        <v>1309</v>
      </c>
      <c r="K216" s="498">
        <v>6</v>
      </c>
      <c r="L216" s="498">
        <v>12</v>
      </c>
      <c r="M216" s="500">
        <v>20720</v>
      </c>
      <c r="N216" s="498">
        <v>4</v>
      </c>
      <c r="O216" s="498">
        <v>6</v>
      </c>
      <c r="P216" s="500">
        <v>9921.7481105472834</v>
      </c>
    </row>
    <row r="217" spans="1:16" ht="20.100000000000001" customHeight="1" x14ac:dyDescent="0.2">
      <c r="A217" s="497" t="s">
        <v>618</v>
      </c>
      <c r="B217" s="498" t="s">
        <v>639</v>
      </c>
      <c r="C217" s="499" t="s">
        <v>620</v>
      </c>
      <c r="D217" s="499" t="s">
        <v>1310</v>
      </c>
      <c r="E217" s="500">
        <v>15600</v>
      </c>
      <c r="F217" s="499" t="s">
        <v>1311</v>
      </c>
      <c r="G217" s="499" t="s">
        <v>1312</v>
      </c>
      <c r="H217" s="499" t="s">
        <v>643</v>
      </c>
      <c r="I217" s="499" t="s">
        <v>630</v>
      </c>
      <c r="J217" s="499" t="s">
        <v>643</v>
      </c>
      <c r="K217" s="498">
        <v>1</v>
      </c>
      <c r="L217" s="498">
        <v>1</v>
      </c>
      <c r="M217" s="500">
        <v>4334.1499999999996</v>
      </c>
      <c r="N217" s="498"/>
      <c r="O217" s="498"/>
      <c r="P217" s="500"/>
    </row>
    <row r="218" spans="1:16" ht="20.100000000000001" customHeight="1" x14ac:dyDescent="0.2">
      <c r="A218" s="497" t="s">
        <v>618</v>
      </c>
      <c r="B218" s="498" t="s">
        <v>639</v>
      </c>
      <c r="C218" s="499" t="s">
        <v>620</v>
      </c>
      <c r="D218" s="499" t="s">
        <v>1313</v>
      </c>
      <c r="E218" s="500">
        <v>4000</v>
      </c>
      <c r="F218" s="499" t="s">
        <v>1314</v>
      </c>
      <c r="G218" s="499" t="s">
        <v>1315</v>
      </c>
      <c r="H218" s="499" t="s">
        <v>1316</v>
      </c>
      <c r="I218" s="499" t="s">
        <v>652</v>
      </c>
      <c r="J218" s="499" t="s">
        <v>1316</v>
      </c>
      <c r="K218" s="498">
        <v>8</v>
      </c>
      <c r="L218" s="498">
        <v>12</v>
      </c>
      <c r="M218" s="500">
        <v>50981.680000000008</v>
      </c>
      <c r="N218" s="498">
        <v>4</v>
      </c>
      <c r="O218" s="498">
        <v>6</v>
      </c>
      <c r="P218" s="500">
        <v>25418.548110547283</v>
      </c>
    </row>
    <row r="219" spans="1:16" ht="20.100000000000001" customHeight="1" x14ac:dyDescent="0.2">
      <c r="A219" s="497" t="s">
        <v>618</v>
      </c>
      <c r="B219" s="498" t="s">
        <v>639</v>
      </c>
      <c r="C219" s="499" t="s">
        <v>620</v>
      </c>
      <c r="D219" s="499" t="s">
        <v>1317</v>
      </c>
      <c r="E219" s="500">
        <v>15600</v>
      </c>
      <c r="F219" s="499" t="s">
        <v>1318</v>
      </c>
      <c r="G219" s="499" t="s">
        <v>1319</v>
      </c>
      <c r="H219" s="499" t="s">
        <v>1320</v>
      </c>
      <c r="I219" s="499" t="s">
        <v>630</v>
      </c>
      <c r="J219" s="499" t="s">
        <v>1320</v>
      </c>
      <c r="K219" s="498">
        <v>1</v>
      </c>
      <c r="L219" s="498">
        <v>6</v>
      </c>
      <c r="M219" s="500">
        <v>77910.75</v>
      </c>
      <c r="N219" s="498">
        <v>1</v>
      </c>
      <c r="O219" s="498">
        <v>6</v>
      </c>
      <c r="P219" s="500">
        <v>95018.548110547286</v>
      </c>
    </row>
    <row r="220" spans="1:16" ht="20.100000000000001" customHeight="1" x14ac:dyDescent="0.2">
      <c r="A220" s="497" t="s">
        <v>618</v>
      </c>
      <c r="B220" s="498" t="s">
        <v>639</v>
      </c>
      <c r="C220" s="499" t="s">
        <v>620</v>
      </c>
      <c r="D220" s="499" t="s">
        <v>736</v>
      </c>
      <c r="E220" s="500">
        <v>1800</v>
      </c>
      <c r="F220" s="499" t="s">
        <v>1321</v>
      </c>
      <c r="G220" s="499" t="s">
        <v>1322</v>
      </c>
      <c r="H220" s="499" t="s">
        <v>1323</v>
      </c>
      <c r="I220" s="499" t="s">
        <v>625</v>
      </c>
      <c r="J220" s="499" t="s">
        <v>1323</v>
      </c>
      <c r="K220" s="498">
        <v>6</v>
      </c>
      <c r="L220" s="498">
        <v>12</v>
      </c>
      <c r="M220" s="500">
        <v>19682.16</v>
      </c>
      <c r="N220" s="498">
        <v>4</v>
      </c>
      <c r="O220" s="498">
        <v>6</v>
      </c>
      <c r="P220" s="500">
        <v>11883.748110547283</v>
      </c>
    </row>
    <row r="221" spans="1:16" ht="20.100000000000001" customHeight="1" x14ac:dyDescent="0.2">
      <c r="A221" s="497" t="s">
        <v>618</v>
      </c>
      <c r="B221" s="498" t="s">
        <v>619</v>
      </c>
      <c r="C221" s="499" t="s">
        <v>620</v>
      </c>
      <c r="D221" s="499" t="s">
        <v>1324</v>
      </c>
      <c r="E221" s="500">
        <v>3000</v>
      </c>
      <c r="F221" s="499" t="s">
        <v>1325</v>
      </c>
      <c r="G221" s="499" t="s">
        <v>1326</v>
      </c>
      <c r="H221" s="499" t="s">
        <v>651</v>
      </c>
      <c r="I221" s="499" t="s">
        <v>652</v>
      </c>
      <c r="J221" s="499" t="s">
        <v>651</v>
      </c>
      <c r="K221" s="498">
        <v>6</v>
      </c>
      <c r="L221" s="498">
        <v>12</v>
      </c>
      <c r="M221" s="500">
        <v>38989.80000000001</v>
      </c>
      <c r="N221" s="498">
        <v>4</v>
      </c>
      <c r="O221" s="498">
        <v>6</v>
      </c>
      <c r="P221" s="500">
        <v>19418.548110547283</v>
      </c>
    </row>
    <row r="222" spans="1:16" ht="20.100000000000001" customHeight="1" x14ac:dyDescent="0.2">
      <c r="A222" s="497" t="s">
        <v>618</v>
      </c>
      <c r="B222" s="498" t="s">
        <v>639</v>
      </c>
      <c r="C222" s="499" t="s">
        <v>620</v>
      </c>
      <c r="D222" s="499" t="s">
        <v>760</v>
      </c>
      <c r="E222" s="500">
        <v>3000</v>
      </c>
      <c r="F222" s="499" t="s">
        <v>1327</v>
      </c>
      <c r="G222" s="499" t="s">
        <v>1328</v>
      </c>
      <c r="H222" s="499" t="s">
        <v>766</v>
      </c>
      <c r="I222" s="499" t="s">
        <v>630</v>
      </c>
      <c r="J222" s="499" t="s">
        <v>766</v>
      </c>
      <c r="K222" s="498">
        <v>7</v>
      </c>
      <c r="L222" s="498">
        <v>8</v>
      </c>
      <c r="M222" s="500">
        <v>26977.52</v>
      </c>
      <c r="N222" s="498"/>
      <c r="O222" s="498"/>
      <c r="P222" s="500"/>
    </row>
    <row r="223" spans="1:16" ht="20.100000000000001" customHeight="1" x14ac:dyDescent="0.2">
      <c r="A223" s="497" t="s">
        <v>618</v>
      </c>
      <c r="B223" s="498" t="s">
        <v>639</v>
      </c>
      <c r="C223" s="499" t="s">
        <v>620</v>
      </c>
      <c r="D223" s="499" t="s">
        <v>1329</v>
      </c>
      <c r="E223" s="500">
        <v>6000</v>
      </c>
      <c r="F223" s="499" t="s">
        <v>1330</v>
      </c>
      <c r="G223" s="499" t="s">
        <v>1331</v>
      </c>
      <c r="H223" s="499" t="s">
        <v>823</v>
      </c>
      <c r="I223" s="499" t="s">
        <v>630</v>
      </c>
      <c r="J223" s="499" t="s">
        <v>823</v>
      </c>
      <c r="K223" s="498">
        <v>8</v>
      </c>
      <c r="L223" s="498">
        <v>12</v>
      </c>
      <c r="M223" s="500">
        <v>74301.58</v>
      </c>
      <c r="N223" s="498">
        <v>4</v>
      </c>
      <c r="O223" s="498">
        <v>6</v>
      </c>
      <c r="P223" s="500">
        <v>37418.548110547286</v>
      </c>
    </row>
    <row r="224" spans="1:16" ht="20.100000000000001" customHeight="1" x14ac:dyDescent="0.2">
      <c r="A224" s="497" t="s">
        <v>618</v>
      </c>
      <c r="B224" s="498" t="s">
        <v>639</v>
      </c>
      <c r="C224" s="499" t="s">
        <v>620</v>
      </c>
      <c r="D224" s="499" t="s">
        <v>1332</v>
      </c>
      <c r="E224" s="500">
        <v>3000</v>
      </c>
      <c r="F224" s="499" t="s">
        <v>1333</v>
      </c>
      <c r="G224" s="499" t="s">
        <v>1334</v>
      </c>
      <c r="H224" s="499" t="s">
        <v>912</v>
      </c>
      <c r="I224" s="499" t="s">
        <v>630</v>
      </c>
      <c r="J224" s="499" t="s">
        <v>912</v>
      </c>
      <c r="K224" s="498">
        <v>1</v>
      </c>
      <c r="L224" s="498">
        <v>1</v>
      </c>
      <c r="M224" s="500">
        <v>1090</v>
      </c>
      <c r="N224" s="498"/>
      <c r="O224" s="498"/>
      <c r="P224" s="500"/>
    </row>
    <row r="225" spans="1:16" ht="20.100000000000001" customHeight="1" x14ac:dyDescent="0.2">
      <c r="A225" s="497" t="s">
        <v>618</v>
      </c>
      <c r="B225" s="498" t="s">
        <v>639</v>
      </c>
      <c r="C225" s="499" t="s">
        <v>620</v>
      </c>
      <c r="D225" s="499" t="s">
        <v>1043</v>
      </c>
      <c r="E225" s="500">
        <v>930</v>
      </c>
      <c r="F225" s="499" t="s">
        <v>1335</v>
      </c>
      <c r="G225" s="499" t="s">
        <v>1336</v>
      </c>
      <c r="H225" s="499" t="s">
        <v>651</v>
      </c>
      <c r="I225" s="499" t="s">
        <v>652</v>
      </c>
      <c r="J225" s="499" t="s">
        <v>651</v>
      </c>
      <c r="K225" s="498">
        <v>6</v>
      </c>
      <c r="L225" s="498">
        <v>12</v>
      </c>
      <c r="M225" s="500">
        <v>13264.400000000003</v>
      </c>
      <c r="N225" s="498">
        <v>4</v>
      </c>
      <c r="O225" s="498">
        <v>6</v>
      </c>
      <c r="P225" s="500">
        <v>6193.9481105472842</v>
      </c>
    </row>
    <row r="226" spans="1:16" ht="20.100000000000001" customHeight="1" x14ac:dyDescent="0.2">
      <c r="A226" s="497" t="s">
        <v>618</v>
      </c>
      <c r="B226" s="498" t="s">
        <v>639</v>
      </c>
      <c r="C226" s="499" t="s">
        <v>620</v>
      </c>
      <c r="D226" s="499" t="s">
        <v>1337</v>
      </c>
      <c r="E226" s="500">
        <v>3800</v>
      </c>
      <c r="F226" s="499" t="s">
        <v>1338</v>
      </c>
      <c r="G226" s="499" t="s">
        <v>1339</v>
      </c>
      <c r="H226" s="499" t="s">
        <v>1340</v>
      </c>
      <c r="I226" s="499" t="s">
        <v>652</v>
      </c>
      <c r="J226" s="499" t="s">
        <v>1340</v>
      </c>
      <c r="K226" s="498">
        <v>6</v>
      </c>
      <c r="L226" s="498">
        <v>12</v>
      </c>
      <c r="M226" s="500">
        <v>48589.80000000001</v>
      </c>
      <c r="N226" s="498">
        <v>4</v>
      </c>
      <c r="O226" s="498">
        <v>6</v>
      </c>
      <c r="P226" s="500">
        <v>24218.548110547283</v>
      </c>
    </row>
    <row r="227" spans="1:16" ht="20.100000000000001" customHeight="1" x14ac:dyDescent="0.2">
      <c r="A227" s="497" t="s">
        <v>618</v>
      </c>
      <c r="B227" s="498" t="s">
        <v>639</v>
      </c>
      <c r="C227" s="499" t="s">
        <v>620</v>
      </c>
      <c r="D227" s="499" t="s">
        <v>1341</v>
      </c>
      <c r="E227" s="500">
        <v>2500</v>
      </c>
      <c r="F227" s="499" t="s">
        <v>1342</v>
      </c>
      <c r="G227" s="499" t="s">
        <v>1343</v>
      </c>
      <c r="H227" s="499" t="s">
        <v>1344</v>
      </c>
      <c r="I227" s="499" t="s">
        <v>652</v>
      </c>
      <c r="J227" s="499" t="s">
        <v>1344</v>
      </c>
      <c r="K227" s="498">
        <v>6</v>
      </c>
      <c r="L227" s="498">
        <v>12</v>
      </c>
      <c r="M227" s="500">
        <v>32565.840000000007</v>
      </c>
      <c r="N227" s="498">
        <v>4</v>
      </c>
      <c r="O227" s="498">
        <v>6</v>
      </c>
      <c r="P227" s="500">
        <v>16418.548110547283</v>
      </c>
    </row>
    <row r="228" spans="1:16" ht="20.100000000000001" customHeight="1" x14ac:dyDescent="0.2">
      <c r="A228" s="497" t="s">
        <v>618</v>
      </c>
      <c r="B228" s="498" t="s">
        <v>639</v>
      </c>
      <c r="C228" s="499" t="s">
        <v>620</v>
      </c>
      <c r="D228" s="499" t="s">
        <v>1345</v>
      </c>
      <c r="E228" s="500">
        <v>8500</v>
      </c>
      <c r="F228" s="499" t="s">
        <v>1346</v>
      </c>
      <c r="G228" s="499" t="s">
        <v>1347</v>
      </c>
      <c r="H228" s="499" t="s">
        <v>1348</v>
      </c>
      <c r="I228" s="499" t="s">
        <v>630</v>
      </c>
      <c r="J228" s="499" t="s">
        <v>1348</v>
      </c>
      <c r="K228" s="498">
        <v>6</v>
      </c>
      <c r="L228" s="498">
        <v>12</v>
      </c>
      <c r="M228" s="500">
        <v>104321.74999999997</v>
      </c>
      <c r="N228" s="498">
        <v>3</v>
      </c>
      <c r="O228" s="498">
        <v>5</v>
      </c>
      <c r="P228" s="500">
        <v>48954.83811054728</v>
      </c>
    </row>
    <row r="229" spans="1:16" ht="20.100000000000001" customHeight="1" x14ac:dyDescent="0.2">
      <c r="A229" s="497" t="s">
        <v>618</v>
      </c>
      <c r="B229" s="498" t="s">
        <v>639</v>
      </c>
      <c r="C229" s="499" t="s">
        <v>620</v>
      </c>
      <c r="D229" s="499" t="s">
        <v>805</v>
      </c>
      <c r="E229" s="500">
        <v>2600</v>
      </c>
      <c r="F229" s="499" t="s">
        <v>1349</v>
      </c>
      <c r="G229" s="499" t="s">
        <v>1350</v>
      </c>
      <c r="H229" s="499" t="s">
        <v>1351</v>
      </c>
      <c r="I229" s="499" t="s">
        <v>625</v>
      </c>
      <c r="J229" s="499" t="s">
        <v>1351</v>
      </c>
      <c r="K229" s="498">
        <v>8</v>
      </c>
      <c r="L229" s="498">
        <v>10</v>
      </c>
      <c r="M229" s="500">
        <v>28082.320000000007</v>
      </c>
      <c r="N229" s="498"/>
      <c r="O229" s="498"/>
      <c r="P229" s="500"/>
    </row>
    <row r="230" spans="1:16" ht="20.100000000000001" customHeight="1" x14ac:dyDescent="0.2">
      <c r="A230" s="497" t="s">
        <v>618</v>
      </c>
      <c r="B230" s="498" t="s">
        <v>639</v>
      </c>
      <c r="C230" s="499" t="s">
        <v>620</v>
      </c>
      <c r="D230" s="499" t="s">
        <v>1244</v>
      </c>
      <c r="E230" s="500">
        <v>4500</v>
      </c>
      <c r="F230" s="499" t="s">
        <v>1352</v>
      </c>
      <c r="G230" s="499" t="s">
        <v>1353</v>
      </c>
      <c r="H230" s="499" t="s">
        <v>1028</v>
      </c>
      <c r="I230" s="499" t="s">
        <v>630</v>
      </c>
      <c r="J230" s="499" t="s">
        <v>1028</v>
      </c>
      <c r="K230" s="498">
        <v>6</v>
      </c>
      <c r="L230" s="498">
        <v>12</v>
      </c>
      <c r="M230" s="500">
        <v>56947.640000000014</v>
      </c>
      <c r="N230" s="498">
        <v>4</v>
      </c>
      <c r="O230" s="498">
        <v>6</v>
      </c>
      <c r="P230" s="500">
        <v>28418.548110547283</v>
      </c>
    </row>
    <row r="231" spans="1:16" ht="20.100000000000001" customHeight="1" x14ac:dyDescent="0.2">
      <c r="A231" s="497" t="s">
        <v>618</v>
      </c>
      <c r="B231" s="498" t="s">
        <v>639</v>
      </c>
      <c r="C231" s="499" t="s">
        <v>620</v>
      </c>
      <c r="D231" s="499" t="s">
        <v>1354</v>
      </c>
      <c r="E231" s="500">
        <v>2800</v>
      </c>
      <c r="F231" s="499" t="s">
        <v>1355</v>
      </c>
      <c r="G231" s="499" t="s">
        <v>1356</v>
      </c>
      <c r="H231" s="499" t="s">
        <v>1357</v>
      </c>
      <c r="I231" s="499" t="s">
        <v>630</v>
      </c>
      <c r="J231" s="499" t="s">
        <v>1357</v>
      </c>
      <c r="K231" s="498">
        <v>6</v>
      </c>
      <c r="L231" s="498">
        <v>12</v>
      </c>
      <c r="M231" s="500">
        <v>36390.890000000007</v>
      </c>
      <c r="N231" s="498">
        <v>4</v>
      </c>
      <c r="O231" s="498">
        <v>6</v>
      </c>
      <c r="P231" s="500">
        <v>18218.548110547283</v>
      </c>
    </row>
    <row r="232" spans="1:16" ht="20.100000000000001" customHeight="1" x14ac:dyDescent="0.2">
      <c r="A232" s="497" t="s">
        <v>618</v>
      </c>
      <c r="B232" s="498" t="s">
        <v>639</v>
      </c>
      <c r="C232" s="499" t="s">
        <v>620</v>
      </c>
      <c r="D232" s="499" t="s">
        <v>1358</v>
      </c>
      <c r="E232" s="500">
        <v>8000</v>
      </c>
      <c r="F232" s="499" t="s">
        <v>1359</v>
      </c>
      <c r="G232" s="499" t="s">
        <v>1360</v>
      </c>
      <c r="H232" s="499" t="s">
        <v>707</v>
      </c>
      <c r="I232" s="499" t="s">
        <v>630</v>
      </c>
      <c r="J232" s="499" t="s">
        <v>707</v>
      </c>
      <c r="K232" s="498">
        <v>1</v>
      </c>
      <c r="L232" s="498">
        <v>4</v>
      </c>
      <c r="M232" s="500">
        <v>18512.3</v>
      </c>
      <c r="N232" s="498">
        <v>4</v>
      </c>
      <c r="O232" s="498">
        <v>6</v>
      </c>
      <c r="P232" s="500">
        <v>49418.548110547286</v>
      </c>
    </row>
    <row r="233" spans="1:16" ht="20.100000000000001" customHeight="1" x14ac:dyDescent="0.2">
      <c r="A233" s="497" t="s">
        <v>618</v>
      </c>
      <c r="B233" s="498" t="s">
        <v>639</v>
      </c>
      <c r="C233" s="499" t="s">
        <v>620</v>
      </c>
      <c r="D233" s="499" t="s">
        <v>778</v>
      </c>
      <c r="E233" s="500">
        <v>3500</v>
      </c>
      <c r="F233" s="499" t="s">
        <v>1361</v>
      </c>
      <c r="G233" s="499" t="s">
        <v>1362</v>
      </c>
      <c r="H233" s="499" t="s">
        <v>651</v>
      </c>
      <c r="I233" s="499" t="s">
        <v>652</v>
      </c>
      <c r="J233" s="499" t="s">
        <v>651</v>
      </c>
      <c r="K233" s="498">
        <v>6</v>
      </c>
      <c r="L233" s="498">
        <v>12</v>
      </c>
      <c r="M233" s="500">
        <v>44989.80000000001</v>
      </c>
      <c r="N233" s="498">
        <v>4</v>
      </c>
      <c r="O233" s="498">
        <v>6</v>
      </c>
      <c r="P233" s="500">
        <v>22160.548110547283</v>
      </c>
    </row>
    <row r="234" spans="1:16" ht="20.100000000000001" customHeight="1" x14ac:dyDescent="0.2">
      <c r="A234" s="497" t="s">
        <v>618</v>
      </c>
      <c r="B234" s="498" t="s">
        <v>639</v>
      </c>
      <c r="C234" s="499" t="s">
        <v>620</v>
      </c>
      <c r="D234" s="499" t="s">
        <v>688</v>
      </c>
      <c r="E234" s="500">
        <v>3800</v>
      </c>
      <c r="F234" s="499" t="s">
        <v>1363</v>
      </c>
      <c r="G234" s="499" t="s">
        <v>1364</v>
      </c>
      <c r="H234" s="499" t="s">
        <v>1365</v>
      </c>
      <c r="I234" s="499" t="s">
        <v>630</v>
      </c>
      <c r="J234" s="499" t="s">
        <v>1365</v>
      </c>
      <c r="K234" s="498">
        <v>6</v>
      </c>
      <c r="L234" s="498">
        <v>12</v>
      </c>
      <c r="M234" s="500">
        <v>48036.460000000006</v>
      </c>
      <c r="N234" s="498">
        <v>4</v>
      </c>
      <c r="O234" s="498">
        <v>6</v>
      </c>
      <c r="P234" s="500">
        <v>24218.548110547283</v>
      </c>
    </row>
    <row r="235" spans="1:16" ht="20.100000000000001" customHeight="1" x14ac:dyDescent="0.2">
      <c r="A235" s="497" t="s">
        <v>618</v>
      </c>
      <c r="B235" s="498" t="s">
        <v>639</v>
      </c>
      <c r="C235" s="499" t="s">
        <v>620</v>
      </c>
      <c r="D235" s="499" t="s">
        <v>1366</v>
      </c>
      <c r="E235" s="500">
        <v>6500</v>
      </c>
      <c r="F235" s="499" t="s">
        <v>1367</v>
      </c>
      <c r="G235" s="499" t="s">
        <v>1368</v>
      </c>
      <c r="H235" s="499" t="s">
        <v>1201</v>
      </c>
      <c r="I235" s="499" t="s">
        <v>630</v>
      </c>
      <c r="J235" s="499" t="s">
        <v>1201</v>
      </c>
      <c r="K235" s="498">
        <v>6</v>
      </c>
      <c r="L235" s="498">
        <v>12</v>
      </c>
      <c r="M235" s="500">
        <v>80937.069999999992</v>
      </c>
      <c r="N235" s="498">
        <v>4</v>
      </c>
      <c r="O235" s="498">
        <v>6</v>
      </c>
      <c r="P235" s="500">
        <v>40418.548110547286</v>
      </c>
    </row>
    <row r="236" spans="1:16" ht="20.100000000000001" customHeight="1" x14ac:dyDescent="0.2">
      <c r="A236" s="497" t="s">
        <v>618</v>
      </c>
      <c r="B236" s="498" t="s">
        <v>619</v>
      </c>
      <c r="C236" s="499" t="s">
        <v>620</v>
      </c>
      <c r="D236" s="499" t="s">
        <v>1369</v>
      </c>
      <c r="E236" s="500">
        <v>1600</v>
      </c>
      <c r="F236" s="499" t="s">
        <v>1370</v>
      </c>
      <c r="G236" s="499" t="s">
        <v>1371</v>
      </c>
      <c r="H236" s="499" t="s">
        <v>864</v>
      </c>
      <c r="I236" s="499" t="s">
        <v>652</v>
      </c>
      <c r="J236" s="499" t="s">
        <v>864</v>
      </c>
      <c r="K236" s="498">
        <v>9</v>
      </c>
      <c r="L236" s="498">
        <v>12</v>
      </c>
      <c r="M236" s="500">
        <v>21984.809999999998</v>
      </c>
      <c r="N236" s="498"/>
      <c r="O236" s="498"/>
      <c r="P236" s="500"/>
    </row>
    <row r="237" spans="1:16" ht="20.100000000000001" customHeight="1" x14ac:dyDescent="0.2">
      <c r="A237" s="497" t="s">
        <v>618</v>
      </c>
      <c r="B237" s="498" t="s">
        <v>639</v>
      </c>
      <c r="C237" s="499" t="s">
        <v>620</v>
      </c>
      <c r="D237" s="499" t="s">
        <v>1372</v>
      </c>
      <c r="E237" s="500">
        <v>3000</v>
      </c>
      <c r="F237" s="499" t="s">
        <v>1373</v>
      </c>
      <c r="G237" s="499" t="s">
        <v>1374</v>
      </c>
      <c r="H237" s="499" t="s">
        <v>1375</v>
      </c>
      <c r="I237" s="499" t="s">
        <v>630</v>
      </c>
      <c r="J237" s="499" t="s">
        <v>1375</v>
      </c>
      <c r="K237" s="498">
        <v>6</v>
      </c>
      <c r="L237" s="498">
        <v>12</v>
      </c>
      <c r="M237" s="500">
        <v>38875.94000000001</v>
      </c>
      <c r="N237" s="498">
        <v>4</v>
      </c>
      <c r="O237" s="498">
        <v>6</v>
      </c>
      <c r="P237" s="500">
        <v>19418.548110547283</v>
      </c>
    </row>
    <row r="238" spans="1:16" ht="20.100000000000001" customHeight="1" x14ac:dyDescent="0.2">
      <c r="A238" s="497" t="s">
        <v>618</v>
      </c>
      <c r="B238" s="498" t="s">
        <v>619</v>
      </c>
      <c r="C238" s="499" t="s">
        <v>620</v>
      </c>
      <c r="D238" s="499" t="s">
        <v>1376</v>
      </c>
      <c r="E238" s="500">
        <v>6500</v>
      </c>
      <c r="F238" s="499" t="s">
        <v>1377</v>
      </c>
      <c r="G238" s="499" t="s">
        <v>1378</v>
      </c>
      <c r="H238" s="499" t="s">
        <v>1192</v>
      </c>
      <c r="I238" s="499" t="s">
        <v>630</v>
      </c>
      <c r="J238" s="499" t="s">
        <v>1192</v>
      </c>
      <c r="K238" s="498">
        <v>2</v>
      </c>
      <c r="L238" s="498">
        <v>3</v>
      </c>
      <c r="M238" s="500">
        <v>15399.55</v>
      </c>
      <c r="N238" s="498"/>
      <c r="O238" s="498"/>
      <c r="P238" s="500"/>
    </row>
    <row r="239" spans="1:16" ht="20.100000000000001" customHeight="1" x14ac:dyDescent="0.2">
      <c r="A239" s="497" t="s">
        <v>618</v>
      </c>
      <c r="B239" s="498" t="s">
        <v>639</v>
      </c>
      <c r="C239" s="499" t="s">
        <v>620</v>
      </c>
      <c r="D239" s="499" t="s">
        <v>1379</v>
      </c>
      <c r="E239" s="500">
        <v>5500</v>
      </c>
      <c r="F239" s="499" t="s">
        <v>1380</v>
      </c>
      <c r="G239" s="499" t="s">
        <v>1381</v>
      </c>
      <c r="H239" s="499" t="s">
        <v>886</v>
      </c>
      <c r="I239" s="499" t="s">
        <v>630</v>
      </c>
      <c r="J239" s="499" t="s">
        <v>886</v>
      </c>
      <c r="K239" s="498">
        <v>7</v>
      </c>
      <c r="L239" s="498">
        <v>12</v>
      </c>
      <c r="M239" s="500">
        <v>59440.000000000007</v>
      </c>
      <c r="N239" s="498">
        <v>4</v>
      </c>
      <c r="O239" s="498">
        <v>6</v>
      </c>
      <c r="P239" s="500">
        <v>34418.548110547286</v>
      </c>
    </row>
    <row r="240" spans="1:16" ht="20.100000000000001" customHeight="1" x14ac:dyDescent="0.2">
      <c r="A240" s="497" t="s">
        <v>618</v>
      </c>
      <c r="B240" s="498" t="s">
        <v>639</v>
      </c>
      <c r="C240" s="499" t="s">
        <v>620</v>
      </c>
      <c r="D240" s="499" t="s">
        <v>653</v>
      </c>
      <c r="E240" s="500">
        <v>3000</v>
      </c>
      <c r="F240" s="499" t="s">
        <v>1382</v>
      </c>
      <c r="G240" s="499" t="s">
        <v>1383</v>
      </c>
      <c r="H240" s="499" t="s">
        <v>656</v>
      </c>
      <c r="I240" s="499" t="s">
        <v>630</v>
      </c>
      <c r="J240" s="499" t="s">
        <v>656</v>
      </c>
      <c r="K240" s="498">
        <v>6</v>
      </c>
      <c r="L240" s="498">
        <v>12</v>
      </c>
      <c r="M240" s="500">
        <v>38989.80000000001</v>
      </c>
      <c r="N240" s="498">
        <v>4</v>
      </c>
      <c r="O240" s="498">
        <v>6</v>
      </c>
      <c r="P240" s="500">
        <v>19418.548110547283</v>
      </c>
    </row>
    <row r="241" spans="1:16" ht="20.100000000000001" customHeight="1" x14ac:dyDescent="0.2">
      <c r="A241" s="497" t="s">
        <v>618</v>
      </c>
      <c r="B241" s="498" t="s">
        <v>639</v>
      </c>
      <c r="C241" s="499" t="s">
        <v>620</v>
      </c>
      <c r="D241" s="499" t="s">
        <v>805</v>
      </c>
      <c r="E241" s="500">
        <v>3000</v>
      </c>
      <c r="F241" s="499" t="s">
        <v>1384</v>
      </c>
      <c r="G241" s="499" t="s">
        <v>1385</v>
      </c>
      <c r="H241" s="499" t="s">
        <v>1386</v>
      </c>
      <c r="I241" s="499" t="s">
        <v>625</v>
      </c>
      <c r="J241" s="499" t="s">
        <v>1386</v>
      </c>
      <c r="K241" s="498">
        <v>2</v>
      </c>
      <c r="L241" s="498">
        <v>3</v>
      </c>
      <c r="M241" s="500">
        <v>8666.99</v>
      </c>
      <c r="N241" s="498"/>
      <c r="O241" s="498"/>
      <c r="P241" s="500"/>
    </row>
    <row r="242" spans="1:16" ht="20.100000000000001" customHeight="1" x14ac:dyDescent="0.2">
      <c r="A242" s="497" t="s">
        <v>618</v>
      </c>
      <c r="B242" s="498" t="s">
        <v>639</v>
      </c>
      <c r="C242" s="499" t="s">
        <v>620</v>
      </c>
      <c r="D242" s="499" t="s">
        <v>700</v>
      </c>
      <c r="E242" s="500">
        <v>6000</v>
      </c>
      <c r="F242" s="499" t="s">
        <v>1387</v>
      </c>
      <c r="G242" s="499" t="s">
        <v>1388</v>
      </c>
      <c r="H242" s="499" t="s">
        <v>1389</v>
      </c>
      <c r="I242" s="499" t="s">
        <v>630</v>
      </c>
      <c r="J242" s="499" t="s">
        <v>1389</v>
      </c>
      <c r="K242" s="498">
        <v>8</v>
      </c>
      <c r="L242" s="498">
        <v>12</v>
      </c>
      <c r="M242" s="500">
        <v>74989.8</v>
      </c>
      <c r="N242" s="498">
        <v>4</v>
      </c>
      <c r="O242" s="498">
        <v>6</v>
      </c>
      <c r="P242" s="500">
        <v>37418.548110547286</v>
      </c>
    </row>
    <row r="243" spans="1:16" ht="20.100000000000001" customHeight="1" x14ac:dyDescent="0.2">
      <c r="A243" s="497" t="s">
        <v>618</v>
      </c>
      <c r="B243" s="498" t="s">
        <v>639</v>
      </c>
      <c r="C243" s="499" t="s">
        <v>620</v>
      </c>
      <c r="D243" s="499" t="s">
        <v>954</v>
      </c>
      <c r="E243" s="500">
        <v>1200</v>
      </c>
      <c r="F243" s="499" t="s">
        <v>1390</v>
      </c>
      <c r="G243" s="499" t="s">
        <v>1391</v>
      </c>
      <c r="H243" s="499" t="s">
        <v>757</v>
      </c>
      <c r="I243" s="499" t="s">
        <v>652</v>
      </c>
      <c r="J243" s="499" t="s">
        <v>757</v>
      </c>
      <c r="K243" s="498">
        <v>8</v>
      </c>
      <c r="L243" s="498">
        <v>12</v>
      </c>
      <c r="M243" s="500">
        <v>16796</v>
      </c>
      <c r="N243" s="498">
        <v>3</v>
      </c>
      <c r="O243" s="498">
        <v>6</v>
      </c>
      <c r="P243" s="500">
        <v>7959.7481105472843</v>
      </c>
    </row>
    <row r="244" spans="1:16" ht="20.100000000000001" customHeight="1" x14ac:dyDescent="0.2">
      <c r="A244" s="497" t="s">
        <v>618</v>
      </c>
      <c r="B244" s="498" t="s">
        <v>619</v>
      </c>
      <c r="C244" s="499" t="s">
        <v>620</v>
      </c>
      <c r="D244" s="499" t="s">
        <v>1392</v>
      </c>
      <c r="E244" s="500">
        <v>1200</v>
      </c>
      <c r="F244" s="499" t="s">
        <v>1393</v>
      </c>
      <c r="G244" s="499" t="s">
        <v>1394</v>
      </c>
      <c r="H244" s="499" t="s">
        <v>757</v>
      </c>
      <c r="I244" s="499" t="s">
        <v>652</v>
      </c>
      <c r="J244" s="499" t="s">
        <v>757</v>
      </c>
      <c r="K244" s="498">
        <v>9</v>
      </c>
      <c r="L244" s="498">
        <v>12</v>
      </c>
      <c r="M244" s="500">
        <v>16796</v>
      </c>
      <c r="N244" s="498">
        <v>3</v>
      </c>
      <c r="O244" s="498">
        <v>6</v>
      </c>
      <c r="P244" s="500">
        <v>7959.7481105472843</v>
      </c>
    </row>
    <row r="245" spans="1:16" ht="20.100000000000001" customHeight="1" x14ac:dyDescent="0.2">
      <c r="A245" s="497" t="s">
        <v>618</v>
      </c>
      <c r="B245" s="498" t="s">
        <v>639</v>
      </c>
      <c r="C245" s="499" t="s">
        <v>620</v>
      </c>
      <c r="D245" s="499" t="s">
        <v>805</v>
      </c>
      <c r="E245" s="500">
        <v>2600</v>
      </c>
      <c r="F245" s="499" t="s">
        <v>1395</v>
      </c>
      <c r="G245" s="499" t="s">
        <v>1396</v>
      </c>
      <c r="H245" s="499" t="s">
        <v>796</v>
      </c>
      <c r="I245" s="499" t="s">
        <v>630</v>
      </c>
      <c r="J245" s="499" t="s">
        <v>796</v>
      </c>
      <c r="K245" s="498">
        <v>6</v>
      </c>
      <c r="L245" s="498">
        <v>12</v>
      </c>
      <c r="M245" s="500">
        <v>34189.80000000001</v>
      </c>
      <c r="N245" s="498">
        <v>4</v>
      </c>
      <c r="O245" s="498">
        <v>6</v>
      </c>
      <c r="P245" s="500">
        <v>17018.548110547283</v>
      </c>
    </row>
    <row r="246" spans="1:16" ht="20.100000000000001" customHeight="1" x14ac:dyDescent="0.2">
      <c r="A246" s="497" t="s">
        <v>618</v>
      </c>
      <c r="B246" s="498" t="s">
        <v>639</v>
      </c>
      <c r="C246" s="499" t="s">
        <v>620</v>
      </c>
      <c r="D246" s="499" t="s">
        <v>1397</v>
      </c>
      <c r="E246" s="500">
        <v>8000</v>
      </c>
      <c r="F246" s="499" t="s">
        <v>1398</v>
      </c>
      <c r="G246" s="499" t="s">
        <v>1399</v>
      </c>
      <c r="H246" s="499" t="s">
        <v>683</v>
      </c>
      <c r="I246" s="499" t="s">
        <v>630</v>
      </c>
      <c r="J246" s="499" t="s">
        <v>683</v>
      </c>
      <c r="K246" s="498">
        <v>10</v>
      </c>
      <c r="L246" s="498">
        <v>12</v>
      </c>
      <c r="M246" s="500">
        <v>98281.809999999983</v>
      </c>
      <c r="N246" s="498">
        <v>1</v>
      </c>
      <c r="O246" s="498">
        <v>1</v>
      </c>
      <c r="P246" s="500">
        <v>16857.358110547284</v>
      </c>
    </row>
    <row r="247" spans="1:16" ht="20.100000000000001" customHeight="1" x14ac:dyDescent="0.2">
      <c r="A247" s="497" t="s">
        <v>618</v>
      </c>
      <c r="B247" s="498" t="s">
        <v>639</v>
      </c>
      <c r="C247" s="499" t="s">
        <v>620</v>
      </c>
      <c r="D247" s="499" t="s">
        <v>760</v>
      </c>
      <c r="E247" s="500">
        <v>5000</v>
      </c>
      <c r="F247" s="499" t="s">
        <v>1400</v>
      </c>
      <c r="G247" s="499" t="s">
        <v>1401</v>
      </c>
      <c r="H247" s="499" t="s">
        <v>749</v>
      </c>
      <c r="I247" s="499" t="s">
        <v>630</v>
      </c>
      <c r="J247" s="499" t="s">
        <v>749</v>
      </c>
      <c r="K247" s="498">
        <v>6</v>
      </c>
      <c r="L247" s="498">
        <v>12</v>
      </c>
      <c r="M247" s="500">
        <v>62465.450000000012</v>
      </c>
      <c r="N247" s="498">
        <v>4</v>
      </c>
      <c r="O247" s="498">
        <v>6</v>
      </c>
      <c r="P247" s="500">
        <v>31418.548110547283</v>
      </c>
    </row>
    <row r="248" spans="1:16" ht="20.100000000000001" customHeight="1" x14ac:dyDescent="0.2">
      <c r="A248" s="497" t="s">
        <v>618</v>
      </c>
      <c r="B248" s="498" t="s">
        <v>639</v>
      </c>
      <c r="C248" s="499" t="s">
        <v>620</v>
      </c>
      <c r="D248" s="499" t="s">
        <v>1402</v>
      </c>
      <c r="E248" s="500">
        <v>1200</v>
      </c>
      <c r="F248" s="499" t="s">
        <v>1403</v>
      </c>
      <c r="G248" s="499" t="s">
        <v>1404</v>
      </c>
      <c r="H248" s="499" t="s">
        <v>849</v>
      </c>
      <c r="I248" s="499" t="s">
        <v>625</v>
      </c>
      <c r="J248" s="499" t="s">
        <v>849</v>
      </c>
      <c r="K248" s="498">
        <v>6</v>
      </c>
      <c r="L248" s="498">
        <v>12</v>
      </c>
      <c r="M248" s="500">
        <v>16796</v>
      </c>
      <c r="N248" s="498">
        <v>4</v>
      </c>
      <c r="O248" s="498">
        <v>6</v>
      </c>
      <c r="P248" s="500">
        <v>7959.7481105472843</v>
      </c>
    </row>
    <row r="249" spans="1:16" ht="20.100000000000001" customHeight="1" x14ac:dyDescent="0.2">
      <c r="A249" s="497" t="s">
        <v>618</v>
      </c>
      <c r="B249" s="498" t="s">
        <v>639</v>
      </c>
      <c r="C249" s="499" t="s">
        <v>620</v>
      </c>
      <c r="D249" s="499" t="s">
        <v>708</v>
      </c>
      <c r="E249" s="500">
        <v>3500</v>
      </c>
      <c r="F249" s="499" t="s">
        <v>1405</v>
      </c>
      <c r="G249" s="499" t="s">
        <v>1406</v>
      </c>
      <c r="H249" s="499" t="s">
        <v>638</v>
      </c>
      <c r="I249" s="499" t="s">
        <v>630</v>
      </c>
      <c r="J249" s="499" t="s">
        <v>638</v>
      </c>
      <c r="K249" s="498">
        <v>6</v>
      </c>
      <c r="L249" s="498">
        <v>12</v>
      </c>
      <c r="M249" s="500">
        <v>44989.320000000007</v>
      </c>
      <c r="N249" s="498">
        <v>3</v>
      </c>
      <c r="O249" s="498">
        <v>6</v>
      </c>
      <c r="P249" s="500">
        <v>22418.548110547283</v>
      </c>
    </row>
    <row r="250" spans="1:16" ht="20.100000000000001" customHeight="1" x14ac:dyDescent="0.2">
      <c r="A250" s="497" t="s">
        <v>618</v>
      </c>
      <c r="B250" s="498" t="s">
        <v>639</v>
      </c>
      <c r="C250" s="499" t="s">
        <v>620</v>
      </c>
      <c r="D250" s="499" t="s">
        <v>805</v>
      </c>
      <c r="E250" s="500">
        <v>4500</v>
      </c>
      <c r="F250" s="499" t="s">
        <v>1407</v>
      </c>
      <c r="G250" s="499" t="s">
        <v>1408</v>
      </c>
      <c r="H250" s="499" t="s">
        <v>1409</v>
      </c>
      <c r="I250" s="499" t="s">
        <v>625</v>
      </c>
      <c r="J250" s="499" t="s">
        <v>1409</v>
      </c>
      <c r="K250" s="498">
        <v>6</v>
      </c>
      <c r="L250" s="498">
        <v>12</v>
      </c>
      <c r="M250" s="500">
        <v>56883.630000000012</v>
      </c>
      <c r="N250" s="498">
        <v>4</v>
      </c>
      <c r="O250" s="498">
        <v>6</v>
      </c>
      <c r="P250" s="500">
        <v>28418.548110547283</v>
      </c>
    </row>
    <row r="251" spans="1:16" ht="20.100000000000001" customHeight="1" x14ac:dyDescent="0.2">
      <c r="A251" s="497" t="s">
        <v>618</v>
      </c>
      <c r="B251" s="498" t="s">
        <v>639</v>
      </c>
      <c r="C251" s="499" t="s">
        <v>620</v>
      </c>
      <c r="D251" s="499" t="s">
        <v>724</v>
      </c>
      <c r="E251" s="500">
        <v>930</v>
      </c>
      <c r="F251" s="499" t="s">
        <v>1410</v>
      </c>
      <c r="G251" s="499" t="s">
        <v>1411</v>
      </c>
      <c r="H251" s="499" t="s">
        <v>864</v>
      </c>
      <c r="I251" s="499" t="s">
        <v>652</v>
      </c>
      <c r="J251" s="499" t="s">
        <v>864</v>
      </c>
      <c r="K251" s="498">
        <v>6</v>
      </c>
      <c r="L251" s="498">
        <v>12</v>
      </c>
      <c r="M251" s="500">
        <v>13264.220000000003</v>
      </c>
      <c r="N251" s="498">
        <v>4</v>
      </c>
      <c r="O251" s="498">
        <v>6</v>
      </c>
      <c r="P251" s="500">
        <v>6193.9481105472842</v>
      </c>
    </row>
    <row r="252" spans="1:16" ht="20.100000000000001" customHeight="1" x14ac:dyDescent="0.2">
      <c r="A252" s="497" t="s">
        <v>618</v>
      </c>
      <c r="B252" s="498" t="s">
        <v>639</v>
      </c>
      <c r="C252" s="499" t="s">
        <v>620</v>
      </c>
      <c r="D252" s="499" t="s">
        <v>1337</v>
      </c>
      <c r="E252" s="500">
        <v>3800</v>
      </c>
      <c r="F252" s="499" t="s">
        <v>1412</v>
      </c>
      <c r="G252" s="499" t="s">
        <v>1413</v>
      </c>
      <c r="H252" s="499" t="s">
        <v>1340</v>
      </c>
      <c r="I252" s="499" t="s">
        <v>652</v>
      </c>
      <c r="J252" s="499" t="s">
        <v>1340</v>
      </c>
      <c r="K252" s="498">
        <v>6</v>
      </c>
      <c r="L252" s="498">
        <v>12</v>
      </c>
      <c r="M252" s="500">
        <v>48589.100000000006</v>
      </c>
      <c r="N252" s="498">
        <v>4</v>
      </c>
      <c r="O252" s="498">
        <v>6</v>
      </c>
      <c r="P252" s="500">
        <v>24218.548110547283</v>
      </c>
    </row>
    <row r="253" spans="1:16" ht="20.100000000000001" customHeight="1" x14ac:dyDescent="0.2">
      <c r="A253" s="497" t="s">
        <v>618</v>
      </c>
      <c r="B253" s="498" t="s">
        <v>639</v>
      </c>
      <c r="C253" s="499" t="s">
        <v>620</v>
      </c>
      <c r="D253" s="499" t="s">
        <v>760</v>
      </c>
      <c r="E253" s="500">
        <v>6500</v>
      </c>
      <c r="F253" s="499" t="s">
        <v>1414</v>
      </c>
      <c r="G253" s="499" t="s">
        <v>1415</v>
      </c>
      <c r="H253" s="499" t="s">
        <v>643</v>
      </c>
      <c r="I253" s="499" t="s">
        <v>630</v>
      </c>
      <c r="J253" s="499" t="s">
        <v>643</v>
      </c>
      <c r="K253" s="498">
        <v>10</v>
      </c>
      <c r="L253" s="498">
        <v>12</v>
      </c>
      <c r="M253" s="500">
        <v>80421.459999999992</v>
      </c>
      <c r="N253" s="498">
        <v>5</v>
      </c>
      <c r="O253" s="498">
        <v>6</v>
      </c>
      <c r="P253" s="500">
        <v>40418.548110547286</v>
      </c>
    </row>
    <row r="254" spans="1:16" ht="20.100000000000001" customHeight="1" x14ac:dyDescent="0.2">
      <c r="A254" s="497" t="s">
        <v>618</v>
      </c>
      <c r="B254" s="498" t="s">
        <v>639</v>
      </c>
      <c r="C254" s="499" t="s">
        <v>620</v>
      </c>
      <c r="D254" s="499" t="s">
        <v>728</v>
      </c>
      <c r="E254" s="500">
        <v>3800</v>
      </c>
      <c r="F254" s="499" t="s">
        <v>1416</v>
      </c>
      <c r="G254" s="499" t="s">
        <v>1417</v>
      </c>
      <c r="H254" s="499" t="s">
        <v>1418</v>
      </c>
      <c r="I254" s="499" t="s">
        <v>652</v>
      </c>
      <c r="J254" s="499" t="s">
        <v>1418</v>
      </c>
      <c r="K254" s="498">
        <v>6</v>
      </c>
      <c r="L254" s="498">
        <v>12</v>
      </c>
      <c r="M254" s="500">
        <v>48583.500000000007</v>
      </c>
      <c r="N254" s="498">
        <v>4</v>
      </c>
      <c r="O254" s="498">
        <v>6</v>
      </c>
      <c r="P254" s="500">
        <v>24218.548110547283</v>
      </c>
    </row>
    <row r="255" spans="1:16" ht="20.100000000000001" customHeight="1" x14ac:dyDescent="0.2">
      <c r="A255" s="497" t="s">
        <v>618</v>
      </c>
      <c r="B255" s="498" t="s">
        <v>619</v>
      </c>
      <c r="C255" s="499" t="s">
        <v>620</v>
      </c>
      <c r="D255" s="499" t="s">
        <v>653</v>
      </c>
      <c r="E255" s="500">
        <v>5500</v>
      </c>
      <c r="F255" s="499" t="s">
        <v>1419</v>
      </c>
      <c r="G255" s="499" t="s">
        <v>1420</v>
      </c>
      <c r="H255" s="499" t="s">
        <v>638</v>
      </c>
      <c r="I255" s="499" t="s">
        <v>630</v>
      </c>
      <c r="J255" s="499" t="s">
        <v>638</v>
      </c>
      <c r="K255" s="498">
        <v>6</v>
      </c>
      <c r="L255" s="498">
        <v>12</v>
      </c>
      <c r="M255" s="500">
        <v>68978.400000000009</v>
      </c>
      <c r="N255" s="498">
        <v>4</v>
      </c>
      <c r="O255" s="498">
        <v>6</v>
      </c>
      <c r="P255" s="500">
        <v>34418.548110547286</v>
      </c>
    </row>
    <row r="256" spans="1:16" ht="20.100000000000001" customHeight="1" x14ac:dyDescent="0.2">
      <c r="A256" s="497" t="s">
        <v>618</v>
      </c>
      <c r="B256" s="498" t="s">
        <v>639</v>
      </c>
      <c r="C256" s="499" t="s">
        <v>620</v>
      </c>
      <c r="D256" s="499" t="s">
        <v>1421</v>
      </c>
      <c r="E256" s="500">
        <v>6000</v>
      </c>
      <c r="F256" s="499" t="s">
        <v>1422</v>
      </c>
      <c r="G256" s="499" t="s">
        <v>1423</v>
      </c>
      <c r="H256" s="499" t="s">
        <v>1424</v>
      </c>
      <c r="I256" s="499" t="s">
        <v>625</v>
      </c>
      <c r="J256" s="499" t="s">
        <v>1424</v>
      </c>
      <c r="K256" s="498">
        <v>6</v>
      </c>
      <c r="L256" s="498">
        <v>12</v>
      </c>
      <c r="M256" s="500">
        <v>74918.180000000008</v>
      </c>
      <c r="N256" s="498">
        <v>4</v>
      </c>
      <c r="O256" s="498">
        <v>6</v>
      </c>
      <c r="P256" s="500">
        <v>37418.548110547286</v>
      </c>
    </row>
    <row r="257" spans="1:16" ht="20.100000000000001" customHeight="1" x14ac:dyDescent="0.2">
      <c r="A257" s="497" t="s">
        <v>618</v>
      </c>
      <c r="B257" s="498" t="s">
        <v>639</v>
      </c>
      <c r="C257" s="499" t="s">
        <v>620</v>
      </c>
      <c r="D257" s="499" t="s">
        <v>1425</v>
      </c>
      <c r="E257" s="500">
        <v>6000</v>
      </c>
      <c r="F257" s="499" t="s">
        <v>1426</v>
      </c>
      <c r="G257" s="499" t="s">
        <v>1427</v>
      </c>
      <c r="H257" s="499" t="s">
        <v>1428</v>
      </c>
      <c r="I257" s="499" t="s">
        <v>625</v>
      </c>
      <c r="J257" s="499" t="s">
        <v>1428</v>
      </c>
      <c r="K257" s="498">
        <v>6</v>
      </c>
      <c r="L257" s="498">
        <v>12</v>
      </c>
      <c r="M257" s="500">
        <v>74849.919999999998</v>
      </c>
      <c r="N257" s="498">
        <v>4</v>
      </c>
      <c r="O257" s="498">
        <v>6</v>
      </c>
      <c r="P257" s="500">
        <v>37418.548110547286</v>
      </c>
    </row>
    <row r="258" spans="1:16" ht="20.100000000000001" customHeight="1" x14ac:dyDescent="0.2">
      <c r="A258" s="497" t="s">
        <v>618</v>
      </c>
      <c r="B258" s="498" t="s">
        <v>619</v>
      </c>
      <c r="C258" s="499" t="s">
        <v>620</v>
      </c>
      <c r="D258" s="499" t="s">
        <v>1429</v>
      </c>
      <c r="E258" s="500">
        <v>4300</v>
      </c>
      <c r="F258" s="499" t="s">
        <v>1430</v>
      </c>
      <c r="G258" s="499" t="s">
        <v>1431</v>
      </c>
      <c r="H258" s="499" t="s">
        <v>1178</v>
      </c>
      <c r="I258" s="499" t="s">
        <v>625</v>
      </c>
      <c r="J258" s="499" t="s">
        <v>1178</v>
      </c>
      <c r="K258" s="498">
        <v>9</v>
      </c>
      <c r="L258" s="498">
        <v>12</v>
      </c>
      <c r="M258" s="500">
        <v>49528.98000000001</v>
      </c>
      <c r="N258" s="498">
        <v>4</v>
      </c>
      <c r="O258" s="498">
        <v>6</v>
      </c>
      <c r="P258" s="500">
        <v>27218.548110547283</v>
      </c>
    </row>
    <row r="259" spans="1:16" ht="20.100000000000001" customHeight="1" x14ac:dyDescent="0.2">
      <c r="A259" s="497" t="s">
        <v>618</v>
      </c>
      <c r="B259" s="498" t="s">
        <v>639</v>
      </c>
      <c r="C259" s="499" t="s">
        <v>620</v>
      </c>
      <c r="D259" s="499" t="s">
        <v>1432</v>
      </c>
      <c r="E259" s="500">
        <v>4800</v>
      </c>
      <c r="F259" s="499" t="s">
        <v>1433</v>
      </c>
      <c r="G259" s="499" t="s">
        <v>1434</v>
      </c>
      <c r="H259" s="499" t="s">
        <v>1435</v>
      </c>
      <c r="I259" s="499" t="s">
        <v>630</v>
      </c>
      <c r="J259" s="499" t="s">
        <v>1435</v>
      </c>
      <c r="K259" s="498">
        <v>6</v>
      </c>
      <c r="L259" s="498">
        <v>12</v>
      </c>
      <c r="M259" s="500">
        <v>60589.80000000001</v>
      </c>
      <c r="N259" s="498">
        <v>4</v>
      </c>
      <c r="O259" s="498">
        <v>6</v>
      </c>
      <c r="P259" s="500">
        <v>30218.548110547283</v>
      </c>
    </row>
    <row r="260" spans="1:16" ht="20.100000000000001" customHeight="1" x14ac:dyDescent="0.2">
      <c r="A260" s="497" t="s">
        <v>618</v>
      </c>
      <c r="B260" s="498" t="s">
        <v>639</v>
      </c>
      <c r="C260" s="499" t="s">
        <v>620</v>
      </c>
      <c r="D260" s="499" t="s">
        <v>1436</v>
      </c>
      <c r="E260" s="500">
        <v>6700</v>
      </c>
      <c r="F260" s="499" t="s">
        <v>1437</v>
      </c>
      <c r="G260" s="499" t="s">
        <v>1438</v>
      </c>
      <c r="H260" s="499" t="s">
        <v>1439</v>
      </c>
      <c r="I260" s="499" t="s">
        <v>630</v>
      </c>
      <c r="J260" s="499" t="s">
        <v>1439</v>
      </c>
      <c r="K260" s="498">
        <v>6</v>
      </c>
      <c r="L260" s="498">
        <v>12</v>
      </c>
      <c r="M260" s="500">
        <v>83198.689999999988</v>
      </c>
      <c r="N260" s="498">
        <v>4</v>
      </c>
      <c r="O260" s="498">
        <v>6</v>
      </c>
      <c r="P260" s="500">
        <v>41618.548110547286</v>
      </c>
    </row>
    <row r="261" spans="1:16" ht="20.100000000000001" customHeight="1" x14ac:dyDescent="0.2">
      <c r="A261" s="497" t="s">
        <v>618</v>
      </c>
      <c r="B261" s="498" t="s">
        <v>639</v>
      </c>
      <c r="C261" s="499" t="s">
        <v>620</v>
      </c>
      <c r="D261" s="499" t="s">
        <v>1440</v>
      </c>
      <c r="E261" s="500">
        <v>1200</v>
      </c>
      <c r="F261" s="499" t="s">
        <v>1441</v>
      </c>
      <c r="G261" s="499" t="s">
        <v>1442</v>
      </c>
      <c r="H261" s="499" t="s">
        <v>1443</v>
      </c>
      <c r="I261" s="499" t="s">
        <v>630</v>
      </c>
      <c r="J261" s="499" t="s">
        <v>1443</v>
      </c>
      <c r="K261" s="498">
        <v>6</v>
      </c>
      <c r="L261" s="498">
        <v>12</v>
      </c>
      <c r="M261" s="500">
        <v>16796</v>
      </c>
      <c r="N261" s="498">
        <v>4</v>
      </c>
      <c r="O261" s="498">
        <v>6</v>
      </c>
      <c r="P261" s="500">
        <v>7959.7481105472843</v>
      </c>
    </row>
    <row r="262" spans="1:16" ht="20.100000000000001" customHeight="1" x14ac:dyDescent="0.2">
      <c r="A262" s="497" t="s">
        <v>618</v>
      </c>
      <c r="B262" s="498" t="s">
        <v>639</v>
      </c>
      <c r="C262" s="499" t="s">
        <v>620</v>
      </c>
      <c r="D262" s="499" t="s">
        <v>1444</v>
      </c>
      <c r="E262" s="500">
        <v>4500</v>
      </c>
      <c r="F262" s="499" t="s">
        <v>1445</v>
      </c>
      <c r="G262" s="499" t="s">
        <v>1446</v>
      </c>
      <c r="H262" s="499" t="s">
        <v>656</v>
      </c>
      <c r="I262" s="499" t="s">
        <v>630</v>
      </c>
      <c r="J262" s="499" t="s">
        <v>656</v>
      </c>
      <c r="K262" s="498">
        <v>6</v>
      </c>
      <c r="L262" s="498">
        <v>12</v>
      </c>
      <c r="M262" s="500">
        <v>56839.80000000001</v>
      </c>
      <c r="N262" s="498">
        <v>5</v>
      </c>
      <c r="O262" s="498">
        <v>6</v>
      </c>
      <c r="P262" s="500">
        <v>28418.548110547283</v>
      </c>
    </row>
    <row r="263" spans="1:16" ht="20.100000000000001" customHeight="1" x14ac:dyDescent="0.2">
      <c r="A263" s="497" t="s">
        <v>618</v>
      </c>
      <c r="B263" s="498" t="s">
        <v>639</v>
      </c>
      <c r="C263" s="499" t="s">
        <v>620</v>
      </c>
      <c r="D263" s="499" t="s">
        <v>1447</v>
      </c>
      <c r="E263" s="500">
        <v>4000</v>
      </c>
      <c r="F263" s="499" t="s">
        <v>1448</v>
      </c>
      <c r="G263" s="499" t="s">
        <v>1449</v>
      </c>
      <c r="H263" s="499" t="s">
        <v>1450</v>
      </c>
      <c r="I263" s="499" t="s">
        <v>625</v>
      </c>
      <c r="J263" s="499" t="s">
        <v>1450</v>
      </c>
      <c r="K263" s="498">
        <v>6</v>
      </c>
      <c r="L263" s="498">
        <v>12</v>
      </c>
      <c r="M263" s="500">
        <v>50974.960000000014</v>
      </c>
      <c r="N263" s="498">
        <v>4</v>
      </c>
      <c r="O263" s="498">
        <v>6</v>
      </c>
      <c r="P263" s="500">
        <v>25418.548110547283</v>
      </c>
    </row>
    <row r="264" spans="1:16" ht="20.100000000000001" customHeight="1" x14ac:dyDescent="0.2">
      <c r="A264" s="497" t="s">
        <v>618</v>
      </c>
      <c r="B264" s="498" t="s">
        <v>639</v>
      </c>
      <c r="C264" s="499" t="s">
        <v>620</v>
      </c>
      <c r="D264" s="499" t="s">
        <v>947</v>
      </c>
      <c r="E264" s="500">
        <v>5000</v>
      </c>
      <c r="F264" s="499" t="s">
        <v>1451</v>
      </c>
      <c r="G264" s="499" t="s">
        <v>1452</v>
      </c>
      <c r="H264" s="499" t="s">
        <v>1453</v>
      </c>
      <c r="I264" s="499" t="s">
        <v>630</v>
      </c>
      <c r="J264" s="499" t="s">
        <v>1453</v>
      </c>
      <c r="K264" s="498">
        <v>3</v>
      </c>
      <c r="L264" s="498">
        <v>12</v>
      </c>
      <c r="M264" s="500">
        <v>62989.80000000001</v>
      </c>
      <c r="N264" s="498">
        <v>2</v>
      </c>
      <c r="O264" s="498">
        <v>5</v>
      </c>
      <c r="P264" s="500">
        <v>37118.348110547282</v>
      </c>
    </row>
    <row r="265" spans="1:16" ht="20.100000000000001" customHeight="1" x14ac:dyDescent="0.2">
      <c r="A265" s="497" t="s">
        <v>618</v>
      </c>
      <c r="B265" s="498" t="s">
        <v>639</v>
      </c>
      <c r="C265" s="499" t="s">
        <v>620</v>
      </c>
      <c r="D265" s="499" t="s">
        <v>781</v>
      </c>
      <c r="E265" s="500">
        <v>1500</v>
      </c>
      <c r="F265" s="499" t="s">
        <v>1454</v>
      </c>
      <c r="G265" s="499" t="s">
        <v>1455</v>
      </c>
      <c r="H265" s="499" t="s">
        <v>1456</v>
      </c>
      <c r="I265" s="499" t="s">
        <v>630</v>
      </c>
      <c r="J265" s="499" t="s">
        <v>1456</v>
      </c>
      <c r="K265" s="498">
        <v>6</v>
      </c>
      <c r="L265" s="498">
        <v>12</v>
      </c>
      <c r="M265" s="500">
        <v>20713.190000000002</v>
      </c>
      <c r="N265" s="498">
        <v>4</v>
      </c>
      <c r="O265" s="498">
        <v>6</v>
      </c>
      <c r="P265" s="500">
        <v>9921.7481105472834</v>
      </c>
    </row>
    <row r="266" spans="1:16" ht="20.100000000000001" customHeight="1" x14ac:dyDescent="0.2">
      <c r="A266" s="497" t="s">
        <v>618</v>
      </c>
      <c r="B266" s="498" t="s">
        <v>639</v>
      </c>
      <c r="C266" s="499" t="s">
        <v>620</v>
      </c>
      <c r="D266" s="499" t="s">
        <v>1457</v>
      </c>
      <c r="E266" s="500">
        <v>2000</v>
      </c>
      <c r="F266" s="499" t="s">
        <v>1458</v>
      </c>
      <c r="G266" s="499" t="s">
        <v>1459</v>
      </c>
      <c r="H266" s="499" t="s">
        <v>886</v>
      </c>
      <c r="I266" s="499" t="s">
        <v>630</v>
      </c>
      <c r="J266" s="499" t="s">
        <v>886</v>
      </c>
      <c r="K266" s="498">
        <v>2</v>
      </c>
      <c r="L266" s="498">
        <v>5</v>
      </c>
      <c r="M266" s="500">
        <v>8314.4500000000007</v>
      </c>
      <c r="N266" s="498">
        <v>4</v>
      </c>
      <c r="O266" s="498">
        <v>6</v>
      </c>
      <c r="P266" s="500">
        <v>13191.748110547283</v>
      </c>
    </row>
    <row r="267" spans="1:16" ht="20.100000000000001" customHeight="1" x14ac:dyDescent="0.2">
      <c r="A267" s="497" t="s">
        <v>618</v>
      </c>
      <c r="B267" s="498" t="s">
        <v>639</v>
      </c>
      <c r="C267" s="499" t="s">
        <v>620</v>
      </c>
      <c r="D267" s="499" t="s">
        <v>696</v>
      </c>
      <c r="E267" s="500">
        <v>5500</v>
      </c>
      <c r="F267" s="499" t="s">
        <v>1460</v>
      </c>
      <c r="G267" s="499" t="s">
        <v>1461</v>
      </c>
      <c r="H267" s="499" t="s">
        <v>699</v>
      </c>
      <c r="I267" s="499" t="s">
        <v>630</v>
      </c>
      <c r="J267" s="499" t="s">
        <v>699</v>
      </c>
      <c r="K267" s="498">
        <v>6</v>
      </c>
      <c r="L267" s="498">
        <v>12</v>
      </c>
      <c r="M267" s="500">
        <v>68989.8</v>
      </c>
      <c r="N267" s="498">
        <v>4</v>
      </c>
      <c r="O267" s="498">
        <v>6</v>
      </c>
      <c r="P267" s="500">
        <v>34418.548110547286</v>
      </c>
    </row>
    <row r="268" spans="1:16" ht="20.100000000000001" customHeight="1" x14ac:dyDescent="0.2">
      <c r="A268" s="497" t="s">
        <v>618</v>
      </c>
      <c r="B268" s="498" t="s">
        <v>639</v>
      </c>
      <c r="C268" s="499" t="s">
        <v>620</v>
      </c>
      <c r="D268" s="499" t="s">
        <v>1462</v>
      </c>
      <c r="E268" s="500">
        <v>10000</v>
      </c>
      <c r="F268" s="499" t="s">
        <v>1463</v>
      </c>
      <c r="G268" s="499" t="s">
        <v>1464</v>
      </c>
      <c r="H268" s="499" t="s">
        <v>1000</v>
      </c>
      <c r="I268" s="499" t="s">
        <v>630</v>
      </c>
      <c r="J268" s="499" t="s">
        <v>1000</v>
      </c>
      <c r="K268" s="498">
        <v>6</v>
      </c>
      <c r="L268" s="498">
        <v>12</v>
      </c>
      <c r="M268" s="500">
        <v>122857.19999999997</v>
      </c>
      <c r="N268" s="498">
        <v>4</v>
      </c>
      <c r="O268" s="498">
        <v>6</v>
      </c>
      <c r="P268" s="500">
        <v>61418.548110547286</v>
      </c>
    </row>
    <row r="269" spans="1:16" ht="20.100000000000001" customHeight="1" x14ac:dyDescent="0.2">
      <c r="A269" s="497" t="s">
        <v>618</v>
      </c>
      <c r="B269" s="498" t="s">
        <v>639</v>
      </c>
      <c r="C269" s="499" t="s">
        <v>620</v>
      </c>
      <c r="D269" s="499" t="s">
        <v>684</v>
      </c>
      <c r="E269" s="500">
        <v>4200</v>
      </c>
      <c r="F269" s="499" t="s">
        <v>1465</v>
      </c>
      <c r="G269" s="499" t="s">
        <v>1466</v>
      </c>
      <c r="H269" s="499" t="s">
        <v>634</v>
      </c>
      <c r="I269" s="499" t="s">
        <v>630</v>
      </c>
      <c r="J269" s="499" t="s">
        <v>634</v>
      </c>
      <c r="K269" s="498">
        <v>8</v>
      </c>
      <c r="L269" s="498">
        <v>12</v>
      </c>
      <c r="M269" s="500">
        <v>53389.80000000001</v>
      </c>
      <c r="N269" s="498">
        <v>3</v>
      </c>
      <c r="O269" s="498">
        <v>6</v>
      </c>
      <c r="P269" s="500">
        <v>26618.548110547283</v>
      </c>
    </row>
    <row r="270" spans="1:16" ht="20.100000000000001" customHeight="1" x14ac:dyDescent="0.2">
      <c r="A270" s="497" t="s">
        <v>618</v>
      </c>
      <c r="B270" s="498" t="s">
        <v>639</v>
      </c>
      <c r="C270" s="499" t="s">
        <v>620</v>
      </c>
      <c r="D270" s="499" t="s">
        <v>1467</v>
      </c>
      <c r="E270" s="500">
        <v>1200</v>
      </c>
      <c r="F270" s="499" t="s">
        <v>1468</v>
      </c>
      <c r="G270" s="499" t="s">
        <v>1469</v>
      </c>
      <c r="H270" s="499" t="s">
        <v>1470</v>
      </c>
      <c r="I270" s="499" t="s">
        <v>652</v>
      </c>
      <c r="J270" s="499" t="s">
        <v>1470</v>
      </c>
      <c r="K270" s="498">
        <v>6</v>
      </c>
      <c r="L270" s="498">
        <v>12</v>
      </c>
      <c r="M270" s="500">
        <v>16787.849999999999</v>
      </c>
      <c r="N270" s="498">
        <v>4</v>
      </c>
      <c r="O270" s="498">
        <v>6</v>
      </c>
      <c r="P270" s="500">
        <v>7959.7481105472843</v>
      </c>
    </row>
    <row r="271" spans="1:16" ht="20.100000000000001" customHeight="1" x14ac:dyDescent="0.2">
      <c r="A271" s="497" t="s">
        <v>618</v>
      </c>
      <c r="B271" s="498" t="s">
        <v>639</v>
      </c>
      <c r="C271" s="499" t="s">
        <v>620</v>
      </c>
      <c r="D271" s="499" t="s">
        <v>696</v>
      </c>
      <c r="E271" s="500">
        <v>2900</v>
      </c>
      <c r="F271" s="499" t="s">
        <v>1471</v>
      </c>
      <c r="G271" s="499" t="s">
        <v>1472</v>
      </c>
      <c r="H271" s="499" t="s">
        <v>699</v>
      </c>
      <c r="I271" s="499" t="s">
        <v>630</v>
      </c>
      <c r="J271" s="499" t="s">
        <v>699</v>
      </c>
      <c r="K271" s="498">
        <v>8</v>
      </c>
      <c r="L271" s="498">
        <v>12</v>
      </c>
      <c r="M271" s="500">
        <v>37662.05000000001</v>
      </c>
      <c r="N271" s="498">
        <v>4</v>
      </c>
      <c r="O271" s="498">
        <v>6</v>
      </c>
      <c r="P271" s="500">
        <v>18818.548110547283</v>
      </c>
    </row>
    <row r="272" spans="1:16" ht="20.100000000000001" customHeight="1" x14ac:dyDescent="0.2">
      <c r="A272" s="497" t="s">
        <v>618</v>
      </c>
      <c r="B272" s="498" t="s">
        <v>639</v>
      </c>
      <c r="C272" s="499" t="s">
        <v>620</v>
      </c>
      <c r="D272" s="499" t="s">
        <v>1473</v>
      </c>
      <c r="E272" s="500">
        <v>3500</v>
      </c>
      <c r="F272" s="499" t="s">
        <v>1474</v>
      </c>
      <c r="G272" s="499" t="s">
        <v>1475</v>
      </c>
      <c r="H272" s="499" t="s">
        <v>1476</v>
      </c>
      <c r="I272" s="499" t="s">
        <v>630</v>
      </c>
      <c r="J272" s="499" t="s">
        <v>1476</v>
      </c>
      <c r="K272" s="498"/>
      <c r="L272" s="498"/>
      <c r="M272" s="500"/>
      <c r="N272" s="498">
        <v>1</v>
      </c>
      <c r="O272" s="498">
        <v>1</v>
      </c>
      <c r="P272" s="500">
        <v>3829.5481105472841</v>
      </c>
    </row>
    <row r="273" spans="1:16" ht="20.100000000000001" customHeight="1" x14ac:dyDescent="0.2">
      <c r="A273" s="497" t="s">
        <v>618</v>
      </c>
      <c r="B273" s="498" t="s">
        <v>639</v>
      </c>
      <c r="C273" s="499" t="s">
        <v>620</v>
      </c>
      <c r="D273" s="499" t="s">
        <v>760</v>
      </c>
      <c r="E273" s="500">
        <v>6000</v>
      </c>
      <c r="F273" s="499" t="s">
        <v>1477</v>
      </c>
      <c r="G273" s="499" t="s">
        <v>1478</v>
      </c>
      <c r="H273" s="499" t="s">
        <v>749</v>
      </c>
      <c r="I273" s="499" t="s">
        <v>630</v>
      </c>
      <c r="J273" s="499" t="s">
        <v>749</v>
      </c>
      <c r="K273" s="498">
        <v>1</v>
      </c>
      <c r="L273" s="498">
        <v>2</v>
      </c>
      <c r="M273" s="500">
        <v>13989.36</v>
      </c>
      <c r="N273" s="498"/>
      <c r="O273" s="498"/>
      <c r="P273" s="500"/>
    </row>
    <row r="274" spans="1:16" ht="20.100000000000001" customHeight="1" x14ac:dyDescent="0.2">
      <c r="A274" s="497" t="s">
        <v>618</v>
      </c>
      <c r="B274" s="498" t="s">
        <v>639</v>
      </c>
      <c r="C274" s="499" t="s">
        <v>620</v>
      </c>
      <c r="D274" s="499" t="s">
        <v>1479</v>
      </c>
      <c r="E274" s="500">
        <v>6500</v>
      </c>
      <c r="F274" s="499" t="s">
        <v>1480</v>
      </c>
      <c r="G274" s="499" t="s">
        <v>1481</v>
      </c>
      <c r="H274" s="499" t="s">
        <v>1482</v>
      </c>
      <c r="I274" s="499" t="s">
        <v>630</v>
      </c>
      <c r="J274" s="499" t="s">
        <v>1482</v>
      </c>
      <c r="K274" s="498">
        <v>6</v>
      </c>
      <c r="L274" s="498">
        <v>12</v>
      </c>
      <c r="M274" s="500">
        <v>80494.81</v>
      </c>
      <c r="N274" s="498">
        <v>0</v>
      </c>
      <c r="O274" s="498">
        <v>1</v>
      </c>
      <c r="P274" s="500">
        <v>10287.609999999999</v>
      </c>
    </row>
    <row r="275" spans="1:16" ht="20.100000000000001" customHeight="1" x14ac:dyDescent="0.2">
      <c r="A275" s="497" t="s">
        <v>618</v>
      </c>
      <c r="B275" s="498" t="s">
        <v>639</v>
      </c>
      <c r="C275" s="499" t="s">
        <v>620</v>
      </c>
      <c r="D275" s="499" t="s">
        <v>1483</v>
      </c>
      <c r="E275" s="500">
        <v>8000</v>
      </c>
      <c r="F275" s="499" t="s">
        <v>1484</v>
      </c>
      <c r="G275" s="499" t="s">
        <v>1485</v>
      </c>
      <c r="H275" s="499" t="s">
        <v>715</v>
      </c>
      <c r="I275" s="499" t="s">
        <v>630</v>
      </c>
      <c r="J275" s="499" t="s">
        <v>715</v>
      </c>
      <c r="K275" s="498"/>
      <c r="L275" s="498"/>
      <c r="M275" s="500"/>
      <c r="N275" s="498">
        <v>2</v>
      </c>
      <c r="O275" s="498">
        <v>4</v>
      </c>
      <c r="P275" s="500">
        <v>31116.278110547282</v>
      </c>
    </row>
    <row r="276" spans="1:16" ht="20.100000000000001" customHeight="1" x14ac:dyDescent="0.2">
      <c r="A276" s="497" t="s">
        <v>618</v>
      </c>
      <c r="B276" s="498" t="s">
        <v>639</v>
      </c>
      <c r="C276" s="499" t="s">
        <v>620</v>
      </c>
      <c r="D276" s="499" t="s">
        <v>1486</v>
      </c>
      <c r="E276" s="500">
        <v>4000</v>
      </c>
      <c r="F276" s="499" t="s">
        <v>1487</v>
      </c>
      <c r="G276" s="499" t="s">
        <v>1488</v>
      </c>
      <c r="H276" s="499" t="s">
        <v>766</v>
      </c>
      <c r="I276" s="499" t="s">
        <v>630</v>
      </c>
      <c r="J276" s="499" t="s">
        <v>766</v>
      </c>
      <c r="K276" s="498">
        <v>6</v>
      </c>
      <c r="L276" s="498">
        <v>10</v>
      </c>
      <c r="M276" s="500">
        <v>42658.290000000008</v>
      </c>
      <c r="N276" s="498"/>
      <c r="O276" s="498"/>
      <c r="P276" s="500"/>
    </row>
    <row r="277" spans="1:16" ht="20.100000000000001" customHeight="1" x14ac:dyDescent="0.2">
      <c r="A277" s="497" t="s">
        <v>618</v>
      </c>
      <c r="B277" s="498" t="s">
        <v>639</v>
      </c>
      <c r="C277" s="499" t="s">
        <v>620</v>
      </c>
      <c r="D277" s="499" t="s">
        <v>1489</v>
      </c>
      <c r="E277" s="500">
        <v>6000</v>
      </c>
      <c r="F277" s="499" t="s">
        <v>1490</v>
      </c>
      <c r="G277" s="499" t="s">
        <v>1491</v>
      </c>
      <c r="H277" s="499" t="s">
        <v>643</v>
      </c>
      <c r="I277" s="499" t="s">
        <v>630</v>
      </c>
      <c r="J277" s="499" t="s">
        <v>643</v>
      </c>
      <c r="K277" s="498">
        <v>1</v>
      </c>
      <c r="L277" s="498">
        <v>3</v>
      </c>
      <c r="M277" s="500">
        <v>12544.97</v>
      </c>
      <c r="N277" s="498">
        <v>4</v>
      </c>
      <c r="O277" s="498">
        <v>6</v>
      </c>
      <c r="P277" s="500">
        <v>37418.548110547286</v>
      </c>
    </row>
    <row r="278" spans="1:16" ht="20.100000000000001" customHeight="1" x14ac:dyDescent="0.2">
      <c r="A278" s="497" t="s">
        <v>618</v>
      </c>
      <c r="B278" s="498" t="s">
        <v>639</v>
      </c>
      <c r="C278" s="499" t="s">
        <v>620</v>
      </c>
      <c r="D278" s="499" t="s">
        <v>1492</v>
      </c>
      <c r="E278" s="500">
        <v>1800</v>
      </c>
      <c r="F278" s="499" t="s">
        <v>1493</v>
      </c>
      <c r="G278" s="499" t="s">
        <v>1494</v>
      </c>
      <c r="H278" s="499" t="s">
        <v>1059</v>
      </c>
      <c r="I278" s="499" t="s">
        <v>625</v>
      </c>
      <c r="J278" s="499" t="s">
        <v>1059</v>
      </c>
      <c r="K278" s="498">
        <v>1</v>
      </c>
      <c r="L278" s="498">
        <v>2</v>
      </c>
      <c r="M278" s="500">
        <v>2359.85</v>
      </c>
      <c r="N278" s="498"/>
      <c r="O278" s="498"/>
      <c r="P278" s="500"/>
    </row>
    <row r="279" spans="1:16" ht="20.100000000000001" customHeight="1" x14ac:dyDescent="0.2">
      <c r="A279" s="497" t="s">
        <v>618</v>
      </c>
      <c r="B279" s="498" t="s">
        <v>639</v>
      </c>
      <c r="C279" s="499" t="s">
        <v>620</v>
      </c>
      <c r="D279" s="499" t="s">
        <v>1495</v>
      </c>
      <c r="E279" s="500">
        <v>1800</v>
      </c>
      <c r="F279" s="499" t="s">
        <v>1496</v>
      </c>
      <c r="G279" s="499" t="s">
        <v>1497</v>
      </c>
      <c r="H279" s="499" t="s">
        <v>757</v>
      </c>
      <c r="I279" s="499" t="s">
        <v>652</v>
      </c>
      <c r="J279" s="499" t="s">
        <v>757</v>
      </c>
      <c r="K279" s="498">
        <v>6</v>
      </c>
      <c r="L279" s="498">
        <v>12</v>
      </c>
      <c r="M279" s="500">
        <v>24444</v>
      </c>
      <c r="N279" s="498">
        <v>4</v>
      </c>
      <c r="O279" s="498">
        <v>6</v>
      </c>
      <c r="P279" s="500">
        <v>11883.748110547283</v>
      </c>
    </row>
    <row r="280" spans="1:16" ht="20.100000000000001" customHeight="1" x14ac:dyDescent="0.2">
      <c r="A280" s="497" t="s">
        <v>618</v>
      </c>
      <c r="B280" s="498" t="s">
        <v>619</v>
      </c>
      <c r="C280" s="499" t="s">
        <v>620</v>
      </c>
      <c r="D280" s="499" t="s">
        <v>1492</v>
      </c>
      <c r="E280" s="500">
        <v>2000</v>
      </c>
      <c r="F280" s="499" t="s">
        <v>1498</v>
      </c>
      <c r="G280" s="499" t="s">
        <v>1499</v>
      </c>
      <c r="H280" s="499" t="s">
        <v>651</v>
      </c>
      <c r="I280" s="499" t="s">
        <v>652</v>
      </c>
      <c r="J280" s="499" t="s">
        <v>651</v>
      </c>
      <c r="K280" s="498">
        <v>9</v>
      </c>
      <c r="L280" s="498">
        <v>12</v>
      </c>
      <c r="M280" s="500">
        <v>26989.380000000005</v>
      </c>
      <c r="N280" s="498">
        <v>4</v>
      </c>
      <c r="O280" s="498">
        <v>6</v>
      </c>
      <c r="P280" s="500">
        <v>13191.748110547283</v>
      </c>
    </row>
    <row r="281" spans="1:16" ht="20.100000000000001" customHeight="1" x14ac:dyDescent="0.2">
      <c r="A281" s="497" t="s">
        <v>618</v>
      </c>
      <c r="B281" s="498" t="s">
        <v>639</v>
      </c>
      <c r="C281" s="499" t="s">
        <v>620</v>
      </c>
      <c r="D281" s="499" t="s">
        <v>1500</v>
      </c>
      <c r="E281" s="500">
        <v>3500</v>
      </c>
      <c r="F281" s="499" t="s">
        <v>1501</v>
      </c>
      <c r="G281" s="499" t="s">
        <v>1502</v>
      </c>
      <c r="H281" s="499" t="s">
        <v>643</v>
      </c>
      <c r="I281" s="499" t="s">
        <v>630</v>
      </c>
      <c r="J281" s="499" t="s">
        <v>643</v>
      </c>
      <c r="K281" s="498"/>
      <c r="L281" s="498"/>
      <c r="M281" s="500"/>
      <c r="N281" s="498">
        <v>1</v>
      </c>
      <c r="O281" s="498">
        <v>1</v>
      </c>
      <c r="P281" s="500">
        <v>3829.5481105472841</v>
      </c>
    </row>
    <row r="282" spans="1:16" ht="20.100000000000001" customHeight="1" x14ac:dyDescent="0.2">
      <c r="A282" s="497" t="s">
        <v>618</v>
      </c>
      <c r="B282" s="498" t="s">
        <v>639</v>
      </c>
      <c r="C282" s="499" t="s">
        <v>620</v>
      </c>
      <c r="D282" s="499" t="s">
        <v>1503</v>
      </c>
      <c r="E282" s="500">
        <v>2000</v>
      </c>
      <c r="F282" s="499" t="s">
        <v>1504</v>
      </c>
      <c r="G282" s="499" t="s">
        <v>1505</v>
      </c>
      <c r="H282" s="499" t="s">
        <v>1506</v>
      </c>
      <c r="I282" s="499" t="s">
        <v>625</v>
      </c>
      <c r="J282" s="499" t="s">
        <v>1506</v>
      </c>
      <c r="K282" s="498">
        <v>6</v>
      </c>
      <c r="L282" s="498">
        <v>12</v>
      </c>
      <c r="M282" s="500">
        <v>26989.800000000007</v>
      </c>
      <c r="N282" s="498">
        <v>4</v>
      </c>
      <c r="O282" s="498">
        <v>6</v>
      </c>
      <c r="P282" s="500">
        <v>13191.748110547283</v>
      </c>
    </row>
    <row r="283" spans="1:16" ht="20.100000000000001" customHeight="1" x14ac:dyDescent="0.2">
      <c r="A283" s="497" t="s">
        <v>618</v>
      </c>
      <c r="B283" s="498" t="s">
        <v>639</v>
      </c>
      <c r="C283" s="499" t="s">
        <v>620</v>
      </c>
      <c r="D283" s="499" t="s">
        <v>1507</v>
      </c>
      <c r="E283" s="500">
        <v>6500</v>
      </c>
      <c r="F283" s="499" t="s">
        <v>1508</v>
      </c>
      <c r="G283" s="499" t="s">
        <v>1509</v>
      </c>
      <c r="H283" s="499" t="s">
        <v>699</v>
      </c>
      <c r="I283" s="499" t="s">
        <v>630</v>
      </c>
      <c r="J283" s="499" t="s">
        <v>699</v>
      </c>
      <c r="K283" s="498">
        <v>6</v>
      </c>
      <c r="L283" s="498">
        <v>12</v>
      </c>
      <c r="M283" s="500">
        <v>80973.149999999994</v>
      </c>
      <c r="N283" s="498">
        <v>5</v>
      </c>
      <c r="O283" s="498">
        <v>6</v>
      </c>
      <c r="P283" s="500">
        <v>40418.548110547286</v>
      </c>
    </row>
    <row r="284" spans="1:16" ht="20.100000000000001" customHeight="1" x14ac:dyDescent="0.2">
      <c r="A284" s="497" t="s">
        <v>618</v>
      </c>
      <c r="B284" s="498" t="s">
        <v>639</v>
      </c>
      <c r="C284" s="499" t="s">
        <v>620</v>
      </c>
      <c r="D284" s="499" t="s">
        <v>1510</v>
      </c>
      <c r="E284" s="500">
        <v>3000</v>
      </c>
      <c r="F284" s="499" t="s">
        <v>1511</v>
      </c>
      <c r="G284" s="499" t="s">
        <v>1512</v>
      </c>
      <c r="H284" s="499" t="s">
        <v>651</v>
      </c>
      <c r="I284" s="499" t="s">
        <v>652</v>
      </c>
      <c r="J284" s="499" t="s">
        <v>651</v>
      </c>
      <c r="K284" s="498">
        <v>6</v>
      </c>
      <c r="L284" s="498">
        <v>12</v>
      </c>
      <c r="M284" s="500">
        <v>38978.250000000007</v>
      </c>
      <c r="N284" s="498">
        <v>4</v>
      </c>
      <c r="O284" s="498">
        <v>6</v>
      </c>
      <c r="P284" s="500">
        <v>19418.548110547283</v>
      </c>
    </row>
    <row r="285" spans="1:16" ht="20.100000000000001" customHeight="1" x14ac:dyDescent="0.2">
      <c r="A285" s="497" t="s">
        <v>618</v>
      </c>
      <c r="B285" s="498" t="s">
        <v>639</v>
      </c>
      <c r="C285" s="499" t="s">
        <v>620</v>
      </c>
      <c r="D285" s="499" t="s">
        <v>778</v>
      </c>
      <c r="E285" s="500">
        <v>1200</v>
      </c>
      <c r="F285" s="499" t="s">
        <v>1513</v>
      </c>
      <c r="G285" s="499" t="s">
        <v>1514</v>
      </c>
      <c r="H285" s="499" t="s">
        <v>651</v>
      </c>
      <c r="I285" s="499" t="s">
        <v>652</v>
      </c>
      <c r="J285" s="499" t="s">
        <v>651</v>
      </c>
      <c r="K285" s="498">
        <v>6</v>
      </c>
      <c r="L285" s="498">
        <v>12</v>
      </c>
      <c r="M285" s="500">
        <v>16789.900000000001</v>
      </c>
      <c r="N285" s="498">
        <v>4</v>
      </c>
      <c r="O285" s="498">
        <v>6</v>
      </c>
      <c r="P285" s="500">
        <v>7959.7481105472843</v>
      </c>
    </row>
    <row r="286" spans="1:16" ht="20.100000000000001" customHeight="1" x14ac:dyDescent="0.2">
      <c r="A286" s="497" t="s">
        <v>618</v>
      </c>
      <c r="B286" s="498" t="s">
        <v>639</v>
      </c>
      <c r="C286" s="499" t="s">
        <v>620</v>
      </c>
      <c r="D286" s="499" t="s">
        <v>1515</v>
      </c>
      <c r="E286" s="500">
        <v>4000</v>
      </c>
      <c r="F286" s="499" t="s">
        <v>1516</v>
      </c>
      <c r="G286" s="499" t="s">
        <v>1517</v>
      </c>
      <c r="H286" s="499" t="s">
        <v>1518</v>
      </c>
      <c r="I286" s="499" t="s">
        <v>625</v>
      </c>
      <c r="J286" s="499" t="s">
        <v>1518</v>
      </c>
      <c r="K286" s="498">
        <v>5</v>
      </c>
      <c r="L286" s="498">
        <v>9</v>
      </c>
      <c r="M286" s="500">
        <v>36646.910000000003</v>
      </c>
      <c r="N286" s="498"/>
      <c r="O286" s="498"/>
      <c r="P286" s="500"/>
    </row>
    <row r="287" spans="1:16" ht="20.100000000000001" customHeight="1" x14ac:dyDescent="0.2">
      <c r="A287" s="497" t="s">
        <v>618</v>
      </c>
      <c r="B287" s="498" t="s">
        <v>639</v>
      </c>
      <c r="C287" s="499" t="s">
        <v>620</v>
      </c>
      <c r="D287" s="499" t="s">
        <v>746</v>
      </c>
      <c r="E287" s="500">
        <v>12000</v>
      </c>
      <c r="F287" s="499" t="s">
        <v>1519</v>
      </c>
      <c r="G287" s="499" t="s">
        <v>1520</v>
      </c>
      <c r="H287" s="499" t="s">
        <v>766</v>
      </c>
      <c r="I287" s="499" t="s">
        <v>630</v>
      </c>
      <c r="J287" s="499" t="s">
        <v>766</v>
      </c>
      <c r="K287" s="498">
        <v>6</v>
      </c>
      <c r="L287" s="498">
        <v>12</v>
      </c>
      <c r="M287" s="500">
        <v>146372.73999999996</v>
      </c>
      <c r="N287" s="498">
        <v>4</v>
      </c>
      <c r="O287" s="498">
        <v>6</v>
      </c>
      <c r="P287" s="500">
        <v>73418.548110547286</v>
      </c>
    </row>
    <row r="288" spans="1:16" ht="20.100000000000001" customHeight="1" x14ac:dyDescent="0.2">
      <c r="A288" s="497" t="s">
        <v>618</v>
      </c>
      <c r="B288" s="498" t="s">
        <v>639</v>
      </c>
      <c r="C288" s="499" t="s">
        <v>620</v>
      </c>
      <c r="D288" s="499" t="s">
        <v>1521</v>
      </c>
      <c r="E288" s="500">
        <v>6400</v>
      </c>
      <c r="F288" s="499" t="s">
        <v>1522</v>
      </c>
      <c r="G288" s="499" t="s">
        <v>1523</v>
      </c>
      <c r="H288" s="499" t="s">
        <v>1524</v>
      </c>
      <c r="I288" s="499" t="s">
        <v>625</v>
      </c>
      <c r="J288" s="499" t="s">
        <v>1524</v>
      </c>
      <c r="K288" s="498">
        <v>6</v>
      </c>
      <c r="L288" s="498">
        <v>12</v>
      </c>
      <c r="M288" s="500">
        <v>79789.799999999988</v>
      </c>
      <c r="N288" s="498">
        <v>4</v>
      </c>
      <c r="O288" s="498">
        <v>6</v>
      </c>
      <c r="P288" s="500">
        <v>39818.548110547286</v>
      </c>
    </row>
    <row r="289" spans="1:16" ht="20.100000000000001" customHeight="1" x14ac:dyDescent="0.2">
      <c r="A289" s="497" t="s">
        <v>618</v>
      </c>
      <c r="B289" s="498" t="s">
        <v>639</v>
      </c>
      <c r="C289" s="499" t="s">
        <v>620</v>
      </c>
      <c r="D289" s="499" t="s">
        <v>708</v>
      </c>
      <c r="E289" s="500">
        <v>2900</v>
      </c>
      <c r="F289" s="499" t="s">
        <v>1525</v>
      </c>
      <c r="G289" s="499" t="s">
        <v>1526</v>
      </c>
      <c r="H289" s="499" t="s">
        <v>656</v>
      </c>
      <c r="I289" s="499" t="s">
        <v>630</v>
      </c>
      <c r="J289" s="499" t="s">
        <v>656</v>
      </c>
      <c r="K289" s="498">
        <v>6</v>
      </c>
      <c r="L289" s="498">
        <v>12</v>
      </c>
      <c r="M289" s="500">
        <v>37789.80000000001</v>
      </c>
      <c r="N289" s="498">
        <v>4</v>
      </c>
      <c r="O289" s="498">
        <v>6</v>
      </c>
      <c r="P289" s="500">
        <v>18818.548110547283</v>
      </c>
    </row>
    <row r="290" spans="1:16" ht="20.100000000000001" customHeight="1" x14ac:dyDescent="0.2">
      <c r="A290" s="497" t="s">
        <v>618</v>
      </c>
      <c r="B290" s="498" t="s">
        <v>639</v>
      </c>
      <c r="C290" s="499" t="s">
        <v>620</v>
      </c>
      <c r="D290" s="499" t="s">
        <v>1527</v>
      </c>
      <c r="E290" s="500">
        <v>9000</v>
      </c>
      <c r="F290" s="499" t="s">
        <v>1528</v>
      </c>
      <c r="G290" s="499" t="s">
        <v>1529</v>
      </c>
      <c r="H290" s="499" t="s">
        <v>823</v>
      </c>
      <c r="I290" s="499" t="s">
        <v>630</v>
      </c>
      <c r="J290" s="499" t="s">
        <v>823</v>
      </c>
      <c r="K290" s="498">
        <v>1</v>
      </c>
      <c r="L290" s="498">
        <v>3</v>
      </c>
      <c r="M290" s="500">
        <v>18141.629999999997</v>
      </c>
      <c r="N290" s="498">
        <v>4</v>
      </c>
      <c r="O290" s="498">
        <v>6</v>
      </c>
      <c r="P290" s="500">
        <v>55418.548110547286</v>
      </c>
    </row>
    <row r="291" spans="1:16" ht="20.100000000000001" customHeight="1" x14ac:dyDescent="0.2">
      <c r="A291" s="497" t="s">
        <v>618</v>
      </c>
      <c r="B291" s="498" t="s">
        <v>619</v>
      </c>
      <c r="C291" s="499" t="s">
        <v>620</v>
      </c>
      <c r="D291" s="499" t="s">
        <v>1530</v>
      </c>
      <c r="E291" s="500">
        <v>4900</v>
      </c>
      <c r="F291" s="499" t="s">
        <v>1531</v>
      </c>
      <c r="G291" s="499" t="s">
        <v>1532</v>
      </c>
      <c r="H291" s="499" t="s">
        <v>629</v>
      </c>
      <c r="I291" s="499" t="s">
        <v>630</v>
      </c>
      <c r="J291" s="499" t="s">
        <v>629</v>
      </c>
      <c r="K291" s="498">
        <v>9</v>
      </c>
      <c r="L291" s="498">
        <v>12</v>
      </c>
      <c r="M291" s="500">
        <v>61253.490000000013</v>
      </c>
      <c r="N291" s="498">
        <v>4</v>
      </c>
      <c r="O291" s="498">
        <v>6</v>
      </c>
      <c r="P291" s="500">
        <v>30818.548110547283</v>
      </c>
    </row>
    <row r="292" spans="1:16" ht="20.100000000000001" customHeight="1" x14ac:dyDescent="0.2">
      <c r="A292" s="497" t="s">
        <v>618</v>
      </c>
      <c r="B292" s="498" t="s">
        <v>639</v>
      </c>
      <c r="C292" s="499" t="s">
        <v>620</v>
      </c>
      <c r="D292" s="499" t="s">
        <v>732</v>
      </c>
      <c r="E292" s="500">
        <v>1200</v>
      </c>
      <c r="F292" s="499" t="s">
        <v>1533</v>
      </c>
      <c r="G292" s="499" t="s">
        <v>1534</v>
      </c>
      <c r="H292" s="499" t="s">
        <v>735</v>
      </c>
      <c r="I292" s="499" t="s">
        <v>652</v>
      </c>
      <c r="J292" s="499" t="s">
        <v>735</v>
      </c>
      <c r="K292" s="498">
        <v>6</v>
      </c>
      <c r="L292" s="498">
        <v>12</v>
      </c>
      <c r="M292" s="500">
        <v>16778.489999999998</v>
      </c>
      <c r="N292" s="498">
        <v>4</v>
      </c>
      <c r="O292" s="498">
        <v>6</v>
      </c>
      <c r="P292" s="500">
        <v>7959.7481105472843</v>
      </c>
    </row>
    <row r="293" spans="1:16" ht="20.100000000000001" customHeight="1" x14ac:dyDescent="0.2">
      <c r="A293" s="497" t="s">
        <v>618</v>
      </c>
      <c r="B293" s="498" t="s">
        <v>639</v>
      </c>
      <c r="C293" s="499" t="s">
        <v>620</v>
      </c>
      <c r="D293" s="499" t="s">
        <v>1535</v>
      </c>
      <c r="E293" s="500">
        <v>15600</v>
      </c>
      <c r="F293" s="499" t="s">
        <v>1536</v>
      </c>
      <c r="G293" s="499" t="s">
        <v>1537</v>
      </c>
      <c r="H293" s="499" t="s">
        <v>643</v>
      </c>
      <c r="I293" s="499" t="s">
        <v>630</v>
      </c>
      <c r="J293" s="499" t="s">
        <v>643</v>
      </c>
      <c r="K293" s="498">
        <v>1</v>
      </c>
      <c r="L293" s="498">
        <v>2</v>
      </c>
      <c r="M293" s="500">
        <v>7244.15</v>
      </c>
      <c r="N293" s="498"/>
      <c r="O293" s="498"/>
      <c r="P293" s="500"/>
    </row>
    <row r="294" spans="1:16" ht="20.100000000000001" customHeight="1" x14ac:dyDescent="0.2">
      <c r="A294" s="497" t="s">
        <v>618</v>
      </c>
      <c r="B294" s="498" t="s">
        <v>639</v>
      </c>
      <c r="C294" s="499" t="s">
        <v>620</v>
      </c>
      <c r="D294" s="499" t="s">
        <v>1538</v>
      </c>
      <c r="E294" s="500">
        <v>9000</v>
      </c>
      <c r="F294" s="499" t="s">
        <v>1539</v>
      </c>
      <c r="G294" s="499" t="s">
        <v>1540</v>
      </c>
      <c r="H294" s="499" t="s">
        <v>796</v>
      </c>
      <c r="I294" s="499" t="s">
        <v>630</v>
      </c>
      <c r="J294" s="499" t="s">
        <v>796</v>
      </c>
      <c r="K294" s="498">
        <v>6</v>
      </c>
      <c r="L294" s="498">
        <v>12</v>
      </c>
      <c r="M294" s="500">
        <v>110840.48999999998</v>
      </c>
      <c r="N294" s="498">
        <v>4</v>
      </c>
      <c r="O294" s="498">
        <v>6</v>
      </c>
      <c r="P294" s="500">
        <v>55418.548110547286</v>
      </c>
    </row>
    <row r="295" spans="1:16" ht="20.100000000000001" customHeight="1" x14ac:dyDescent="0.2">
      <c r="A295" s="497" t="s">
        <v>618</v>
      </c>
      <c r="B295" s="498" t="s">
        <v>619</v>
      </c>
      <c r="C295" s="499" t="s">
        <v>620</v>
      </c>
      <c r="D295" s="499" t="s">
        <v>1541</v>
      </c>
      <c r="E295" s="500">
        <v>8000</v>
      </c>
      <c r="F295" s="499" t="s">
        <v>1542</v>
      </c>
      <c r="G295" s="499" t="s">
        <v>1543</v>
      </c>
      <c r="H295" s="499" t="s">
        <v>629</v>
      </c>
      <c r="I295" s="499" t="s">
        <v>630</v>
      </c>
      <c r="J295" s="499" t="s">
        <v>629</v>
      </c>
      <c r="K295" s="498">
        <v>9</v>
      </c>
      <c r="L295" s="498">
        <v>12</v>
      </c>
      <c r="M295" s="500">
        <v>98989.799999999974</v>
      </c>
      <c r="N295" s="498">
        <v>4</v>
      </c>
      <c r="O295" s="498">
        <v>6</v>
      </c>
      <c r="P295" s="500">
        <v>49418.548110547286</v>
      </c>
    </row>
    <row r="296" spans="1:16" ht="20.100000000000001" customHeight="1" x14ac:dyDescent="0.2">
      <c r="A296" s="497" t="s">
        <v>618</v>
      </c>
      <c r="B296" s="498" t="s">
        <v>639</v>
      </c>
      <c r="C296" s="499" t="s">
        <v>620</v>
      </c>
      <c r="D296" s="499" t="s">
        <v>834</v>
      </c>
      <c r="E296" s="500">
        <v>2500</v>
      </c>
      <c r="F296" s="499" t="s">
        <v>1544</v>
      </c>
      <c r="G296" s="499" t="s">
        <v>1545</v>
      </c>
      <c r="H296" s="499" t="s">
        <v>1546</v>
      </c>
      <c r="I296" s="499" t="s">
        <v>625</v>
      </c>
      <c r="J296" s="499" t="s">
        <v>1546</v>
      </c>
      <c r="K296" s="498">
        <v>6</v>
      </c>
      <c r="L296" s="498">
        <v>12</v>
      </c>
      <c r="M296" s="500">
        <v>32457.460000000006</v>
      </c>
      <c r="N296" s="498">
        <v>4</v>
      </c>
      <c r="O296" s="498">
        <v>6</v>
      </c>
      <c r="P296" s="500">
        <v>16418.548110547283</v>
      </c>
    </row>
    <row r="297" spans="1:16" ht="20.100000000000001" customHeight="1" x14ac:dyDescent="0.2">
      <c r="A297" s="497" t="s">
        <v>618</v>
      </c>
      <c r="B297" s="498" t="s">
        <v>639</v>
      </c>
      <c r="C297" s="499" t="s">
        <v>620</v>
      </c>
      <c r="D297" s="499" t="s">
        <v>1547</v>
      </c>
      <c r="E297" s="500">
        <v>6500</v>
      </c>
      <c r="F297" s="499" t="s">
        <v>1548</v>
      </c>
      <c r="G297" s="499" t="s">
        <v>1549</v>
      </c>
      <c r="H297" s="499" t="s">
        <v>749</v>
      </c>
      <c r="I297" s="499" t="s">
        <v>630</v>
      </c>
      <c r="J297" s="499" t="s">
        <v>749</v>
      </c>
      <c r="K297" s="498">
        <v>6</v>
      </c>
      <c r="L297" s="498">
        <v>12</v>
      </c>
      <c r="M297" s="500">
        <v>80987.549999999988</v>
      </c>
      <c r="N297" s="498">
        <v>6</v>
      </c>
      <c r="O297" s="498">
        <v>6</v>
      </c>
      <c r="P297" s="500">
        <v>39792.548110547286</v>
      </c>
    </row>
    <row r="298" spans="1:16" ht="20.100000000000001" customHeight="1" x14ac:dyDescent="0.2">
      <c r="A298" s="497" t="s">
        <v>618</v>
      </c>
      <c r="B298" s="498" t="s">
        <v>619</v>
      </c>
      <c r="C298" s="499" t="s">
        <v>620</v>
      </c>
      <c r="D298" s="499" t="s">
        <v>1550</v>
      </c>
      <c r="E298" s="500">
        <v>7500</v>
      </c>
      <c r="F298" s="499" t="s">
        <v>1551</v>
      </c>
      <c r="G298" s="499" t="s">
        <v>1552</v>
      </c>
      <c r="H298" s="499" t="s">
        <v>629</v>
      </c>
      <c r="I298" s="499" t="s">
        <v>630</v>
      </c>
      <c r="J298" s="499" t="s">
        <v>629</v>
      </c>
      <c r="K298" s="498">
        <v>9</v>
      </c>
      <c r="L298" s="498">
        <v>12</v>
      </c>
      <c r="M298" s="500">
        <v>92980.959999999992</v>
      </c>
      <c r="N298" s="498">
        <v>3</v>
      </c>
      <c r="O298" s="498">
        <v>6</v>
      </c>
      <c r="P298" s="500">
        <v>46418.548110547286</v>
      </c>
    </row>
    <row r="299" spans="1:16" ht="20.100000000000001" customHeight="1" x14ac:dyDescent="0.2">
      <c r="A299" s="497" t="s">
        <v>618</v>
      </c>
      <c r="B299" s="498" t="s">
        <v>639</v>
      </c>
      <c r="C299" s="499" t="s">
        <v>620</v>
      </c>
      <c r="D299" s="499" t="s">
        <v>1553</v>
      </c>
      <c r="E299" s="500">
        <v>6000</v>
      </c>
      <c r="F299" s="499" t="s">
        <v>1554</v>
      </c>
      <c r="G299" s="499" t="s">
        <v>1555</v>
      </c>
      <c r="H299" s="499" t="s">
        <v>886</v>
      </c>
      <c r="I299" s="499" t="s">
        <v>630</v>
      </c>
      <c r="J299" s="499" t="s">
        <v>886</v>
      </c>
      <c r="K299" s="498"/>
      <c r="L299" s="498"/>
      <c r="M299" s="500"/>
      <c r="N299" s="498">
        <v>2</v>
      </c>
      <c r="O299" s="498">
        <v>4</v>
      </c>
      <c r="P299" s="500">
        <v>23582.948110547284</v>
      </c>
    </row>
    <row r="300" spans="1:16" ht="20.100000000000001" customHeight="1" x14ac:dyDescent="0.2">
      <c r="A300" s="497" t="s">
        <v>618</v>
      </c>
      <c r="B300" s="498" t="s">
        <v>639</v>
      </c>
      <c r="C300" s="499" t="s">
        <v>620</v>
      </c>
      <c r="D300" s="499" t="s">
        <v>696</v>
      </c>
      <c r="E300" s="500">
        <v>1800</v>
      </c>
      <c r="F300" s="499" t="s">
        <v>1556</v>
      </c>
      <c r="G300" s="499" t="s">
        <v>1557</v>
      </c>
      <c r="H300" s="499" t="s">
        <v>666</v>
      </c>
      <c r="I300" s="499" t="s">
        <v>630</v>
      </c>
      <c r="J300" s="499" t="s">
        <v>666</v>
      </c>
      <c r="K300" s="498">
        <v>7</v>
      </c>
      <c r="L300" s="498">
        <v>11</v>
      </c>
      <c r="M300" s="500">
        <v>20599.29</v>
      </c>
      <c r="N300" s="498"/>
      <c r="O300" s="498"/>
      <c r="P300" s="500"/>
    </row>
    <row r="301" spans="1:16" ht="20.100000000000001" customHeight="1" x14ac:dyDescent="0.2">
      <c r="A301" s="497" t="s">
        <v>618</v>
      </c>
      <c r="B301" s="498" t="s">
        <v>639</v>
      </c>
      <c r="C301" s="499" t="s">
        <v>620</v>
      </c>
      <c r="D301" s="499" t="s">
        <v>708</v>
      </c>
      <c r="E301" s="500">
        <v>3000</v>
      </c>
      <c r="F301" s="499" t="s">
        <v>1558</v>
      </c>
      <c r="G301" s="499" t="s">
        <v>1559</v>
      </c>
      <c r="H301" s="499" t="s">
        <v>656</v>
      </c>
      <c r="I301" s="499" t="s">
        <v>630</v>
      </c>
      <c r="J301" s="499" t="s">
        <v>656</v>
      </c>
      <c r="K301" s="498">
        <v>6</v>
      </c>
      <c r="L301" s="498">
        <v>12</v>
      </c>
      <c r="M301" s="500">
        <v>38988.960000000006</v>
      </c>
      <c r="N301" s="498">
        <v>4</v>
      </c>
      <c r="O301" s="498">
        <v>6</v>
      </c>
      <c r="P301" s="500">
        <v>19418.548110547283</v>
      </c>
    </row>
    <row r="302" spans="1:16" ht="20.100000000000001" customHeight="1" x14ac:dyDescent="0.2">
      <c r="A302" s="497" t="s">
        <v>618</v>
      </c>
      <c r="B302" s="498" t="s">
        <v>639</v>
      </c>
      <c r="C302" s="499" t="s">
        <v>620</v>
      </c>
      <c r="D302" s="499" t="s">
        <v>1560</v>
      </c>
      <c r="E302" s="500">
        <v>2000</v>
      </c>
      <c r="F302" s="499" t="s">
        <v>1561</v>
      </c>
      <c r="G302" s="499" t="s">
        <v>1562</v>
      </c>
      <c r="H302" s="499" t="s">
        <v>651</v>
      </c>
      <c r="I302" s="499" t="s">
        <v>652</v>
      </c>
      <c r="J302" s="499" t="s">
        <v>651</v>
      </c>
      <c r="K302" s="498">
        <v>6</v>
      </c>
      <c r="L302" s="498">
        <v>12</v>
      </c>
      <c r="M302" s="500">
        <v>26989.800000000007</v>
      </c>
      <c r="N302" s="498">
        <v>4</v>
      </c>
      <c r="O302" s="498">
        <v>6</v>
      </c>
      <c r="P302" s="500">
        <v>13191.748110547283</v>
      </c>
    </row>
    <row r="303" spans="1:16" ht="20.100000000000001" customHeight="1" x14ac:dyDescent="0.2">
      <c r="A303" s="497" t="s">
        <v>618</v>
      </c>
      <c r="B303" s="498" t="s">
        <v>639</v>
      </c>
      <c r="C303" s="499" t="s">
        <v>620</v>
      </c>
      <c r="D303" s="499" t="s">
        <v>805</v>
      </c>
      <c r="E303" s="500">
        <v>2500</v>
      </c>
      <c r="F303" s="499" t="s">
        <v>1563</v>
      </c>
      <c r="G303" s="499" t="s">
        <v>1564</v>
      </c>
      <c r="H303" s="499" t="s">
        <v>1565</v>
      </c>
      <c r="I303" s="499" t="s">
        <v>625</v>
      </c>
      <c r="J303" s="499" t="s">
        <v>1565</v>
      </c>
      <c r="K303" s="498">
        <v>7</v>
      </c>
      <c r="L303" s="498">
        <v>12</v>
      </c>
      <c r="M303" s="500">
        <v>32866.640000000007</v>
      </c>
      <c r="N303" s="498">
        <v>3</v>
      </c>
      <c r="O303" s="498">
        <v>6</v>
      </c>
      <c r="P303" s="500">
        <v>16418.548110547283</v>
      </c>
    </row>
    <row r="304" spans="1:16" ht="20.100000000000001" customHeight="1" x14ac:dyDescent="0.2">
      <c r="A304" s="497" t="s">
        <v>618</v>
      </c>
      <c r="B304" s="498" t="s">
        <v>639</v>
      </c>
      <c r="C304" s="499" t="s">
        <v>620</v>
      </c>
      <c r="D304" s="499" t="s">
        <v>778</v>
      </c>
      <c r="E304" s="500">
        <v>3500</v>
      </c>
      <c r="F304" s="499" t="s">
        <v>1566</v>
      </c>
      <c r="G304" s="499" t="s">
        <v>1567</v>
      </c>
      <c r="H304" s="499" t="s">
        <v>651</v>
      </c>
      <c r="I304" s="499" t="s">
        <v>652</v>
      </c>
      <c r="J304" s="499" t="s">
        <v>651</v>
      </c>
      <c r="K304" s="498">
        <v>6</v>
      </c>
      <c r="L304" s="498">
        <v>12</v>
      </c>
      <c r="M304" s="500">
        <v>44989.80000000001</v>
      </c>
      <c r="N304" s="498">
        <v>4</v>
      </c>
      <c r="O304" s="498">
        <v>6</v>
      </c>
      <c r="P304" s="500">
        <v>22418.548110547283</v>
      </c>
    </row>
    <row r="305" spans="1:16" ht="20.100000000000001" customHeight="1" x14ac:dyDescent="0.2">
      <c r="A305" s="497" t="s">
        <v>618</v>
      </c>
      <c r="B305" s="498" t="s">
        <v>639</v>
      </c>
      <c r="C305" s="499" t="s">
        <v>620</v>
      </c>
      <c r="D305" s="499" t="s">
        <v>1568</v>
      </c>
      <c r="E305" s="500">
        <v>2000</v>
      </c>
      <c r="F305" s="499" t="s">
        <v>1569</v>
      </c>
      <c r="G305" s="499" t="s">
        <v>1570</v>
      </c>
      <c r="H305" s="499" t="s">
        <v>699</v>
      </c>
      <c r="I305" s="499" t="s">
        <v>630</v>
      </c>
      <c r="J305" s="499" t="s">
        <v>699</v>
      </c>
      <c r="K305" s="498">
        <v>6</v>
      </c>
      <c r="L305" s="498">
        <v>12</v>
      </c>
      <c r="M305" s="500">
        <v>26988.820000000007</v>
      </c>
      <c r="N305" s="498">
        <v>4</v>
      </c>
      <c r="O305" s="498">
        <v>6</v>
      </c>
      <c r="P305" s="500">
        <v>13191.748110547283</v>
      </c>
    </row>
    <row r="306" spans="1:16" ht="20.100000000000001" customHeight="1" x14ac:dyDescent="0.2">
      <c r="A306" s="497" t="s">
        <v>618</v>
      </c>
      <c r="B306" s="498" t="s">
        <v>639</v>
      </c>
      <c r="C306" s="499" t="s">
        <v>620</v>
      </c>
      <c r="D306" s="499" t="s">
        <v>1571</v>
      </c>
      <c r="E306" s="500">
        <v>5000</v>
      </c>
      <c r="F306" s="499" t="s">
        <v>1572</v>
      </c>
      <c r="G306" s="499" t="s">
        <v>1573</v>
      </c>
      <c r="H306" s="499" t="s">
        <v>1574</v>
      </c>
      <c r="I306" s="499" t="s">
        <v>630</v>
      </c>
      <c r="J306" s="499" t="s">
        <v>1574</v>
      </c>
      <c r="K306" s="498">
        <v>6</v>
      </c>
      <c r="L306" s="498">
        <v>12</v>
      </c>
      <c r="M306" s="500">
        <v>62910.000000000007</v>
      </c>
      <c r="N306" s="498">
        <v>4</v>
      </c>
      <c r="O306" s="498">
        <v>6</v>
      </c>
      <c r="P306" s="500">
        <v>31418.548110547283</v>
      </c>
    </row>
    <row r="307" spans="1:16" ht="20.100000000000001" customHeight="1" x14ac:dyDescent="0.2">
      <c r="A307" s="497" t="s">
        <v>618</v>
      </c>
      <c r="B307" s="498" t="s">
        <v>639</v>
      </c>
      <c r="C307" s="499" t="s">
        <v>620</v>
      </c>
      <c r="D307" s="499" t="s">
        <v>1575</v>
      </c>
      <c r="E307" s="500">
        <v>2500</v>
      </c>
      <c r="F307" s="499" t="s">
        <v>1576</v>
      </c>
      <c r="G307" s="499" t="s">
        <v>1577</v>
      </c>
      <c r="H307" s="499" t="s">
        <v>1578</v>
      </c>
      <c r="I307" s="499" t="s">
        <v>652</v>
      </c>
      <c r="J307" s="499" t="s">
        <v>1578</v>
      </c>
      <c r="K307" s="498">
        <v>6</v>
      </c>
      <c r="L307" s="498">
        <v>12</v>
      </c>
      <c r="M307" s="500">
        <v>32985.210000000006</v>
      </c>
      <c r="N307" s="498">
        <v>5</v>
      </c>
      <c r="O307" s="498">
        <v>6</v>
      </c>
      <c r="P307" s="500">
        <v>16418.548110547283</v>
      </c>
    </row>
    <row r="308" spans="1:16" ht="20.100000000000001" customHeight="1" x14ac:dyDescent="0.2">
      <c r="A308" s="497" t="s">
        <v>618</v>
      </c>
      <c r="B308" s="498" t="s">
        <v>619</v>
      </c>
      <c r="C308" s="499" t="s">
        <v>620</v>
      </c>
      <c r="D308" s="499" t="s">
        <v>1579</v>
      </c>
      <c r="E308" s="500">
        <v>1200</v>
      </c>
      <c r="F308" s="499" t="s">
        <v>1580</v>
      </c>
      <c r="G308" s="499" t="s">
        <v>1581</v>
      </c>
      <c r="H308" s="499" t="s">
        <v>817</v>
      </c>
      <c r="I308" s="499" t="s">
        <v>652</v>
      </c>
      <c r="J308" s="499" t="s">
        <v>817</v>
      </c>
      <c r="K308" s="498">
        <v>9</v>
      </c>
      <c r="L308" s="498">
        <v>12</v>
      </c>
      <c r="M308" s="500">
        <v>16737.97</v>
      </c>
      <c r="N308" s="498">
        <v>4</v>
      </c>
      <c r="O308" s="498">
        <v>6</v>
      </c>
      <c r="P308" s="500">
        <v>7959.7481105472843</v>
      </c>
    </row>
    <row r="309" spans="1:16" ht="20.100000000000001" customHeight="1" x14ac:dyDescent="0.2">
      <c r="A309" s="497" t="s">
        <v>618</v>
      </c>
      <c r="B309" s="498" t="s">
        <v>619</v>
      </c>
      <c r="C309" s="499" t="s">
        <v>620</v>
      </c>
      <c r="D309" s="499" t="s">
        <v>674</v>
      </c>
      <c r="E309" s="500">
        <v>7000</v>
      </c>
      <c r="F309" s="499" t="s">
        <v>1582</v>
      </c>
      <c r="G309" s="499" t="s">
        <v>1583</v>
      </c>
      <c r="H309" s="499" t="s">
        <v>656</v>
      </c>
      <c r="I309" s="499" t="s">
        <v>630</v>
      </c>
      <c r="J309" s="499" t="s">
        <v>656</v>
      </c>
      <c r="K309" s="498">
        <v>6</v>
      </c>
      <c r="L309" s="498">
        <v>12</v>
      </c>
      <c r="M309" s="500">
        <v>86989.799999999988</v>
      </c>
      <c r="N309" s="498">
        <v>4</v>
      </c>
      <c r="O309" s="498">
        <v>6</v>
      </c>
      <c r="P309" s="500">
        <v>43418.548110547286</v>
      </c>
    </row>
    <row r="310" spans="1:16" ht="20.100000000000001" customHeight="1" x14ac:dyDescent="0.2">
      <c r="A310" s="497" t="s">
        <v>618</v>
      </c>
      <c r="B310" s="498" t="s">
        <v>639</v>
      </c>
      <c r="C310" s="499" t="s">
        <v>620</v>
      </c>
      <c r="D310" s="499" t="s">
        <v>1584</v>
      </c>
      <c r="E310" s="500">
        <v>3800</v>
      </c>
      <c r="F310" s="499" t="s">
        <v>1585</v>
      </c>
      <c r="G310" s="499" t="s">
        <v>1586</v>
      </c>
      <c r="H310" s="499" t="s">
        <v>1587</v>
      </c>
      <c r="I310" s="499" t="s">
        <v>625</v>
      </c>
      <c r="J310" s="499" t="s">
        <v>1587</v>
      </c>
      <c r="K310" s="498">
        <v>6</v>
      </c>
      <c r="L310" s="498">
        <v>12</v>
      </c>
      <c r="M310" s="500">
        <v>48589.80000000001</v>
      </c>
      <c r="N310" s="498">
        <v>4</v>
      </c>
      <c r="O310" s="498">
        <v>6</v>
      </c>
      <c r="P310" s="500">
        <v>24218.548110547283</v>
      </c>
    </row>
    <row r="311" spans="1:16" ht="20.100000000000001" customHeight="1" x14ac:dyDescent="0.2">
      <c r="A311" s="497" t="s">
        <v>618</v>
      </c>
      <c r="B311" s="498" t="s">
        <v>619</v>
      </c>
      <c r="C311" s="499" t="s">
        <v>620</v>
      </c>
      <c r="D311" s="499" t="s">
        <v>1588</v>
      </c>
      <c r="E311" s="500">
        <v>3000</v>
      </c>
      <c r="F311" s="499" t="s">
        <v>1589</v>
      </c>
      <c r="G311" s="499" t="s">
        <v>1590</v>
      </c>
      <c r="H311" s="499" t="s">
        <v>1591</v>
      </c>
      <c r="I311" s="499" t="s">
        <v>652</v>
      </c>
      <c r="J311" s="499" t="s">
        <v>1591</v>
      </c>
      <c r="K311" s="498">
        <v>6</v>
      </c>
      <c r="L311" s="498">
        <v>12</v>
      </c>
      <c r="M311" s="500">
        <v>38961.660000000011</v>
      </c>
      <c r="N311" s="498">
        <v>4</v>
      </c>
      <c r="O311" s="498">
        <v>6</v>
      </c>
      <c r="P311" s="500">
        <v>19418.548110547283</v>
      </c>
    </row>
    <row r="312" spans="1:16" ht="20.100000000000001" customHeight="1" x14ac:dyDescent="0.2">
      <c r="A312" s="497" t="s">
        <v>618</v>
      </c>
      <c r="B312" s="498" t="s">
        <v>639</v>
      </c>
      <c r="C312" s="499" t="s">
        <v>620</v>
      </c>
      <c r="D312" s="499" t="s">
        <v>754</v>
      </c>
      <c r="E312" s="500">
        <v>1600</v>
      </c>
      <c r="F312" s="499" t="s">
        <v>1592</v>
      </c>
      <c r="G312" s="499" t="s">
        <v>1593</v>
      </c>
      <c r="H312" s="499" t="s">
        <v>757</v>
      </c>
      <c r="I312" s="499" t="s">
        <v>652</v>
      </c>
      <c r="J312" s="499" t="s">
        <v>757</v>
      </c>
      <c r="K312" s="498">
        <v>8</v>
      </c>
      <c r="L312" s="498">
        <v>12</v>
      </c>
      <c r="M312" s="500">
        <v>21828</v>
      </c>
      <c r="N312" s="498">
        <v>4</v>
      </c>
      <c r="O312" s="498">
        <v>6</v>
      </c>
      <c r="P312" s="500">
        <v>10575.748110547283</v>
      </c>
    </row>
    <row r="313" spans="1:16" ht="20.100000000000001" customHeight="1" x14ac:dyDescent="0.2">
      <c r="A313" s="497" t="s">
        <v>618</v>
      </c>
      <c r="B313" s="498" t="s">
        <v>639</v>
      </c>
      <c r="C313" s="499" t="s">
        <v>620</v>
      </c>
      <c r="D313" s="499" t="s">
        <v>991</v>
      </c>
      <c r="E313" s="500">
        <v>2500</v>
      </c>
      <c r="F313" s="499" t="s">
        <v>1594</v>
      </c>
      <c r="G313" s="499" t="s">
        <v>1595</v>
      </c>
      <c r="H313" s="499" t="s">
        <v>1048</v>
      </c>
      <c r="I313" s="499" t="s">
        <v>630</v>
      </c>
      <c r="J313" s="499" t="s">
        <v>1048</v>
      </c>
      <c r="K313" s="498">
        <v>6</v>
      </c>
      <c r="L313" s="498">
        <v>12</v>
      </c>
      <c r="M313" s="500">
        <v>32988.44</v>
      </c>
      <c r="N313" s="498">
        <v>4</v>
      </c>
      <c r="O313" s="498">
        <v>6</v>
      </c>
      <c r="P313" s="500">
        <v>16418.548110547283</v>
      </c>
    </row>
    <row r="314" spans="1:16" ht="20.100000000000001" customHeight="1" x14ac:dyDescent="0.2">
      <c r="A314" s="497" t="s">
        <v>618</v>
      </c>
      <c r="B314" s="498" t="s">
        <v>639</v>
      </c>
      <c r="C314" s="499" t="s">
        <v>620</v>
      </c>
      <c r="D314" s="499" t="s">
        <v>834</v>
      </c>
      <c r="E314" s="500">
        <v>3500</v>
      </c>
      <c r="F314" s="499" t="s">
        <v>1596</v>
      </c>
      <c r="G314" s="499" t="s">
        <v>1597</v>
      </c>
      <c r="H314" s="499" t="s">
        <v>1598</v>
      </c>
      <c r="I314" s="499" t="s">
        <v>652</v>
      </c>
      <c r="J314" s="499" t="s">
        <v>1598</v>
      </c>
      <c r="K314" s="498">
        <v>9</v>
      </c>
      <c r="L314" s="498">
        <v>12</v>
      </c>
      <c r="M314" s="500">
        <v>44949.000000000007</v>
      </c>
      <c r="N314" s="498">
        <v>3</v>
      </c>
      <c r="O314" s="498">
        <v>6</v>
      </c>
      <c r="P314" s="500">
        <v>22418.548110547283</v>
      </c>
    </row>
    <row r="315" spans="1:16" ht="20.100000000000001" customHeight="1" x14ac:dyDescent="0.2">
      <c r="A315" s="497" t="s">
        <v>618</v>
      </c>
      <c r="B315" s="498" t="s">
        <v>639</v>
      </c>
      <c r="C315" s="499" t="s">
        <v>620</v>
      </c>
      <c r="D315" s="499" t="s">
        <v>1599</v>
      </c>
      <c r="E315" s="500">
        <v>8000</v>
      </c>
      <c r="F315" s="499" t="s">
        <v>1600</v>
      </c>
      <c r="G315" s="499" t="s">
        <v>1601</v>
      </c>
      <c r="H315" s="499" t="s">
        <v>643</v>
      </c>
      <c r="I315" s="499" t="s">
        <v>630</v>
      </c>
      <c r="J315" s="499" t="s">
        <v>643</v>
      </c>
      <c r="K315" s="498">
        <v>1</v>
      </c>
      <c r="L315" s="498">
        <v>3</v>
      </c>
      <c r="M315" s="500">
        <v>16478.3</v>
      </c>
      <c r="N315" s="498">
        <v>4</v>
      </c>
      <c r="O315" s="498">
        <v>6</v>
      </c>
      <c r="P315" s="500">
        <v>49418.548110547286</v>
      </c>
    </row>
    <row r="316" spans="1:16" ht="20.100000000000001" customHeight="1" x14ac:dyDescent="0.2">
      <c r="A316" s="497" t="s">
        <v>618</v>
      </c>
      <c r="B316" s="498" t="s">
        <v>619</v>
      </c>
      <c r="C316" s="499" t="s">
        <v>620</v>
      </c>
      <c r="D316" s="499" t="s">
        <v>1602</v>
      </c>
      <c r="E316" s="500">
        <v>6000</v>
      </c>
      <c r="F316" s="499" t="s">
        <v>1603</v>
      </c>
      <c r="G316" s="499" t="s">
        <v>1604</v>
      </c>
      <c r="H316" s="499" t="s">
        <v>1076</v>
      </c>
      <c r="I316" s="499" t="s">
        <v>630</v>
      </c>
      <c r="J316" s="499" t="s">
        <v>1076</v>
      </c>
      <c r="K316" s="498">
        <v>6</v>
      </c>
      <c r="L316" s="498">
        <v>12</v>
      </c>
      <c r="M316" s="500">
        <v>74989.8</v>
      </c>
      <c r="N316" s="498">
        <v>4</v>
      </c>
      <c r="O316" s="498">
        <v>6</v>
      </c>
      <c r="P316" s="500">
        <v>37418.548110547286</v>
      </c>
    </row>
    <row r="317" spans="1:16" ht="20.100000000000001" customHeight="1" x14ac:dyDescent="0.2">
      <c r="A317" s="497" t="s">
        <v>618</v>
      </c>
      <c r="B317" s="498" t="s">
        <v>639</v>
      </c>
      <c r="C317" s="499" t="s">
        <v>620</v>
      </c>
      <c r="D317" s="499" t="s">
        <v>1605</v>
      </c>
      <c r="E317" s="500">
        <v>4000</v>
      </c>
      <c r="F317" s="499" t="s">
        <v>1606</v>
      </c>
      <c r="G317" s="499" t="s">
        <v>1607</v>
      </c>
      <c r="H317" s="499" t="s">
        <v>1608</v>
      </c>
      <c r="I317" s="499" t="s">
        <v>652</v>
      </c>
      <c r="J317" s="499" t="s">
        <v>1608</v>
      </c>
      <c r="K317" s="498">
        <v>6</v>
      </c>
      <c r="L317" s="498">
        <v>12</v>
      </c>
      <c r="M317" s="500">
        <v>50988.680000000008</v>
      </c>
      <c r="N317" s="498">
        <v>4</v>
      </c>
      <c r="O317" s="498">
        <v>6</v>
      </c>
      <c r="P317" s="500">
        <v>25418.548110547283</v>
      </c>
    </row>
    <row r="318" spans="1:16" ht="20.100000000000001" customHeight="1" x14ac:dyDescent="0.2">
      <c r="A318" s="497" t="s">
        <v>618</v>
      </c>
      <c r="B318" s="498" t="s">
        <v>639</v>
      </c>
      <c r="C318" s="499" t="s">
        <v>620</v>
      </c>
      <c r="D318" s="499" t="s">
        <v>1609</v>
      </c>
      <c r="E318" s="500">
        <v>5100</v>
      </c>
      <c r="F318" s="499" t="s">
        <v>1610</v>
      </c>
      <c r="G318" s="499" t="s">
        <v>1611</v>
      </c>
      <c r="H318" s="499" t="s">
        <v>1612</v>
      </c>
      <c r="I318" s="499" t="s">
        <v>652</v>
      </c>
      <c r="J318" s="499" t="s">
        <v>1612</v>
      </c>
      <c r="K318" s="498">
        <v>6</v>
      </c>
      <c r="L318" s="498">
        <v>12</v>
      </c>
      <c r="M318" s="500">
        <v>63813.30000000001</v>
      </c>
      <c r="N318" s="498">
        <v>4</v>
      </c>
      <c r="O318" s="498">
        <v>6</v>
      </c>
      <c r="P318" s="500">
        <v>32018.548110547283</v>
      </c>
    </row>
    <row r="319" spans="1:16" ht="20.100000000000001" customHeight="1" x14ac:dyDescent="0.2">
      <c r="A319" s="497" t="s">
        <v>618</v>
      </c>
      <c r="B319" s="498" t="s">
        <v>639</v>
      </c>
      <c r="C319" s="499" t="s">
        <v>620</v>
      </c>
      <c r="D319" s="499" t="s">
        <v>1613</v>
      </c>
      <c r="E319" s="500">
        <v>4500</v>
      </c>
      <c r="F319" s="499" t="s">
        <v>1614</v>
      </c>
      <c r="G319" s="499" t="s">
        <v>1615</v>
      </c>
      <c r="H319" s="499" t="s">
        <v>1226</v>
      </c>
      <c r="I319" s="499" t="s">
        <v>625</v>
      </c>
      <c r="J319" s="499" t="s">
        <v>1226</v>
      </c>
      <c r="K319" s="498">
        <v>9</v>
      </c>
      <c r="L319" s="498">
        <v>12</v>
      </c>
      <c r="M319" s="500">
        <v>56501.670000000013</v>
      </c>
      <c r="N319" s="498">
        <v>2</v>
      </c>
      <c r="O319" s="498">
        <v>2</v>
      </c>
      <c r="P319" s="500">
        <v>13027.338110547284</v>
      </c>
    </row>
    <row r="320" spans="1:16" ht="20.100000000000001" customHeight="1" x14ac:dyDescent="0.2">
      <c r="A320" s="497" t="s">
        <v>618</v>
      </c>
      <c r="B320" s="498" t="s">
        <v>619</v>
      </c>
      <c r="C320" s="499" t="s">
        <v>620</v>
      </c>
      <c r="D320" s="499" t="s">
        <v>1616</v>
      </c>
      <c r="E320" s="500">
        <v>3500</v>
      </c>
      <c r="F320" s="499" t="s">
        <v>1617</v>
      </c>
      <c r="G320" s="499" t="s">
        <v>1618</v>
      </c>
      <c r="H320" s="499" t="s">
        <v>1619</v>
      </c>
      <c r="I320" s="499" t="s">
        <v>625</v>
      </c>
      <c r="J320" s="499" t="s">
        <v>1619</v>
      </c>
      <c r="K320" s="498">
        <v>9</v>
      </c>
      <c r="L320" s="498">
        <v>12</v>
      </c>
      <c r="M320" s="500">
        <v>44989.80000000001</v>
      </c>
      <c r="N320" s="498">
        <v>4</v>
      </c>
      <c r="O320" s="498">
        <v>6</v>
      </c>
      <c r="P320" s="500">
        <v>22418.548110547283</v>
      </c>
    </row>
    <row r="321" spans="1:16" ht="20.100000000000001" customHeight="1" x14ac:dyDescent="0.2">
      <c r="A321" s="497" t="s">
        <v>618</v>
      </c>
      <c r="B321" s="498" t="s">
        <v>639</v>
      </c>
      <c r="C321" s="499" t="s">
        <v>620</v>
      </c>
      <c r="D321" s="499" t="s">
        <v>1620</v>
      </c>
      <c r="E321" s="500">
        <v>3500</v>
      </c>
      <c r="F321" s="499" t="s">
        <v>1621</v>
      </c>
      <c r="G321" s="499" t="s">
        <v>1622</v>
      </c>
      <c r="H321" s="499" t="s">
        <v>791</v>
      </c>
      <c r="I321" s="499" t="s">
        <v>630</v>
      </c>
      <c r="J321" s="499" t="s">
        <v>791</v>
      </c>
      <c r="K321" s="498">
        <v>6</v>
      </c>
      <c r="L321" s="498">
        <v>12</v>
      </c>
      <c r="M321" s="500">
        <v>44989.80000000001</v>
      </c>
      <c r="N321" s="498">
        <v>4</v>
      </c>
      <c r="O321" s="498">
        <v>6</v>
      </c>
      <c r="P321" s="500">
        <v>22418.548110547283</v>
      </c>
    </row>
    <row r="322" spans="1:16" ht="20.100000000000001" customHeight="1" x14ac:dyDescent="0.2">
      <c r="A322" s="497" t="s">
        <v>618</v>
      </c>
      <c r="B322" s="498" t="s">
        <v>639</v>
      </c>
      <c r="C322" s="499" t="s">
        <v>620</v>
      </c>
      <c r="D322" s="499" t="s">
        <v>1257</v>
      </c>
      <c r="E322" s="500">
        <v>5500</v>
      </c>
      <c r="F322" s="499" t="s">
        <v>1623</v>
      </c>
      <c r="G322" s="499" t="s">
        <v>1624</v>
      </c>
      <c r="H322" s="499" t="s">
        <v>1625</v>
      </c>
      <c r="I322" s="499" t="s">
        <v>630</v>
      </c>
      <c r="J322" s="499" t="s">
        <v>1625</v>
      </c>
      <c r="K322" s="498">
        <v>6</v>
      </c>
      <c r="L322" s="498">
        <v>12</v>
      </c>
      <c r="M322" s="500">
        <v>68806.47</v>
      </c>
      <c r="N322" s="498">
        <v>4</v>
      </c>
      <c r="O322" s="498">
        <v>6</v>
      </c>
      <c r="P322" s="500">
        <v>34418.548110547286</v>
      </c>
    </row>
    <row r="323" spans="1:16" ht="20.100000000000001" customHeight="1" x14ac:dyDescent="0.2">
      <c r="A323" s="497" t="s">
        <v>618</v>
      </c>
      <c r="B323" s="498" t="s">
        <v>639</v>
      </c>
      <c r="C323" s="499" t="s">
        <v>620</v>
      </c>
      <c r="D323" s="499" t="s">
        <v>1626</v>
      </c>
      <c r="E323" s="500">
        <v>8000</v>
      </c>
      <c r="F323" s="499" t="s">
        <v>1627</v>
      </c>
      <c r="G323" s="499" t="s">
        <v>1628</v>
      </c>
      <c r="H323" s="499" t="s">
        <v>643</v>
      </c>
      <c r="I323" s="499" t="s">
        <v>630</v>
      </c>
      <c r="J323" s="499" t="s">
        <v>643</v>
      </c>
      <c r="K323" s="498">
        <v>1</v>
      </c>
      <c r="L323" s="498">
        <v>4</v>
      </c>
      <c r="M323" s="500">
        <v>21151.329999999998</v>
      </c>
      <c r="N323" s="498"/>
      <c r="O323" s="498"/>
      <c r="P323" s="500"/>
    </row>
    <row r="324" spans="1:16" ht="20.100000000000001" customHeight="1" x14ac:dyDescent="0.2">
      <c r="A324" s="497" t="s">
        <v>618</v>
      </c>
      <c r="B324" s="498" t="s">
        <v>639</v>
      </c>
      <c r="C324" s="499" t="s">
        <v>620</v>
      </c>
      <c r="D324" s="499" t="s">
        <v>1629</v>
      </c>
      <c r="E324" s="500">
        <v>7000</v>
      </c>
      <c r="F324" s="499" t="s">
        <v>1630</v>
      </c>
      <c r="G324" s="499" t="s">
        <v>1631</v>
      </c>
      <c r="H324" s="499" t="s">
        <v>629</v>
      </c>
      <c r="I324" s="499" t="s">
        <v>630</v>
      </c>
      <c r="J324" s="499" t="s">
        <v>629</v>
      </c>
      <c r="K324" s="498">
        <v>6</v>
      </c>
      <c r="L324" s="498">
        <v>12</v>
      </c>
      <c r="M324" s="500">
        <v>86989.799999999988</v>
      </c>
      <c r="N324" s="498">
        <v>4</v>
      </c>
      <c r="O324" s="498">
        <v>6</v>
      </c>
      <c r="P324" s="500">
        <v>43405.808110547281</v>
      </c>
    </row>
    <row r="325" spans="1:16" ht="20.100000000000001" customHeight="1" x14ac:dyDescent="0.2">
      <c r="A325" s="497" t="s">
        <v>618</v>
      </c>
      <c r="B325" s="498" t="s">
        <v>639</v>
      </c>
      <c r="C325" s="499" t="s">
        <v>620</v>
      </c>
      <c r="D325" s="499" t="s">
        <v>1632</v>
      </c>
      <c r="E325" s="500">
        <v>7000</v>
      </c>
      <c r="F325" s="499" t="s">
        <v>1633</v>
      </c>
      <c r="G325" s="499" t="s">
        <v>1634</v>
      </c>
      <c r="H325" s="499" t="s">
        <v>1635</v>
      </c>
      <c r="I325" s="499" t="s">
        <v>630</v>
      </c>
      <c r="J325" s="499" t="s">
        <v>1635</v>
      </c>
      <c r="K325" s="498">
        <v>6</v>
      </c>
      <c r="L325" s="498">
        <v>11</v>
      </c>
      <c r="M325" s="500">
        <v>78025.13</v>
      </c>
      <c r="N325" s="498"/>
      <c r="O325" s="498"/>
      <c r="P325" s="500"/>
    </row>
    <row r="326" spans="1:16" ht="20.100000000000001" customHeight="1" x14ac:dyDescent="0.2">
      <c r="A326" s="497" t="s">
        <v>618</v>
      </c>
      <c r="B326" s="498" t="s">
        <v>639</v>
      </c>
      <c r="C326" s="499" t="s">
        <v>620</v>
      </c>
      <c r="D326" s="499" t="s">
        <v>754</v>
      </c>
      <c r="E326" s="500">
        <v>1600</v>
      </c>
      <c r="F326" s="499" t="s">
        <v>1636</v>
      </c>
      <c r="G326" s="499" t="s">
        <v>1637</v>
      </c>
      <c r="H326" s="499" t="s">
        <v>817</v>
      </c>
      <c r="I326" s="499" t="s">
        <v>652</v>
      </c>
      <c r="J326" s="499" t="s">
        <v>817</v>
      </c>
      <c r="K326" s="498">
        <v>2</v>
      </c>
      <c r="L326" s="498">
        <v>5</v>
      </c>
      <c r="M326" s="500">
        <v>6722.36</v>
      </c>
      <c r="N326" s="498">
        <v>4</v>
      </c>
      <c r="O326" s="498">
        <v>6</v>
      </c>
      <c r="P326" s="500">
        <v>10575.748110547283</v>
      </c>
    </row>
    <row r="327" spans="1:16" ht="20.100000000000001" customHeight="1" x14ac:dyDescent="0.2">
      <c r="A327" s="497" t="s">
        <v>618</v>
      </c>
      <c r="B327" s="498" t="s">
        <v>639</v>
      </c>
      <c r="C327" s="499" t="s">
        <v>620</v>
      </c>
      <c r="D327" s="499" t="s">
        <v>1638</v>
      </c>
      <c r="E327" s="500">
        <v>2300</v>
      </c>
      <c r="F327" s="499" t="s">
        <v>1639</v>
      </c>
      <c r="G327" s="499" t="s">
        <v>1640</v>
      </c>
      <c r="H327" s="499" t="s">
        <v>651</v>
      </c>
      <c r="I327" s="499" t="s">
        <v>652</v>
      </c>
      <c r="J327" s="499" t="s">
        <v>651</v>
      </c>
      <c r="K327" s="498">
        <v>6</v>
      </c>
      <c r="L327" s="498">
        <v>12</v>
      </c>
      <c r="M327" s="500">
        <v>30513.130000000008</v>
      </c>
      <c r="N327" s="498">
        <v>4</v>
      </c>
      <c r="O327" s="498">
        <v>6</v>
      </c>
      <c r="P327" s="500">
        <v>15153.748110547283</v>
      </c>
    </row>
    <row r="328" spans="1:16" ht="20.100000000000001" customHeight="1" x14ac:dyDescent="0.2">
      <c r="A328" s="497" t="s">
        <v>618</v>
      </c>
      <c r="B328" s="498" t="s">
        <v>639</v>
      </c>
      <c r="C328" s="499" t="s">
        <v>620</v>
      </c>
      <c r="D328" s="499" t="s">
        <v>893</v>
      </c>
      <c r="E328" s="500">
        <v>3800</v>
      </c>
      <c r="F328" s="499" t="s">
        <v>1641</v>
      </c>
      <c r="G328" s="499" t="s">
        <v>1642</v>
      </c>
      <c r="H328" s="499" t="s">
        <v>1643</v>
      </c>
      <c r="I328" s="499" t="s">
        <v>630</v>
      </c>
      <c r="J328" s="499" t="s">
        <v>1643</v>
      </c>
      <c r="K328" s="498">
        <v>6</v>
      </c>
      <c r="L328" s="498">
        <v>12</v>
      </c>
      <c r="M328" s="500">
        <v>48463.130000000012</v>
      </c>
      <c r="N328" s="498">
        <v>4</v>
      </c>
      <c r="O328" s="498">
        <v>6</v>
      </c>
      <c r="P328" s="500">
        <v>24218.548110547283</v>
      </c>
    </row>
    <row r="329" spans="1:16" ht="20.100000000000001" customHeight="1" x14ac:dyDescent="0.2">
      <c r="A329" s="497" t="s">
        <v>618</v>
      </c>
      <c r="B329" s="498" t="s">
        <v>639</v>
      </c>
      <c r="C329" s="499" t="s">
        <v>620</v>
      </c>
      <c r="D329" s="499" t="s">
        <v>1644</v>
      </c>
      <c r="E329" s="500">
        <v>6000</v>
      </c>
      <c r="F329" s="499" t="s">
        <v>1645</v>
      </c>
      <c r="G329" s="499" t="s">
        <v>1646</v>
      </c>
      <c r="H329" s="499" t="s">
        <v>1647</v>
      </c>
      <c r="I329" s="499" t="s">
        <v>630</v>
      </c>
      <c r="J329" s="499" t="s">
        <v>1647</v>
      </c>
      <c r="K329" s="498">
        <v>6</v>
      </c>
      <c r="L329" s="498">
        <v>12</v>
      </c>
      <c r="M329" s="500">
        <v>74952.42</v>
      </c>
      <c r="N329" s="498">
        <v>4</v>
      </c>
      <c r="O329" s="498">
        <v>6</v>
      </c>
      <c r="P329" s="500">
        <v>37418.548110547286</v>
      </c>
    </row>
    <row r="330" spans="1:16" ht="20.100000000000001" customHeight="1" x14ac:dyDescent="0.2">
      <c r="A330" s="497" t="s">
        <v>618</v>
      </c>
      <c r="B330" s="498" t="s">
        <v>639</v>
      </c>
      <c r="C330" s="499" t="s">
        <v>620</v>
      </c>
      <c r="D330" s="499" t="s">
        <v>1648</v>
      </c>
      <c r="E330" s="500">
        <v>1600</v>
      </c>
      <c r="F330" s="499" t="s">
        <v>1649</v>
      </c>
      <c r="G330" s="499" t="s">
        <v>1650</v>
      </c>
      <c r="H330" s="499" t="s">
        <v>1578</v>
      </c>
      <c r="I330" s="499" t="s">
        <v>652</v>
      </c>
      <c r="J330" s="499" t="s">
        <v>1578</v>
      </c>
      <c r="K330" s="498">
        <v>8</v>
      </c>
      <c r="L330" s="498">
        <v>12</v>
      </c>
      <c r="M330" s="500">
        <v>21828</v>
      </c>
      <c r="N330" s="498">
        <v>4</v>
      </c>
      <c r="O330" s="498">
        <v>6</v>
      </c>
      <c r="P330" s="500">
        <v>10575.748110547283</v>
      </c>
    </row>
    <row r="331" spans="1:16" ht="20.100000000000001" customHeight="1" x14ac:dyDescent="0.2">
      <c r="A331" s="497" t="s">
        <v>618</v>
      </c>
      <c r="B331" s="498" t="s">
        <v>639</v>
      </c>
      <c r="C331" s="499" t="s">
        <v>620</v>
      </c>
      <c r="D331" s="499" t="s">
        <v>653</v>
      </c>
      <c r="E331" s="500">
        <v>3000</v>
      </c>
      <c r="F331" s="499" t="s">
        <v>1651</v>
      </c>
      <c r="G331" s="499" t="s">
        <v>1652</v>
      </c>
      <c r="H331" s="499" t="s">
        <v>1653</v>
      </c>
      <c r="I331" s="499" t="s">
        <v>630</v>
      </c>
      <c r="J331" s="499" t="s">
        <v>1653</v>
      </c>
      <c r="K331" s="498">
        <v>6</v>
      </c>
      <c r="L331" s="498">
        <v>12</v>
      </c>
      <c r="M331" s="500">
        <v>38853.150000000009</v>
      </c>
      <c r="N331" s="498">
        <v>4</v>
      </c>
      <c r="O331" s="498">
        <v>6</v>
      </c>
      <c r="P331" s="500">
        <v>19418.548110547283</v>
      </c>
    </row>
    <row r="332" spans="1:16" ht="20.100000000000001" customHeight="1" x14ac:dyDescent="0.2">
      <c r="A332" s="497" t="s">
        <v>618</v>
      </c>
      <c r="B332" s="498" t="s">
        <v>619</v>
      </c>
      <c r="C332" s="499" t="s">
        <v>620</v>
      </c>
      <c r="D332" s="499" t="s">
        <v>1654</v>
      </c>
      <c r="E332" s="500">
        <v>10000</v>
      </c>
      <c r="F332" s="499" t="s">
        <v>1655</v>
      </c>
      <c r="G332" s="499" t="s">
        <v>1656</v>
      </c>
      <c r="H332" s="499" t="s">
        <v>656</v>
      </c>
      <c r="I332" s="499" t="s">
        <v>630</v>
      </c>
      <c r="J332" s="499" t="s">
        <v>656</v>
      </c>
      <c r="K332" s="498">
        <v>6</v>
      </c>
      <c r="L332" s="498">
        <v>12</v>
      </c>
      <c r="M332" s="500">
        <v>122989.79999999997</v>
      </c>
      <c r="N332" s="498">
        <v>4</v>
      </c>
      <c r="O332" s="498">
        <v>6</v>
      </c>
      <c r="P332" s="500">
        <v>61418.548110547286</v>
      </c>
    </row>
    <row r="333" spans="1:16" ht="20.100000000000001" customHeight="1" x14ac:dyDescent="0.2">
      <c r="A333" s="497" t="s">
        <v>618</v>
      </c>
      <c r="B333" s="498" t="s">
        <v>639</v>
      </c>
      <c r="C333" s="499" t="s">
        <v>620</v>
      </c>
      <c r="D333" s="499" t="s">
        <v>1657</v>
      </c>
      <c r="E333" s="500">
        <v>3000</v>
      </c>
      <c r="F333" s="499" t="s">
        <v>1658</v>
      </c>
      <c r="G333" s="499" t="s">
        <v>1659</v>
      </c>
      <c r="H333" s="499" t="s">
        <v>656</v>
      </c>
      <c r="I333" s="499" t="s">
        <v>630</v>
      </c>
      <c r="J333" s="499" t="s">
        <v>656</v>
      </c>
      <c r="K333" s="498">
        <v>6</v>
      </c>
      <c r="L333" s="498">
        <v>12</v>
      </c>
      <c r="M333" s="500">
        <v>36565.900000000009</v>
      </c>
      <c r="N333" s="498">
        <v>4</v>
      </c>
      <c r="O333" s="498">
        <v>6</v>
      </c>
      <c r="P333" s="500">
        <v>19418.548110547283</v>
      </c>
    </row>
    <row r="334" spans="1:16" ht="20.100000000000001" customHeight="1" x14ac:dyDescent="0.2">
      <c r="A334" s="497" t="s">
        <v>618</v>
      </c>
      <c r="B334" s="498" t="s">
        <v>639</v>
      </c>
      <c r="C334" s="499" t="s">
        <v>620</v>
      </c>
      <c r="D334" s="499" t="s">
        <v>1660</v>
      </c>
      <c r="E334" s="500">
        <v>2500</v>
      </c>
      <c r="F334" s="499" t="s">
        <v>1661</v>
      </c>
      <c r="G334" s="499" t="s">
        <v>1662</v>
      </c>
      <c r="H334" s="499" t="s">
        <v>817</v>
      </c>
      <c r="I334" s="499" t="s">
        <v>652</v>
      </c>
      <c r="J334" s="499" t="s">
        <v>817</v>
      </c>
      <c r="K334" s="498">
        <v>6</v>
      </c>
      <c r="L334" s="498">
        <v>12</v>
      </c>
      <c r="M334" s="500">
        <v>32971.9</v>
      </c>
      <c r="N334" s="498">
        <v>4</v>
      </c>
      <c r="O334" s="498">
        <v>6</v>
      </c>
      <c r="P334" s="500">
        <v>16418.548110547283</v>
      </c>
    </row>
    <row r="335" spans="1:16" ht="20.100000000000001" customHeight="1" x14ac:dyDescent="0.2">
      <c r="A335" s="497" t="s">
        <v>618</v>
      </c>
      <c r="B335" s="498" t="s">
        <v>639</v>
      </c>
      <c r="C335" s="499" t="s">
        <v>620</v>
      </c>
      <c r="D335" s="499" t="s">
        <v>778</v>
      </c>
      <c r="E335" s="500">
        <v>2000</v>
      </c>
      <c r="F335" s="499" t="s">
        <v>1663</v>
      </c>
      <c r="G335" s="499" t="s">
        <v>1664</v>
      </c>
      <c r="H335" s="499" t="s">
        <v>651</v>
      </c>
      <c r="I335" s="499" t="s">
        <v>652</v>
      </c>
      <c r="J335" s="499" t="s">
        <v>651</v>
      </c>
      <c r="K335" s="498">
        <v>6</v>
      </c>
      <c r="L335" s="498">
        <v>12</v>
      </c>
      <c r="M335" s="500">
        <v>26985.320000000003</v>
      </c>
      <c r="N335" s="498">
        <v>4</v>
      </c>
      <c r="O335" s="498">
        <v>6</v>
      </c>
      <c r="P335" s="500">
        <v>13191.748110547283</v>
      </c>
    </row>
    <row r="336" spans="1:16" ht="20.100000000000001" customHeight="1" x14ac:dyDescent="0.2">
      <c r="A336" s="497" t="s">
        <v>618</v>
      </c>
      <c r="B336" s="498" t="s">
        <v>639</v>
      </c>
      <c r="C336" s="499" t="s">
        <v>620</v>
      </c>
      <c r="D336" s="499" t="s">
        <v>1372</v>
      </c>
      <c r="E336" s="500">
        <v>3500</v>
      </c>
      <c r="F336" s="499" t="s">
        <v>1665</v>
      </c>
      <c r="G336" s="499" t="s">
        <v>1666</v>
      </c>
      <c r="H336" s="499" t="s">
        <v>981</v>
      </c>
      <c r="I336" s="499" t="s">
        <v>630</v>
      </c>
      <c r="J336" s="499" t="s">
        <v>981</v>
      </c>
      <c r="K336" s="498">
        <v>6</v>
      </c>
      <c r="L336" s="498">
        <v>12</v>
      </c>
      <c r="M336" s="500">
        <v>44973.960000000006</v>
      </c>
      <c r="N336" s="498">
        <v>4</v>
      </c>
      <c r="O336" s="498">
        <v>6</v>
      </c>
      <c r="P336" s="500">
        <v>22418.548110547283</v>
      </c>
    </row>
    <row r="337" spans="1:16" ht="20.100000000000001" customHeight="1" x14ac:dyDescent="0.2">
      <c r="A337" s="497" t="s">
        <v>618</v>
      </c>
      <c r="B337" s="498" t="s">
        <v>639</v>
      </c>
      <c r="C337" s="499" t="s">
        <v>620</v>
      </c>
      <c r="D337" s="499" t="s">
        <v>1667</v>
      </c>
      <c r="E337" s="500">
        <v>4500</v>
      </c>
      <c r="F337" s="499" t="s">
        <v>1668</v>
      </c>
      <c r="G337" s="499" t="s">
        <v>1669</v>
      </c>
      <c r="H337" s="499" t="s">
        <v>1670</v>
      </c>
      <c r="I337" s="499" t="s">
        <v>630</v>
      </c>
      <c r="J337" s="499" t="s">
        <v>1670</v>
      </c>
      <c r="K337" s="498">
        <v>6</v>
      </c>
      <c r="L337" s="498">
        <v>12</v>
      </c>
      <c r="M337" s="500">
        <v>56677.710000000014</v>
      </c>
      <c r="N337" s="498">
        <v>4</v>
      </c>
      <c r="O337" s="498">
        <v>6</v>
      </c>
      <c r="P337" s="500">
        <v>28418.548110547283</v>
      </c>
    </row>
    <row r="338" spans="1:16" ht="20.100000000000001" customHeight="1" x14ac:dyDescent="0.2">
      <c r="A338" s="497" t="s">
        <v>618</v>
      </c>
      <c r="B338" s="498" t="s">
        <v>619</v>
      </c>
      <c r="C338" s="499" t="s">
        <v>620</v>
      </c>
      <c r="D338" s="499" t="s">
        <v>1671</v>
      </c>
      <c r="E338" s="500">
        <v>4500</v>
      </c>
      <c r="F338" s="499" t="s">
        <v>1672</v>
      </c>
      <c r="G338" s="499" t="s">
        <v>1673</v>
      </c>
      <c r="H338" s="499" t="s">
        <v>1389</v>
      </c>
      <c r="I338" s="499" t="s">
        <v>630</v>
      </c>
      <c r="J338" s="499" t="s">
        <v>1389</v>
      </c>
      <c r="K338" s="498">
        <v>5</v>
      </c>
      <c r="L338" s="498">
        <v>11</v>
      </c>
      <c r="M338" s="500">
        <v>53061.62000000001</v>
      </c>
      <c r="N338" s="498"/>
      <c r="O338" s="498"/>
      <c r="P338" s="500"/>
    </row>
    <row r="339" spans="1:16" ht="20.100000000000001" customHeight="1" x14ac:dyDescent="0.2">
      <c r="A339" s="497" t="s">
        <v>618</v>
      </c>
      <c r="B339" s="498" t="s">
        <v>619</v>
      </c>
      <c r="C339" s="499" t="s">
        <v>620</v>
      </c>
      <c r="D339" s="499" t="s">
        <v>1674</v>
      </c>
      <c r="E339" s="500">
        <v>5500</v>
      </c>
      <c r="F339" s="499" t="s">
        <v>1675</v>
      </c>
      <c r="G339" s="499" t="s">
        <v>1676</v>
      </c>
      <c r="H339" s="499" t="s">
        <v>1653</v>
      </c>
      <c r="I339" s="499" t="s">
        <v>630</v>
      </c>
      <c r="J339" s="499" t="s">
        <v>1653</v>
      </c>
      <c r="K339" s="498">
        <v>6</v>
      </c>
      <c r="L339" s="498">
        <v>12</v>
      </c>
      <c r="M339" s="500">
        <v>68989.8</v>
      </c>
      <c r="N339" s="498">
        <v>4</v>
      </c>
      <c r="O339" s="498">
        <v>6</v>
      </c>
      <c r="P339" s="500">
        <v>34418.548110547286</v>
      </c>
    </row>
    <row r="340" spans="1:16" ht="20.100000000000001" customHeight="1" x14ac:dyDescent="0.2">
      <c r="A340" s="497" t="s">
        <v>618</v>
      </c>
      <c r="B340" s="498" t="s">
        <v>639</v>
      </c>
      <c r="C340" s="499" t="s">
        <v>620</v>
      </c>
      <c r="D340" s="499" t="s">
        <v>760</v>
      </c>
      <c r="E340" s="500">
        <v>10000</v>
      </c>
      <c r="F340" s="499" t="s">
        <v>1677</v>
      </c>
      <c r="G340" s="499" t="s">
        <v>1678</v>
      </c>
      <c r="H340" s="499" t="s">
        <v>643</v>
      </c>
      <c r="I340" s="499" t="s">
        <v>630</v>
      </c>
      <c r="J340" s="499" t="s">
        <v>643</v>
      </c>
      <c r="K340" s="498">
        <v>8</v>
      </c>
      <c r="L340" s="498">
        <v>12</v>
      </c>
      <c r="M340" s="500">
        <v>153332.69999999998</v>
      </c>
      <c r="N340" s="498">
        <v>3</v>
      </c>
      <c r="O340" s="498">
        <v>6</v>
      </c>
      <c r="P340" s="500">
        <v>79418.548110547286</v>
      </c>
    </row>
    <row r="341" spans="1:16" ht="20.100000000000001" customHeight="1" x14ac:dyDescent="0.2">
      <c r="A341" s="497" t="s">
        <v>618</v>
      </c>
      <c r="B341" s="498" t="s">
        <v>639</v>
      </c>
      <c r="C341" s="499" t="s">
        <v>620</v>
      </c>
      <c r="D341" s="499" t="s">
        <v>1679</v>
      </c>
      <c r="E341" s="500">
        <v>8000</v>
      </c>
      <c r="F341" s="499" t="s">
        <v>1680</v>
      </c>
      <c r="G341" s="499" t="s">
        <v>1681</v>
      </c>
      <c r="H341" s="499" t="s">
        <v>1682</v>
      </c>
      <c r="I341" s="499" t="s">
        <v>630</v>
      </c>
      <c r="J341" s="499" t="s">
        <v>1682</v>
      </c>
      <c r="K341" s="498"/>
      <c r="L341" s="498"/>
      <c r="M341" s="500"/>
      <c r="N341" s="498">
        <v>2</v>
      </c>
      <c r="O341" s="498">
        <v>4</v>
      </c>
      <c r="P341" s="500">
        <v>30582.948110547281</v>
      </c>
    </row>
    <row r="342" spans="1:16" ht="20.100000000000001" customHeight="1" x14ac:dyDescent="0.2">
      <c r="A342" s="497" t="s">
        <v>618</v>
      </c>
      <c r="B342" s="498" t="s">
        <v>619</v>
      </c>
      <c r="C342" s="499" t="s">
        <v>620</v>
      </c>
      <c r="D342" s="499" t="s">
        <v>1683</v>
      </c>
      <c r="E342" s="500">
        <v>3500</v>
      </c>
      <c r="F342" s="499" t="s">
        <v>1684</v>
      </c>
      <c r="G342" s="499" t="s">
        <v>1685</v>
      </c>
      <c r="H342" s="499" t="s">
        <v>1686</v>
      </c>
      <c r="I342" s="499" t="s">
        <v>625</v>
      </c>
      <c r="J342" s="499" t="s">
        <v>1686</v>
      </c>
      <c r="K342" s="498">
        <v>9</v>
      </c>
      <c r="L342" s="498">
        <v>12</v>
      </c>
      <c r="M342" s="500">
        <v>44874.400000000009</v>
      </c>
      <c r="N342" s="498">
        <v>4</v>
      </c>
      <c r="O342" s="498">
        <v>6</v>
      </c>
      <c r="P342" s="500">
        <v>22418.548110547283</v>
      </c>
    </row>
    <row r="343" spans="1:16" ht="20.100000000000001" customHeight="1" x14ac:dyDescent="0.2">
      <c r="A343" s="497" t="s">
        <v>618</v>
      </c>
      <c r="B343" s="498" t="s">
        <v>639</v>
      </c>
      <c r="C343" s="499" t="s">
        <v>620</v>
      </c>
      <c r="D343" s="499" t="s">
        <v>1077</v>
      </c>
      <c r="E343" s="500">
        <v>5500</v>
      </c>
      <c r="F343" s="499" t="s">
        <v>1687</v>
      </c>
      <c r="G343" s="499" t="s">
        <v>1688</v>
      </c>
      <c r="H343" s="499" t="s">
        <v>656</v>
      </c>
      <c r="I343" s="499" t="s">
        <v>630</v>
      </c>
      <c r="J343" s="499" t="s">
        <v>656</v>
      </c>
      <c r="K343" s="498">
        <v>6</v>
      </c>
      <c r="L343" s="498">
        <v>12</v>
      </c>
      <c r="M343" s="500">
        <v>68906.200000000012</v>
      </c>
      <c r="N343" s="498">
        <v>4</v>
      </c>
      <c r="O343" s="498">
        <v>6</v>
      </c>
      <c r="P343" s="500">
        <v>34418.548110547286</v>
      </c>
    </row>
    <row r="344" spans="1:16" ht="20.100000000000001" customHeight="1" x14ac:dyDescent="0.2">
      <c r="A344" s="497" t="s">
        <v>618</v>
      </c>
      <c r="B344" s="498" t="s">
        <v>639</v>
      </c>
      <c r="C344" s="499" t="s">
        <v>620</v>
      </c>
      <c r="D344" s="499" t="s">
        <v>1130</v>
      </c>
      <c r="E344" s="500">
        <v>5000</v>
      </c>
      <c r="F344" s="499" t="s">
        <v>1689</v>
      </c>
      <c r="G344" s="499" t="s">
        <v>1690</v>
      </c>
      <c r="H344" s="499" t="s">
        <v>791</v>
      </c>
      <c r="I344" s="499" t="s">
        <v>630</v>
      </c>
      <c r="J344" s="499" t="s">
        <v>791</v>
      </c>
      <c r="K344" s="498">
        <v>6</v>
      </c>
      <c r="L344" s="498">
        <v>12</v>
      </c>
      <c r="M344" s="500">
        <v>62886.900000000009</v>
      </c>
      <c r="N344" s="498">
        <v>4</v>
      </c>
      <c r="O344" s="498">
        <v>6</v>
      </c>
      <c r="P344" s="500">
        <v>31418.548110547283</v>
      </c>
    </row>
    <row r="345" spans="1:16" ht="20.100000000000001" customHeight="1" x14ac:dyDescent="0.2">
      <c r="A345" s="497" t="s">
        <v>618</v>
      </c>
      <c r="B345" s="498" t="s">
        <v>639</v>
      </c>
      <c r="C345" s="499" t="s">
        <v>620</v>
      </c>
      <c r="D345" s="499" t="s">
        <v>1691</v>
      </c>
      <c r="E345" s="500">
        <v>3500</v>
      </c>
      <c r="F345" s="499" t="s">
        <v>1692</v>
      </c>
      <c r="G345" s="499" t="s">
        <v>1693</v>
      </c>
      <c r="H345" s="499" t="s">
        <v>1250</v>
      </c>
      <c r="I345" s="499" t="s">
        <v>625</v>
      </c>
      <c r="J345" s="499" t="s">
        <v>1250</v>
      </c>
      <c r="K345" s="498">
        <v>9</v>
      </c>
      <c r="L345" s="498">
        <v>12</v>
      </c>
      <c r="M345" s="500">
        <v>44873.130000000012</v>
      </c>
      <c r="N345" s="498">
        <v>4</v>
      </c>
      <c r="O345" s="498">
        <v>6</v>
      </c>
      <c r="P345" s="500">
        <v>22418.548110547283</v>
      </c>
    </row>
    <row r="346" spans="1:16" ht="20.100000000000001" customHeight="1" x14ac:dyDescent="0.2">
      <c r="A346" s="497" t="s">
        <v>618</v>
      </c>
      <c r="B346" s="498" t="s">
        <v>639</v>
      </c>
      <c r="C346" s="499" t="s">
        <v>620</v>
      </c>
      <c r="D346" s="499" t="s">
        <v>1694</v>
      </c>
      <c r="E346" s="500">
        <v>3200</v>
      </c>
      <c r="F346" s="499" t="s">
        <v>1695</v>
      </c>
      <c r="G346" s="499" t="s">
        <v>1696</v>
      </c>
      <c r="H346" s="499" t="s">
        <v>1697</v>
      </c>
      <c r="I346" s="499" t="s">
        <v>625</v>
      </c>
      <c r="J346" s="499" t="s">
        <v>1697</v>
      </c>
      <c r="K346" s="498">
        <v>6</v>
      </c>
      <c r="L346" s="498">
        <v>12</v>
      </c>
      <c r="M346" s="500">
        <v>41360.320000000007</v>
      </c>
      <c r="N346" s="498">
        <v>4</v>
      </c>
      <c r="O346" s="498">
        <v>6</v>
      </c>
      <c r="P346" s="500">
        <v>20618.548110547283</v>
      </c>
    </row>
    <row r="347" spans="1:16" ht="20.100000000000001" customHeight="1" x14ac:dyDescent="0.2">
      <c r="A347" s="497" t="s">
        <v>618</v>
      </c>
      <c r="B347" s="498" t="s">
        <v>639</v>
      </c>
      <c r="C347" s="499" t="s">
        <v>620</v>
      </c>
      <c r="D347" s="499" t="s">
        <v>1698</v>
      </c>
      <c r="E347" s="500">
        <v>3000</v>
      </c>
      <c r="F347" s="499" t="s">
        <v>1699</v>
      </c>
      <c r="G347" s="499" t="s">
        <v>1700</v>
      </c>
      <c r="H347" s="499" t="s">
        <v>1701</v>
      </c>
      <c r="I347" s="499" t="s">
        <v>625</v>
      </c>
      <c r="J347" s="499" t="s">
        <v>1701</v>
      </c>
      <c r="K347" s="498">
        <v>6</v>
      </c>
      <c r="L347" s="498">
        <v>12</v>
      </c>
      <c r="M347" s="500">
        <v>38989.80000000001</v>
      </c>
      <c r="N347" s="498">
        <v>4</v>
      </c>
      <c r="O347" s="498">
        <v>6</v>
      </c>
      <c r="P347" s="500">
        <v>19418.548110547283</v>
      </c>
    </row>
    <row r="348" spans="1:16" ht="20.100000000000001" customHeight="1" x14ac:dyDescent="0.2">
      <c r="A348" s="497" t="s">
        <v>618</v>
      </c>
      <c r="B348" s="498" t="s">
        <v>639</v>
      </c>
      <c r="C348" s="499" t="s">
        <v>620</v>
      </c>
      <c r="D348" s="499" t="s">
        <v>696</v>
      </c>
      <c r="E348" s="500">
        <v>5500</v>
      </c>
      <c r="F348" s="499" t="s">
        <v>1702</v>
      </c>
      <c r="G348" s="499" t="s">
        <v>1703</v>
      </c>
      <c r="H348" s="499" t="s">
        <v>699</v>
      </c>
      <c r="I348" s="499" t="s">
        <v>630</v>
      </c>
      <c r="J348" s="499" t="s">
        <v>699</v>
      </c>
      <c r="K348" s="498">
        <v>6</v>
      </c>
      <c r="L348" s="498">
        <v>12</v>
      </c>
      <c r="M348" s="500">
        <v>68963.58</v>
      </c>
      <c r="N348" s="498">
        <v>4</v>
      </c>
      <c r="O348" s="498">
        <v>6</v>
      </c>
      <c r="P348" s="500">
        <v>45526.618110547286</v>
      </c>
    </row>
    <row r="349" spans="1:16" ht="20.100000000000001" customHeight="1" x14ac:dyDescent="0.2">
      <c r="A349" s="497" t="s">
        <v>618</v>
      </c>
      <c r="B349" s="498" t="s">
        <v>619</v>
      </c>
      <c r="C349" s="499" t="s">
        <v>620</v>
      </c>
      <c r="D349" s="499" t="s">
        <v>1704</v>
      </c>
      <c r="E349" s="500">
        <v>3500</v>
      </c>
      <c r="F349" s="499" t="s">
        <v>1705</v>
      </c>
      <c r="G349" s="499" t="s">
        <v>1706</v>
      </c>
      <c r="H349" s="499" t="s">
        <v>1707</v>
      </c>
      <c r="I349" s="499" t="s">
        <v>625</v>
      </c>
      <c r="J349" s="499" t="s">
        <v>1707</v>
      </c>
      <c r="K349" s="498">
        <v>1</v>
      </c>
      <c r="L349" s="498">
        <v>2</v>
      </c>
      <c r="M349" s="500">
        <v>7046.91</v>
      </c>
      <c r="N349" s="498"/>
      <c r="O349" s="498"/>
      <c r="P349" s="500"/>
    </row>
    <row r="350" spans="1:16" ht="20.100000000000001" customHeight="1" x14ac:dyDescent="0.2">
      <c r="A350" s="497" t="s">
        <v>618</v>
      </c>
      <c r="B350" s="498" t="s">
        <v>639</v>
      </c>
      <c r="C350" s="499" t="s">
        <v>620</v>
      </c>
      <c r="D350" s="499" t="s">
        <v>893</v>
      </c>
      <c r="E350" s="500">
        <v>3800</v>
      </c>
      <c r="F350" s="499" t="s">
        <v>1708</v>
      </c>
      <c r="G350" s="499" t="s">
        <v>1709</v>
      </c>
      <c r="H350" s="499" t="s">
        <v>1174</v>
      </c>
      <c r="I350" s="499" t="s">
        <v>652</v>
      </c>
      <c r="J350" s="499" t="s">
        <v>1174</v>
      </c>
      <c r="K350" s="498">
        <v>6</v>
      </c>
      <c r="L350" s="498">
        <v>12</v>
      </c>
      <c r="M350" s="500">
        <v>48571.600000000006</v>
      </c>
      <c r="N350" s="498">
        <v>4</v>
      </c>
      <c r="O350" s="498">
        <v>6</v>
      </c>
      <c r="P350" s="500">
        <v>24218.548110547283</v>
      </c>
    </row>
    <row r="351" spans="1:16" ht="20.100000000000001" customHeight="1" x14ac:dyDescent="0.2">
      <c r="A351" s="497" t="s">
        <v>618</v>
      </c>
      <c r="B351" s="498" t="s">
        <v>639</v>
      </c>
      <c r="C351" s="499" t="s">
        <v>620</v>
      </c>
      <c r="D351" s="499" t="s">
        <v>774</v>
      </c>
      <c r="E351" s="500">
        <v>3900</v>
      </c>
      <c r="F351" s="499" t="s">
        <v>1710</v>
      </c>
      <c r="G351" s="499" t="s">
        <v>1711</v>
      </c>
      <c r="H351" s="499" t="s">
        <v>777</v>
      </c>
      <c r="I351" s="499" t="s">
        <v>625</v>
      </c>
      <c r="J351" s="499" t="s">
        <v>777</v>
      </c>
      <c r="K351" s="498">
        <v>7</v>
      </c>
      <c r="L351" s="498">
        <v>12</v>
      </c>
      <c r="M351" s="500">
        <v>49478.350000000006</v>
      </c>
      <c r="N351" s="498">
        <v>3</v>
      </c>
      <c r="O351" s="498">
        <v>6</v>
      </c>
      <c r="P351" s="500">
        <v>24818.548110547283</v>
      </c>
    </row>
    <row r="352" spans="1:16" ht="20.100000000000001" customHeight="1" x14ac:dyDescent="0.2">
      <c r="A352" s="497" t="s">
        <v>618</v>
      </c>
      <c r="B352" s="498" t="s">
        <v>639</v>
      </c>
      <c r="C352" s="499" t="s">
        <v>620</v>
      </c>
      <c r="D352" s="499" t="s">
        <v>1712</v>
      </c>
      <c r="E352" s="500">
        <v>10000</v>
      </c>
      <c r="F352" s="499" t="s">
        <v>1713</v>
      </c>
      <c r="G352" s="499" t="s">
        <v>1714</v>
      </c>
      <c r="H352" s="499" t="s">
        <v>817</v>
      </c>
      <c r="I352" s="499" t="s">
        <v>652</v>
      </c>
      <c r="J352" s="499" t="s">
        <v>817</v>
      </c>
      <c r="K352" s="498">
        <v>1</v>
      </c>
      <c r="L352" s="498">
        <v>3</v>
      </c>
      <c r="M352" s="500">
        <v>13004.96</v>
      </c>
      <c r="N352" s="498">
        <v>4</v>
      </c>
      <c r="O352" s="498">
        <v>6</v>
      </c>
      <c r="P352" s="500">
        <v>61418.548110547286</v>
      </c>
    </row>
    <row r="353" spans="1:16" ht="20.100000000000001" customHeight="1" x14ac:dyDescent="0.2">
      <c r="A353" s="497" t="s">
        <v>618</v>
      </c>
      <c r="B353" s="498" t="s">
        <v>639</v>
      </c>
      <c r="C353" s="499" t="s">
        <v>620</v>
      </c>
      <c r="D353" s="499" t="s">
        <v>1715</v>
      </c>
      <c r="E353" s="500">
        <v>4000</v>
      </c>
      <c r="F353" s="499" t="s">
        <v>1716</v>
      </c>
      <c r="G353" s="499" t="s">
        <v>1717</v>
      </c>
      <c r="H353" s="499" t="s">
        <v>787</v>
      </c>
      <c r="I353" s="499" t="s">
        <v>625</v>
      </c>
      <c r="J353" s="499" t="s">
        <v>787</v>
      </c>
      <c r="K353" s="498">
        <v>6</v>
      </c>
      <c r="L353" s="498">
        <v>12</v>
      </c>
      <c r="M353" s="500">
        <v>50967.680000000015</v>
      </c>
      <c r="N353" s="498">
        <v>4</v>
      </c>
      <c r="O353" s="498">
        <v>6</v>
      </c>
      <c r="P353" s="500">
        <v>25418.548110547283</v>
      </c>
    </row>
    <row r="354" spans="1:16" ht="20.100000000000001" customHeight="1" x14ac:dyDescent="0.2">
      <c r="A354" s="497" t="s">
        <v>618</v>
      </c>
      <c r="B354" s="498" t="s">
        <v>639</v>
      </c>
      <c r="C354" s="499" t="s">
        <v>620</v>
      </c>
      <c r="D354" s="499" t="s">
        <v>778</v>
      </c>
      <c r="E354" s="500">
        <v>2500</v>
      </c>
      <c r="F354" s="499" t="s">
        <v>1718</v>
      </c>
      <c r="G354" s="499" t="s">
        <v>1719</v>
      </c>
      <c r="H354" s="499" t="s">
        <v>651</v>
      </c>
      <c r="I354" s="499" t="s">
        <v>652</v>
      </c>
      <c r="J354" s="499" t="s">
        <v>651</v>
      </c>
      <c r="K354" s="498">
        <v>6</v>
      </c>
      <c r="L354" s="498">
        <v>12</v>
      </c>
      <c r="M354" s="500">
        <v>32972.120000000003</v>
      </c>
      <c r="N354" s="498">
        <v>4</v>
      </c>
      <c r="O354" s="498">
        <v>6</v>
      </c>
      <c r="P354" s="500">
        <v>16418.548110547283</v>
      </c>
    </row>
    <row r="355" spans="1:16" ht="20.100000000000001" customHeight="1" x14ac:dyDescent="0.2">
      <c r="A355" s="497" t="s">
        <v>618</v>
      </c>
      <c r="B355" s="498" t="s">
        <v>619</v>
      </c>
      <c r="C355" s="499" t="s">
        <v>620</v>
      </c>
      <c r="D355" s="499" t="s">
        <v>696</v>
      </c>
      <c r="E355" s="500">
        <v>3500</v>
      </c>
      <c r="F355" s="499" t="s">
        <v>1720</v>
      </c>
      <c r="G355" s="499" t="s">
        <v>1721</v>
      </c>
      <c r="H355" s="499" t="s">
        <v>666</v>
      </c>
      <c r="I355" s="499" t="s">
        <v>630</v>
      </c>
      <c r="J355" s="499" t="s">
        <v>666</v>
      </c>
      <c r="K355" s="498">
        <v>9</v>
      </c>
      <c r="L355" s="498">
        <v>12</v>
      </c>
      <c r="M355" s="500">
        <v>44961.240000000013</v>
      </c>
      <c r="N355" s="498">
        <v>4</v>
      </c>
      <c r="O355" s="498">
        <v>6</v>
      </c>
      <c r="P355" s="500">
        <v>22418.548110547283</v>
      </c>
    </row>
    <row r="356" spans="1:16" ht="20.100000000000001" customHeight="1" x14ac:dyDescent="0.2">
      <c r="A356" s="497" t="s">
        <v>618</v>
      </c>
      <c r="B356" s="498" t="s">
        <v>639</v>
      </c>
      <c r="C356" s="499" t="s">
        <v>620</v>
      </c>
      <c r="D356" s="499" t="s">
        <v>1722</v>
      </c>
      <c r="E356" s="500">
        <v>4000</v>
      </c>
      <c r="F356" s="499" t="s">
        <v>1723</v>
      </c>
      <c r="G356" s="499" t="s">
        <v>1724</v>
      </c>
      <c r="H356" s="499" t="s">
        <v>900</v>
      </c>
      <c r="I356" s="499" t="s">
        <v>630</v>
      </c>
      <c r="J356" s="499" t="s">
        <v>900</v>
      </c>
      <c r="K356" s="498">
        <v>6</v>
      </c>
      <c r="L356" s="498">
        <v>12</v>
      </c>
      <c r="M356" s="500">
        <v>50792.350000000013</v>
      </c>
      <c r="N356" s="498">
        <v>4</v>
      </c>
      <c r="O356" s="498">
        <v>6</v>
      </c>
      <c r="P356" s="500">
        <v>25418.548110547283</v>
      </c>
    </row>
    <row r="357" spans="1:16" ht="20.100000000000001" customHeight="1" x14ac:dyDescent="0.2">
      <c r="A357" s="497" t="s">
        <v>618</v>
      </c>
      <c r="B357" s="498" t="s">
        <v>619</v>
      </c>
      <c r="C357" s="499" t="s">
        <v>620</v>
      </c>
      <c r="D357" s="499" t="s">
        <v>1725</v>
      </c>
      <c r="E357" s="500">
        <v>6000</v>
      </c>
      <c r="F357" s="499" t="s">
        <v>1726</v>
      </c>
      <c r="G357" s="499" t="s">
        <v>1727</v>
      </c>
      <c r="H357" s="499" t="s">
        <v>638</v>
      </c>
      <c r="I357" s="499" t="s">
        <v>630</v>
      </c>
      <c r="J357" s="499" t="s">
        <v>638</v>
      </c>
      <c r="K357" s="498">
        <v>6</v>
      </c>
      <c r="L357" s="498">
        <v>12</v>
      </c>
      <c r="M357" s="500">
        <v>74989.38</v>
      </c>
      <c r="N357" s="498">
        <v>4</v>
      </c>
      <c r="O357" s="498">
        <v>6</v>
      </c>
      <c r="P357" s="500">
        <v>37418.548110547286</v>
      </c>
    </row>
    <row r="358" spans="1:16" ht="20.100000000000001" customHeight="1" x14ac:dyDescent="0.2">
      <c r="A358" s="497" t="s">
        <v>618</v>
      </c>
      <c r="B358" s="498" t="s">
        <v>639</v>
      </c>
      <c r="C358" s="499" t="s">
        <v>620</v>
      </c>
      <c r="D358" s="499" t="s">
        <v>1728</v>
      </c>
      <c r="E358" s="500">
        <v>1500</v>
      </c>
      <c r="F358" s="499" t="s">
        <v>1729</v>
      </c>
      <c r="G358" s="499" t="s">
        <v>1730</v>
      </c>
      <c r="H358" s="499" t="s">
        <v>817</v>
      </c>
      <c r="I358" s="499" t="s">
        <v>652</v>
      </c>
      <c r="J358" s="499" t="s">
        <v>817</v>
      </c>
      <c r="K358" s="498"/>
      <c r="L358" s="498"/>
      <c r="M358" s="500"/>
      <c r="N358" s="498">
        <v>1</v>
      </c>
      <c r="O358" s="498">
        <v>1</v>
      </c>
      <c r="P358" s="500">
        <v>1746.7481105472839</v>
      </c>
    </row>
    <row r="359" spans="1:16" ht="20.100000000000001" customHeight="1" x14ac:dyDescent="0.2">
      <c r="A359" s="497" t="s">
        <v>618</v>
      </c>
      <c r="B359" s="498" t="s">
        <v>619</v>
      </c>
      <c r="C359" s="499" t="s">
        <v>620</v>
      </c>
      <c r="D359" s="499" t="s">
        <v>1731</v>
      </c>
      <c r="E359" s="500">
        <v>1000</v>
      </c>
      <c r="F359" s="499" t="s">
        <v>1732</v>
      </c>
      <c r="G359" s="499" t="s">
        <v>1733</v>
      </c>
      <c r="H359" s="499" t="s">
        <v>1068</v>
      </c>
      <c r="I359" s="499" t="s">
        <v>652</v>
      </c>
      <c r="J359" s="499" t="s">
        <v>1068</v>
      </c>
      <c r="K359" s="498">
        <v>6</v>
      </c>
      <c r="L359" s="498">
        <v>12</v>
      </c>
      <c r="M359" s="500">
        <v>14180</v>
      </c>
      <c r="N359" s="498">
        <v>4</v>
      </c>
      <c r="O359" s="498">
        <v>6</v>
      </c>
      <c r="P359" s="500">
        <v>6651.7481105472843</v>
      </c>
    </row>
    <row r="360" spans="1:16" ht="20.100000000000001" customHeight="1" x14ac:dyDescent="0.2">
      <c r="A360" s="497" t="s">
        <v>618</v>
      </c>
      <c r="B360" s="498" t="s">
        <v>639</v>
      </c>
      <c r="C360" s="499" t="s">
        <v>620</v>
      </c>
      <c r="D360" s="499" t="s">
        <v>1734</v>
      </c>
      <c r="E360" s="500">
        <v>2100</v>
      </c>
      <c r="F360" s="499" t="s">
        <v>1735</v>
      </c>
      <c r="G360" s="499" t="s">
        <v>1736</v>
      </c>
      <c r="H360" s="499" t="s">
        <v>1737</v>
      </c>
      <c r="I360" s="499" t="s">
        <v>625</v>
      </c>
      <c r="J360" s="499" t="s">
        <v>1737</v>
      </c>
      <c r="K360" s="498">
        <v>6</v>
      </c>
      <c r="L360" s="498">
        <v>12</v>
      </c>
      <c r="M360" s="500">
        <v>27905.330000000005</v>
      </c>
      <c r="N360" s="498">
        <v>4</v>
      </c>
      <c r="O360" s="498">
        <v>6</v>
      </c>
      <c r="P360" s="500">
        <v>13845.748110547283</v>
      </c>
    </row>
    <row r="361" spans="1:16" ht="20.100000000000001" customHeight="1" x14ac:dyDescent="0.2">
      <c r="A361" s="497" t="s">
        <v>618</v>
      </c>
      <c r="B361" s="498" t="s">
        <v>639</v>
      </c>
      <c r="C361" s="499" t="s">
        <v>620</v>
      </c>
      <c r="D361" s="499" t="s">
        <v>1738</v>
      </c>
      <c r="E361" s="500">
        <v>3500</v>
      </c>
      <c r="F361" s="499" t="s">
        <v>1739</v>
      </c>
      <c r="G361" s="499" t="s">
        <v>1740</v>
      </c>
      <c r="H361" s="499" t="s">
        <v>1741</v>
      </c>
      <c r="I361" s="499" t="s">
        <v>630</v>
      </c>
      <c r="J361" s="499" t="s">
        <v>1741</v>
      </c>
      <c r="K361" s="498">
        <v>6</v>
      </c>
      <c r="L361" s="498">
        <v>12</v>
      </c>
      <c r="M361" s="500">
        <v>40345.670000000006</v>
      </c>
      <c r="N361" s="498">
        <v>4</v>
      </c>
      <c r="O361" s="498">
        <v>6</v>
      </c>
      <c r="P361" s="500">
        <v>22418.548110547283</v>
      </c>
    </row>
    <row r="362" spans="1:16" ht="20.100000000000001" customHeight="1" x14ac:dyDescent="0.2">
      <c r="A362" s="497" t="s">
        <v>618</v>
      </c>
      <c r="B362" s="498" t="s">
        <v>639</v>
      </c>
      <c r="C362" s="499" t="s">
        <v>620</v>
      </c>
      <c r="D362" s="499" t="s">
        <v>1742</v>
      </c>
      <c r="E362" s="500">
        <v>1200</v>
      </c>
      <c r="F362" s="499" t="s">
        <v>1743</v>
      </c>
      <c r="G362" s="499" t="s">
        <v>1744</v>
      </c>
      <c r="H362" s="499" t="s">
        <v>651</v>
      </c>
      <c r="I362" s="499" t="s">
        <v>652</v>
      </c>
      <c r="J362" s="499" t="s">
        <v>651</v>
      </c>
      <c r="K362" s="498">
        <v>1</v>
      </c>
      <c r="L362" s="498">
        <v>3</v>
      </c>
      <c r="M362" s="500">
        <v>3169.07</v>
      </c>
      <c r="N362" s="498">
        <v>4</v>
      </c>
      <c r="O362" s="498">
        <v>6</v>
      </c>
      <c r="P362" s="500">
        <v>7959.7481105472843</v>
      </c>
    </row>
    <row r="363" spans="1:16" ht="20.100000000000001" customHeight="1" x14ac:dyDescent="0.2">
      <c r="A363" s="497" t="s">
        <v>618</v>
      </c>
      <c r="B363" s="498" t="s">
        <v>619</v>
      </c>
      <c r="C363" s="499" t="s">
        <v>620</v>
      </c>
      <c r="D363" s="499" t="s">
        <v>750</v>
      </c>
      <c r="E363" s="500">
        <v>4000</v>
      </c>
      <c r="F363" s="499" t="s">
        <v>1745</v>
      </c>
      <c r="G363" s="499" t="s">
        <v>1746</v>
      </c>
      <c r="H363" s="499" t="s">
        <v>715</v>
      </c>
      <c r="I363" s="499" t="s">
        <v>630</v>
      </c>
      <c r="J363" s="499" t="s">
        <v>715</v>
      </c>
      <c r="K363" s="498">
        <v>9</v>
      </c>
      <c r="L363" s="498">
        <v>12</v>
      </c>
      <c r="M363" s="500">
        <v>50955.210000000014</v>
      </c>
      <c r="N363" s="498">
        <v>4</v>
      </c>
      <c r="O363" s="498">
        <v>6</v>
      </c>
      <c r="P363" s="500">
        <v>23144.498110547283</v>
      </c>
    </row>
    <row r="364" spans="1:16" ht="20.100000000000001" customHeight="1" x14ac:dyDescent="0.2">
      <c r="A364" s="497" t="s">
        <v>618</v>
      </c>
      <c r="B364" s="498" t="s">
        <v>639</v>
      </c>
      <c r="C364" s="499" t="s">
        <v>620</v>
      </c>
      <c r="D364" s="499" t="s">
        <v>720</v>
      </c>
      <c r="E364" s="500">
        <v>11000</v>
      </c>
      <c r="F364" s="499" t="s">
        <v>1747</v>
      </c>
      <c r="G364" s="499" t="s">
        <v>1748</v>
      </c>
      <c r="H364" s="499" t="s">
        <v>629</v>
      </c>
      <c r="I364" s="499" t="s">
        <v>630</v>
      </c>
      <c r="J364" s="499" t="s">
        <v>629</v>
      </c>
      <c r="K364" s="498">
        <v>8</v>
      </c>
      <c r="L364" s="498">
        <v>12</v>
      </c>
      <c r="M364" s="500">
        <v>134853.75999999998</v>
      </c>
      <c r="N364" s="498">
        <v>3</v>
      </c>
      <c r="O364" s="498">
        <v>6</v>
      </c>
      <c r="P364" s="500">
        <v>67418.548110547286</v>
      </c>
    </row>
    <row r="365" spans="1:16" ht="20.100000000000001" customHeight="1" x14ac:dyDescent="0.2">
      <c r="A365" s="497" t="s">
        <v>618</v>
      </c>
      <c r="B365" s="498" t="s">
        <v>639</v>
      </c>
      <c r="C365" s="499" t="s">
        <v>620</v>
      </c>
      <c r="D365" s="499" t="s">
        <v>732</v>
      </c>
      <c r="E365" s="500">
        <v>1200</v>
      </c>
      <c r="F365" s="499" t="s">
        <v>1749</v>
      </c>
      <c r="G365" s="499" t="s">
        <v>1750</v>
      </c>
      <c r="H365" s="499" t="s">
        <v>1751</v>
      </c>
      <c r="I365" s="499" t="s">
        <v>652</v>
      </c>
      <c r="J365" s="499" t="s">
        <v>1751</v>
      </c>
      <c r="K365" s="498">
        <v>6</v>
      </c>
      <c r="L365" s="498">
        <v>12</v>
      </c>
      <c r="M365" s="500">
        <v>16786.169999999998</v>
      </c>
      <c r="N365" s="498">
        <v>4</v>
      </c>
      <c r="O365" s="498">
        <v>6</v>
      </c>
      <c r="P365" s="500">
        <v>7959.7481105472843</v>
      </c>
    </row>
    <row r="366" spans="1:16" ht="20.100000000000001" customHeight="1" x14ac:dyDescent="0.2">
      <c r="A366" s="497" t="s">
        <v>618</v>
      </c>
      <c r="B366" s="498" t="s">
        <v>639</v>
      </c>
      <c r="C366" s="499" t="s">
        <v>620</v>
      </c>
      <c r="D366" s="499" t="s">
        <v>805</v>
      </c>
      <c r="E366" s="500">
        <v>4000</v>
      </c>
      <c r="F366" s="499" t="s">
        <v>1752</v>
      </c>
      <c r="G366" s="499" t="s">
        <v>1753</v>
      </c>
      <c r="H366" s="499" t="s">
        <v>1754</v>
      </c>
      <c r="I366" s="499" t="s">
        <v>652</v>
      </c>
      <c r="J366" s="499" t="s">
        <v>1754</v>
      </c>
      <c r="K366" s="498">
        <v>6</v>
      </c>
      <c r="L366" s="498">
        <v>12</v>
      </c>
      <c r="M366" s="500">
        <v>50939.530000000013</v>
      </c>
      <c r="N366" s="498">
        <v>4</v>
      </c>
      <c r="O366" s="498">
        <v>6</v>
      </c>
      <c r="P366" s="500">
        <v>25418.548110547283</v>
      </c>
    </row>
    <row r="367" spans="1:16" ht="20.100000000000001" customHeight="1" x14ac:dyDescent="0.2">
      <c r="A367" s="497" t="s">
        <v>618</v>
      </c>
      <c r="B367" s="498" t="s">
        <v>619</v>
      </c>
      <c r="C367" s="499" t="s">
        <v>620</v>
      </c>
      <c r="D367" s="499" t="s">
        <v>1755</v>
      </c>
      <c r="E367" s="500">
        <v>1300</v>
      </c>
      <c r="F367" s="499" t="s">
        <v>1756</v>
      </c>
      <c r="G367" s="499" t="s">
        <v>1757</v>
      </c>
      <c r="H367" s="499" t="s">
        <v>1758</v>
      </c>
      <c r="I367" s="499" t="s">
        <v>625</v>
      </c>
      <c r="J367" s="499" t="s">
        <v>1758</v>
      </c>
      <c r="K367" s="498">
        <v>2</v>
      </c>
      <c r="L367" s="498">
        <v>3</v>
      </c>
      <c r="M367" s="500">
        <v>3160.2200000000003</v>
      </c>
      <c r="N367" s="498"/>
      <c r="O367" s="498"/>
      <c r="P367" s="500"/>
    </row>
    <row r="368" spans="1:16" ht="20.100000000000001" customHeight="1" x14ac:dyDescent="0.2">
      <c r="A368" s="497" t="s">
        <v>618</v>
      </c>
      <c r="B368" s="498" t="s">
        <v>639</v>
      </c>
      <c r="C368" s="499" t="s">
        <v>620</v>
      </c>
      <c r="D368" s="499" t="s">
        <v>653</v>
      </c>
      <c r="E368" s="500">
        <v>3000</v>
      </c>
      <c r="F368" s="499" t="s">
        <v>1759</v>
      </c>
      <c r="G368" s="499" t="s">
        <v>1760</v>
      </c>
      <c r="H368" s="499" t="s">
        <v>1028</v>
      </c>
      <c r="I368" s="499" t="s">
        <v>630</v>
      </c>
      <c r="J368" s="499" t="s">
        <v>1028</v>
      </c>
      <c r="K368" s="498">
        <v>6</v>
      </c>
      <c r="L368" s="498">
        <v>12</v>
      </c>
      <c r="M368" s="500">
        <v>38727.94000000001</v>
      </c>
      <c r="N368" s="498">
        <v>0</v>
      </c>
      <c r="O368" s="498">
        <v>1</v>
      </c>
      <c r="P368" s="500">
        <v>5759.47</v>
      </c>
    </row>
    <row r="369" spans="1:16" ht="20.100000000000001" customHeight="1" x14ac:dyDescent="0.2">
      <c r="A369" s="497" t="s">
        <v>618</v>
      </c>
      <c r="B369" s="498" t="s">
        <v>639</v>
      </c>
      <c r="C369" s="499" t="s">
        <v>620</v>
      </c>
      <c r="D369" s="499" t="s">
        <v>1761</v>
      </c>
      <c r="E369" s="500">
        <v>8000</v>
      </c>
      <c r="F369" s="499" t="s">
        <v>1762</v>
      </c>
      <c r="G369" s="499" t="s">
        <v>1763</v>
      </c>
      <c r="H369" s="499" t="s">
        <v>1000</v>
      </c>
      <c r="I369" s="499" t="s">
        <v>630</v>
      </c>
      <c r="J369" s="499" t="s">
        <v>1000</v>
      </c>
      <c r="K369" s="498">
        <v>1</v>
      </c>
      <c r="L369" s="498">
        <v>3</v>
      </c>
      <c r="M369" s="500">
        <v>15938.3</v>
      </c>
      <c r="N369" s="498">
        <v>4</v>
      </c>
      <c r="O369" s="498">
        <v>6</v>
      </c>
      <c r="P369" s="500">
        <v>49418.548110547286</v>
      </c>
    </row>
    <row r="370" spans="1:16" ht="20.100000000000001" customHeight="1" x14ac:dyDescent="0.2">
      <c r="A370" s="497" t="s">
        <v>618</v>
      </c>
      <c r="B370" s="498" t="s">
        <v>619</v>
      </c>
      <c r="C370" s="499" t="s">
        <v>620</v>
      </c>
      <c r="D370" s="499" t="s">
        <v>784</v>
      </c>
      <c r="E370" s="500">
        <v>3000</v>
      </c>
      <c r="F370" s="499" t="s">
        <v>1764</v>
      </c>
      <c r="G370" s="499" t="s">
        <v>1765</v>
      </c>
      <c r="H370" s="499" t="s">
        <v>716</v>
      </c>
      <c r="I370" s="499" t="s">
        <v>630</v>
      </c>
      <c r="J370" s="499" t="s">
        <v>716</v>
      </c>
      <c r="K370" s="498">
        <v>6</v>
      </c>
      <c r="L370" s="498">
        <v>12</v>
      </c>
      <c r="M370" s="500">
        <v>38989.80000000001</v>
      </c>
      <c r="N370" s="498">
        <v>4</v>
      </c>
      <c r="O370" s="498">
        <v>6</v>
      </c>
      <c r="P370" s="500">
        <v>19418.548110547283</v>
      </c>
    </row>
    <row r="371" spans="1:16" ht="20.100000000000001" customHeight="1" x14ac:dyDescent="0.2">
      <c r="A371" s="497" t="s">
        <v>618</v>
      </c>
      <c r="B371" s="498" t="s">
        <v>639</v>
      </c>
      <c r="C371" s="499" t="s">
        <v>620</v>
      </c>
      <c r="D371" s="499" t="s">
        <v>696</v>
      </c>
      <c r="E371" s="500">
        <v>3000</v>
      </c>
      <c r="F371" s="499" t="s">
        <v>1766</v>
      </c>
      <c r="G371" s="499" t="s">
        <v>1767</v>
      </c>
      <c r="H371" s="499" t="s">
        <v>666</v>
      </c>
      <c r="I371" s="499" t="s">
        <v>630</v>
      </c>
      <c r="J371" s="499" t="s">
        <v>666</v>
      </c>
      <c r="K371" s="498">
        <v>9</v>
      </c>
      <c r="L371" s="498">
        <v>12</v>
      </c>
      <c r="M371" s="500">
        <v>42522.080000000009</v>
      </c>
      <c r="N371" s="498">
        <v>6</v>
      </c>
      <c r="O371" s="498">
        <v>6</v>
      </c>
      <c r="P371" s="500">
        <v>19418.548110547283</v>
      </c>
    </row>
    <row r="372" spans="1:16" ht="20.100000000000001" customHeight="1" x14ac:dyDescent="0.2">
      <c r="A372" s="497" t="s">
        <v>618</v>
      </c>
      <c r="B372" s="498" t="s">
        <v>639</v>
      </c>
      <c r="C372" s="499" t="s">
        <v>620</v>
      </c>
      <c r="D372" s="499" t="s">
        <v>1768</v>
      </c>
      <c r="E372" s="500">
        <v>8000</v>
      </c>
      <c r="F372" s="499" t="s">
        <v>1769</v>
      </c>
      <c r="G372" s="499" t="s">
        <v>1770</v>
      </c>
      <c r="H372" s="499" t="s">
        <v>749</v>
      </c>
      <c r="I372" s="499" t="s">
        <v>630</v>
      </c>
      <c r="J372" s="499" t="s">
        <v>749</v>
      </c>
      <c r="K372" s="498">
        <v>6</v>
      </c>
      <c r="L372" s="498">
        <v>12</v>
      </c>
      <c r="M372" s="500">
        <v>98371.709999999992</v>
      </c>
      <c r="N372" s="498">
        <v>4</v>
      </c>
      <c r="O372" s="498">
        <v>6</v>
      </c>
      <c r="P372" s="500">
        <v>49418.548110547286</v>
      </c>
    </row>
    <row r="373" spans="1:16" ht="20.100000000000001" customHeight="1" x14ac:dyDescent="0.2">
      <c r="A373" s="497" t="s">
        <v>618</v>
      </c>
      <c r="B373" s="498" t="s">
        <v>639</v>
      </c>
      <c r="C373" s="499" t="s">
        <v>620</v>
      </c>
      <c r="D373" s="499" t="s">
        <v>696</v>
      </c>
      <c r="E373" s="500">
        <v>2400</v>
      </c>
      <c r="F373" s="499" t="s">
        <v>1771</v>
      </c>
      <c r="G373" s="499" t="s">
        <v>1772</v>
      </c>
      <c r="H373" s="499" t="s">
        <v>699</v>
      </c>
      <c r="I373" s="499" t="s">
        <v>630</v>
      </c>
      <c r="J373" s="499" t="s">
        <v>699</v>
      </c>
      <c r="K373" s="498">
        <v>6</v>
      </c>
      <c r="L373" s="498">
        <v>12</v>
      </c>
      <c r="M373" s="500">
        <v>31580.930000000008</v>
      </c>
      <c r="N373" s="498">
        <v>4</v>
      </c>
      <c r="O373" s="498">
        <v>6</v>
      </c>
      <c r="P373" s="500">
        <v>15807.748110547283</v>
      </c>
    </row>
    <row r="374" spans="1:16" ht="20.100000000000001" customHeight="1" x14ac:dyDescent="0.2">
      <c r="A374" s="497" t="s">
        <v>618</v>
      </c>
      <c r="B374" s="498" t="s">
        <v>619</v>
      </c>
      <c r="C374" s="499" t="s">
        <v>620</v>
      </c>
      <c r="D374" s="499" t="s">
        <v>1773</v>
      </c>
      <c r="E374" s="500">
        <v>2000</v>
      </c>
      <c r="F374" s="499" t="s">
        <v>1774</v>
      </c>
      <c r="G374" s="499" t="s">
        <v>1775</v>
      </c>
      <c r="H374" s="499" t="s">
        <v>651</v>
      </c>
      <c r="I374" s="499" t="s">
        <v>652</v>
      </c>
      <c r="J374" s="499" t="s">
        <v>651</v>
      </c>
      <c r="K374" s="498">
        <v>9</v>
      </c>
      <c r="L374" s="498">
        <v>12</v>
      </c>
      <c r="M374" s="500">
        <v>26831.900000000005</v>
      </c>
      <c r="N374" s="498">
        <v>4</v>
      </c>
      <c r="O374" s="498">
        <v>6</v>
      </c>
      <c r="P374" s="500">
        <v>13191.748110547283</v>
      </c>
    </row>
    <row r="375" spans="1:16" ht="20.100000000000001" customHeight="1" x14ac:dyDescent="0.2">
      <c r="A375" s="497" t="s">
        <v>618</v>
      </c>
      <c r="B375" s="498" t="s">
        <v>639</v>
      </c>
      <c r="C375" s="499" t="s">
        <v>620</v>
      </c>
      <c r="D375" s="499" t="s">
        <v>1495</v>
      </c>
      <c r="E375" s="500">
        <v>930</v>
      </c>
      <c r="F375" s="499" t="s">
        <v>1776</v>
      </c>
      <c r="G375" s="499" t="s">
        <v>1777</v>
      </c>
      <c r="H375" s="499" t="s">
        <v>864</v>
      </c>
      <c r="I375" s="499" t="s">
        <v>652</v>
      </c>
      <c r="J375" s="499" t="s">
        <v>864</v>
      </c>
      <c r="K375" s="498">
        <v>6</v>
      </c>
      <c r="L375" s="498">
        <v>12</v>
      </c>
      <c r="M375" s="500">
        <v>13259.240000000003</v>
      </c>
      <c r="N375" s="498">
        <v>4</v>
      </c>
      <c r="O375" s="498">
        <v>6</v>
      </c>
      <c r="P375" s="500">
        <v>6193.9481105472842</v>
      </c>
    </row>
    <row r="376" spans="1:16" ht="20.100000000000001" customHeight="1" x14ac:dyDescent="0.2">
      <c r="A376" s="497" t="s">
        <v>618</v>
      </c>
      <c r="B376" s="498" t="s">
        <v>639</v>
      </c>
      <c r="C376" s="499" t="s">
        <v>620</v>
      </c>
      <c r="D376" s="499" t="s">
        <v>1141</v>
      </c>
      <c r="E376" s="500">
        <v>2800</v>
      </c>
      <c r="F376" s="499" t="s">
        <v>1778</v>
      </c>
      <c r="G376" s="499" t="s">
        <v>1779</v>
      </c>
      <c r="H376" s="499" t="s">
        <v>1780</v>
      </c>
      <c r="I376" s="499" t="s">
        <v>625</v>
      </c>
      <c r="J376" s="499" t="s">
        <v>1780</v>
      </c>
      <c r="K376" s="498">
        <v>6</v>
      </c>
      <c r="L376" s="498">
        <v>12</v>
      </c>
      <c r="M376" s="500">
        <v>36480.130000000005</v>
      </c>
      <c r="N376" s="498">
        <v>4</v>
      </c>
      <c r="O376" s="498">
        <v>6</v>
      </c>
      <c r="P376" s="500">
        <v>18218.548110547283</v>
      </c>
    </row>
    <row r="377" spans="1:16" ht="20.100000000000001" customHeight="1" x14ac:dyDescent="0.2">
      <c r="A377" s="497" t="s">
        <v>618</v>
      </c>
      <c r="B377" s="498" t="s">
        <v>639</v>
      </c>
      <c r="C377" s="499" t="s">
        <v>620</v>
      </c>
      <c r="D377" s="499" t="s">
        <v>778</v>
      </c>
      <c r="E377" s="500">
        <v>2300</v>
      </c>
      <c r="F377" s="499" t="s">
        <v>1781</v>
      </c>
      <c r="G377" s="499" t="s">
        <v>1782</v>
      </c>
      <c r="H377" s="499" t="s">
        <v>651</v>
      </c>
      <c r="I377" s="499" t="s">
        <v>652</v>
      </c>
      <c r="J377" s="499" t="s">
        <v>651</v>
      </c>
      <c r="K377" s="498">
        <v>6</v>
      </c>
      <c r="L377" s="498">
        <v>12</v>
      </c>
      <c r="M377" s="500">
        <v>30411.250000000007</v>
      </c>
      <c r="N377" s="498">
        <v>4</v>
      </c>
      <c r="O377" s="498">
        <v>6</v>
      </c>
      <c r="P377" s="500">
        <v>15153.748110547283</v>
      </c>
    </row>
    <row r="378" spans="1:16" ht="20.100000000000001" customHeight="1" x14ac:dyDescent="0.2">
      <c r="A378" s="497" t="s">
        <v>618</v>
      </c>
      <c r="B378" s="498" t="s">
        <v>639</v>
      </c>
      <c r="C378" s="499" t="s">
        <v>620</v>
      </c>
      <c r="D378" s="499" t="s">
        <v>928</v>
      </c>
      <c r="E378" s="500">
        <v>2100</v>
      </c>
      <c r="F378" s="499" t="s">
        <v>1783</v>
      </c>
      <c r="G378" s="499" t="s">
        <v>1784</v>
      </c>
      <c r="H378" s="499" t="s">
        <v>1785</v>
      </c>
      <c r="I378" s="499" t="s">
        <v>652</v>
      </c>
      <c r="J378" s="499" t="s">
        <v>1785</v>
      </c>
      <c r="K378" s="498">
        <v>6</v>
      </c>
      <c r="L378" s="498">
        <v>12</v>
      </c>
      <c r="M378" s="500">
        <v>28186.350000000006</v>
      </c>
      <c r="N378" s="498">
        <v>4</v>
      </c>
      <c r="O378" s="498">
        <v>6</v>
      </c>
      <c r="P378" s="500">
        <v>13845.748110547283</v>
      </c>
    </row>
    <row r="379" spans="1:16" ht="20.100000000000001" customHeight="1" x14ac:dyDescent="0.2">
      <c r="A379" s="497" t="s">
        <v>618</v>
      </c>
      <c r="B379" s="498" t="s">
        <v>639</v>
      </c>
      <c r="C379" s="499" t="s">
        <v>620</v>
      </c>
      <c r="D379" s="499" t="s">
        <v>1786</v>
      </c>
      <c r="E379" s="500">
        <v>1400</v>
      </c>
      <c r="F379" s="499" t="s">
        <v>1787</v>
      </c>
      <c r="G379" s="499" t="s">
        <v>1788</v>
      </c>
      <c r="H379" s="499" t="s">
        <v>1789</v>
      </c>
      <c r="I379" s="499" t="s">
        <v>625</v>
      </c>
      <c r="J379" s="499" t="s">
        <v>1789</v>
      </c>
      <c r="K379" s="498">
        <v>6</v>
      </c>
      <c r="L379" s="498">
        <v>12</v>
      </c>
      <c r="M379" s="500">
        <v>19393.510000000002</v>
      </c>
      <c r="N379" s="498">
        <v>4</v>
      </c>
      <c r="O379" s="498">
        <v>6</v>
      </c>
      <c r="P379" s="500">
        <v>9253.478110547283</v>
      </c>
    </row>
    <row r="380" spans="1:16" ht="20.100000000000001" customHeight="1" x14ac:dyDescent="0.2">
      <c r="A380" s="497" t="s">
        <v>618</v>
      </c>
      <c r="B380" s="498" t="s">
        <v>639</v>
      </c>
      <c r="C380" s="499" t="s">
        <v>620</v>
      </c>
      <c r="D380" s="499" t="s">
        <v>1790</v>
      </c>
      <c r="E380" s="500">
        <v>5500</v>
      </c>
      <c r="F380" s="499" t="s">
        <v>1791</v>
      </c>
      <c r="G380" s="499" t="s">
        <v>1792</v>
      </c>
      <c r="H380" s="499" t="s">
        <v>1790</v>
      </c>
      <c r="I380" s="499" t="s">
        <v>630</v>
      </c>
      <c r="J380" s="499" t="s">
        <v>1790</v>
      </c>
      <c r="K380" s="498">
        <v>6</v>
      </c>
      <c r="L380" s="498">
        <v>12</v>
      </c>
      <c r="M380" s="500">
        <v>68903.540000000008</v>
      </c>
      <c r="N380" s="498">
        <v>4</v>
      </c>
      <c r="O380" s="498">
        <v>6</v>
      </c>
      <c r="P380" s="500">
        <v>34418.548110547286</v>
      </c>
    </row>
    <row r="381" spans="1:16" ht="20.100000000000001" customHeight="1" x14ac:dyDescent="0.2">
      <c r="A381" s="497" t="s">
        <v>618</v>
      </c>
      <c r="B381" s="498" t="s">
        <v>639</v>
      </c>
      <c r="C381" s="499" t="s">
        <v>620</v>
      </c>
      <c r="D381" s="499" t="s">
        <v>1793</v>
      </c>
      <c r="E381" s="500">
        <v>1800</v>
      </c>
      <c r="F381" s="499" t="s">
        <v>1794</v>
      </c>
      <c r="G381" s="499" t="s">
        <v>1795</v>
      </c>
      <c r="H381" s="499" t="s">
        <v>1524</v>
      </c>
      <c r="I381" s="499" t="s">
        <v>625</v>
      </c>
      <c r="J381" s="499" t="s">
        <v>1524</v>
      </c>
      <c r="K381" s="498">
        <v>6</v>
      </c>
      <c r="L381" s="498">
        <v>12</v>
      </c>
      <c r="M381" s="500">
        <v>24444</v>
      </c>
      <c r="N381" s="498">
        <v>4</v>
      </c>
      <c r="O381" s="498">
        <v>6</v>
      </c>
      <c r="P381" s="500">
        <v>11883.748110547283</v>
      </c>
    </row>
    <row r="382" spans="1:16" ht="20.100000000000001" customHeight="1" x14ac:dyDescent="0.2">
      <c r="A382" s="497" t="s">
        <v>618</v>
      </c>
      <c r="B382" s="498" t="s">
        <v>619</v>
      </c>
      <c r="C382" s="499" t="s">
        <v>620</v>
      </c>
      <c r="D382" s="499" t="s">
        <v>631</v>
      </c>
      <c r="E382" s="500">
        <v>4500</v>
      </c>
      <c r="F382" s="499" t="s">
        <v>1796</v>
      </c>
      <c r="G382" s="499" t="s">
        <v>1797</v>
      </c>
      <c r="H382" s="499" t="s">
        <v>629</v>
      </c>
      <c r="I382" s="499" t="s">
        <v>630</v>
      </c>
      <c r="J382" s="499" t="s">
        <v>629</v>
      </c>
      <c r="K382" s="498">
        <v>8</v>
      </c>
      <c r="L382" s="498">
        <v>10</v>
      </c>
      <c r="M382" s="500">
        <v>46916.500000000007</v>
      </c>
      <c r="N382" s="498"/>
      <c r="O382" s="498"/>
      <c r="P382" s="500"/>
    </row>
    <row r="383" spans="1:16" ht="20.100000000000001" customHeight="1" x14ac:dyDescent="0.2">
      <c r="A383" s="497" t="s">
        <v>618</v>
      </c>
      <c r="B383" s="498" t="s">
        <v>619</v>
      </c>
      <c r="C383" s="499" t="s">
        <v>620</v>
      </c>
      <c r="D383" s="499" t="s">
        <v>1798</v>
      </c>
      <c r="E383" s="500">
        <v>8000</v>
      </c>
      <c r="F383" s="499" t="s">
        <v>1799</v>
      </c>
      <c r="G383" s="499" t="s">
        <v>1800</v>
      </c>
      <c r="H383" s="499" t="s">
        <v>1801</v>
      </c>
      <c r="I383" s="499" t="s">
        <v>630</v>
      </c>
      <c r="J383" s="499" t="s">
        <v>1801</v>
      </c>
      <c r="K383" s="498">
        <v>9</v>
      </c>
      <c r="L383" s="498">
        <v>12</v>
      </c>
      <c r="M383" s="500">
        <v>98965.159999999974</v>
      </c>
      <c r="N383" s="498">
        <v>4</v>
      </c>
      <c r="O383" s="498">
        <v>6</v>
      </c>
      <c r="P383" s="500">
        <v>42588.558110547281</v>
      </c>
    </row>
    <row r="384" spans="1:16" ht="20.100000000000001" customHeight="1" x14ac:dyDescent="0.2">
      <c r="A384" s="497" t="s">
        <v>618</v>
      </c>
      <c r="B384" s="498" t="s">
        <v>639</v>
      </c>
      <c r="C384" s="499" t="s">
        <v>620</v>
      </c>
      <c r="D384" s="499" t="s">
        <v>1802</v>
      </c>
      <c r="E384" s="500">
        <v>3000</v>
      </c>
      <c r="F384" s="499" t="s">
        <v>1803</v>
      </c>
      <c r="G384" s="499" t="s">
        <v>1804</v>
      </c>
      <c r="H384" s="499" t="s">
        <v>1805</v>
      </c>
      <c r="I384" s="499" t="s">
        <v>630</v>
      </c>
      <c r="J384" s="499" t="s">
        <v>1805</v>
      </c>
      <c r="K384" s="498"/>
      <c r="L384" s="498"/>
      <c r="M384" s="500"/>
      <c r="N384" s="498">
        <v>1</v>
      </c>
      <c r="O384" s="498">
        <v>1</v>
      </c>
      <c r="P384" s="500">
        <v>3329.5481105472841</v>
      </c>
    </row>
    <row r="385" spans="1:16" ht="20.100000000000001" customHeight="1" x14ac:dyDescent="0.2">
      <c r="A385" s="497" t="s">
        <v>618</v>
      </c>
      <c r="B385" s="498" t="s">
        <v>639</v>
      </c>
      <c r="C385" s="499" t="s">
        <v>620</v>
      </c>
      <c r="D385" s="499" t="s">
        <v>1806</v>
      </c>
      <c r="E385" s="500">
        <v>7000</v>
      </c>
      <c r="F385" s="499" t="s">
        <v>1807</v>
      </c>
      <c r="G385" s="499" t="s">
        <v>1808</v>
      </c>
      <c r="H385" s="499" t="s">
        <v>1809</v>
      </c>
      <c r="I385" s="499" t="s">
        <v>630</v>
      </c>
      <c r="J385" s="499" t="s">
        <v>1809</v>
      </c>
      <c r="K385" s="498">
        <v>5</v>
      </c>
      <c r="L385" s="498">
        <v>8</v>
      </c>
      <c r="M385" s="500">
        <v>50052.610000000008</v>
      </c>
      <c r="N385" s="498"/>
      <c r="O385" s="498"/>
      <c r="P385" s="500"/>
    </row>
    <row r="386" spans="1:16" ht="20.100000000000001" customHeight="1" x14ac:dyDescent="0.2">
      <c r="A386" s="497" t="s">
        <v>618</v>
      </c>
      <c r="B386" s="498" t="s">
        <v>639</v>
      </c>
      <c r="C386" s="499" t="s">
        <v>620</v>
      </c>
      <c r="D386" s="499" t="s">
        <v>1810</v>
      </c>
      <c r="E386" s="500">
        <v>2300</v>
      </c>
      <c r="F386" s="499" t="s">
        <v>1811</v>
      </c>
      <c r="G386" s="499" t="s">
        <v>1812</v>
      </c>
      <c r="H386" s="499" t="s">
        <v>1309</v>
      </c>
      <c r="I386" s="499" t="s">
        <v>625</v>
      </c>
      <c r="J386" s="499" t="s">
        <v>1309</v>
      </c>
      <c r="K386" s="498">
        <v>6</v>
      </c>
      <c r="L386" s="498">
        <v>12</v>
      </c>
      <c r="M386" s="500">
        <v>30511.080000000005</v>
      </c>
      <c r="N386" s="498">
        <v>4</v>
      </c>
      <c r="O386" s="498">
        <v>6</v>
      </c>
      <c r="P386" s="500">
        <v>15153.748110547283</v>
      </c>
    </row>
    <row r="387" spans="1:16" ht="20.100000000000001" customHeight="1" x14ac:dyDescent="0.2">
      <c r="A387" s="497" t="s">
        <v>618</v>
      </c>
      <c r="B387" s="498" t="s">
        <v>619</v>
      </c>
      <c r="C387" s="499" t="s">
        <v>620</v>
      </c>
      <c r="D387" s="499" t="s">
        <v>1254</v>
      </c>
      <c r="E387" s="500">
        <v>15600</v>
      </c>
      <c r="F387" s="499" t="s">
        <v>1813</v>
      </c>
      <c r="G387" s="499" t="s">
        <v>1814</v>
      </c>
      <c r="H387" s="499" t="s">
        <v>643</v>
      </c>
      <c r="I387" s="499" t="s">
        <v>630</v>
      </c>
      <c r="J387" s="499" t="s">
        <v>643</v>
      </c>
      <c r="K387" s="498">
        <v>1</v>
      </c>
      <c r="L387" s="498">
        <v>5</v>
      </c>
      <c r="M387" s="500">
        <v>77848.899999999994</v>
      </c>
      <c r="N387" s="498"/>
      <c r="O387" s="498"/>
      <c r="P387" s="500"/>
    </row>
    <row r="388" spans="1:16" ht="20.100000000000001" customHeight="1" x14ac:dyDescent="0.2">
      <c r="A388" s="497" t="s">
        <v>618</v>
      </c>
      <c r="B388" s="498" t="s">
        <v>639</v>
      </c>
      <c r="C388" s="499" t="s">
        <v>620</v>
      </c>
      <c r="D388" s="499" t="s">
        <v>653</v>
      </c>
      <c r="E388" s="500">
        <v>3000</v>
      </c>
      <c r="F388" s="499" t="s">
        <v>1815</v>
      </c>
      <c r="G388" s="499" t="s">
        <v>1816</v>
      </c>
      <c r="H388" s="499" t="s">
        <v>656</v>
      </c>
      <c r="I388" s="499" t="s">
        <v>630</v>
      </c>
      <c r="J388" s="499" t="s">
        <v>656</v>
      </c>
      <c r="K388" s="498">
        <v>6</v>
      </c>
      <c r="L388" s="498">
        <v>12</v>
      </c>
      <c r="M388" s="500">
        <v>38983.500000000007</v>
      </c>
      <c r="N388" s="498">
        <v>4</v>
      </c>
      <c r="O388" s="498">
        <v>6</v>
      </c>
      <c r="P388" s="500">
        <v>19418.548110547283</v>
      </c>
    </row>
    <row r="389" spans="1:16" ht="20.100000000000001" customHeight="1" x14ac:dyDescent="0.2">
      <c r="A389" s="497" t="s">
        <v>618</v>
      </c>
      <c r="B389" s="498" t="s">
        <v>639</v>
      </c>
      <c r="C389" s="499" t="s">
        <v>620</v>
      </c>
      <c r="D389" s="499" t="s">
        <v>1817</v>
      </c>
      <c r="E389" s="500">
        <v>4500</v>
      </c>
      <c r="F389" s="499" t="s">
        <v>1818</v>
      </c>
      <c r="G389" s="499" t="s">
        <v>1819</v>
      </c>
      <c r="H389" s="499" t="s">
        <v>1820</v>
      </c>
      <c r="I389" s="499" t="s">
        <v>625</v>
      </c>
      <c r="J389" s="499" t="s">
        <v>1820</v>
      </c>
      <c r="K389" s="498">
        <v>6</v>
      </c>
      <c r="L389" s="498">
        <v>12</v>
      </c>
      <c r="M389" s="500">
        <v>56965.310000000012</v>
      </c>
      <c r="N389" s="498">
        <v>4</v>
      </c>
      <c r="O389" s="498">
        <v>6</v>
      </c>
      <c r="P389" s="500">
        <v>28418.548110547283</v>
      </c>
    </row>
    <row r="390" spans="1:16" ht="20.100000000000001" customHeight="1" x14ac:dyDescent="0.2">
      <c r="A390" s="497" t="s">
        <v>618</v>
      </c>
      <c r="B390" s="498" t="s">
        <v>639</v>
      </c>
      <c r="C390" s="499" t="s">
        <v>620</v>
      </c>
      <c r="D390" s="499" t="s">
        <v>774</v>
      </c>
      <c r="E390" s="500">
        <v>2800</v>
      </c>
      <c r="F390" s="499" t="s">
        <v>1821</v>
      </c>
      <c r="G390" s="499" t="s">
        <v>1822</v>
      </c>
      <c r="H390" s="499" t="s">
        <v>1823</v>
      </c>
      <c r="I390" s="499" t="s">
        <v>625</v>
      </c>
      <c r="J390" s="499" t="s">
        <v>1823</v>
      </c>
      <c r="K390" s="498">
        <v>5</v>
      </c>
      <c r="L390" s="498">
        <v>12</v>
      </c>
      <c r="M390" s="500">
        <v>36586.760000000009</v>
      </c>
      <c r="N390" s="498">
        <v>4</v>
      </c>
      <c r="O390" s="498">
        <v>6</v>
      </c>
      <c r="P390" s="500">
        <v>18218.548110547283</v>
      </c>
    </row>
    <row r="391" spans="1:16" ht="20.100000000000001" customHeight="1" x14ac:dyDescent="0.2">
      <c r="A391" s="497" t="s">
        <v>618</v>
      </c>
      <c r="B391" s="498" t="s">
        <v>639</v>
      </c>
      <c r="C391" s="499" t="s">
        <v>620</v>
      </c>
      <c r="D391" s="499" t="s">
        <v>653</v>
      </c>
      <c r="E391" s="500">
        <v>4500</v>
      </c>
      <c r="F391" s="499" t="s">
        <v>1824</v>
      </c>
      <c r="G391" s="499" t="s">
        <v>1825</v>
      </c>
      <c r="H391" s="499" t="s">
        <v>656</v>
      </c>
      <c r="I391" s="499" t="s">
        <v>630</v>
      </c>
      <c r="J391" s="499" t="s">
        <v>656</v>
      </c>
      <c r="K391" s="498">
        <v>6</v>
      </c>
      <c r="L391" s="498">
        <v>12</v>
      </c>
      <c r="M391" s="500">
        <v>56976.160000000011</v>
      </c>
      <c r="N391" s="498">
        <v>4</v>
      </c>
      <c r="O391" s="498">
        <v>6</v>
      </c>
      <c r="P391" s="500">
        <v>28418.548110547283</v>
      </c>
    </row>
    <row r="392" spans="1:16" ht="20.100000000000001" customHeight="1" x14ac:dyDescent="0.2">
      <c r="A392" s="497" t="s">
        <v>618</v>
      </c>
      <c r="B392" s="498" t="s">
        <v>619</v>
      </c>
      <c r="C392" s="499" t="s">
        <v>620</v>
      </c>
      <c r="D392" s="499" t="s">
        <v>1826</v>
      </c>
      <c r="E392" s="500">
        <v>3250</v>
      </c>
      <c r="F392" s="499" t="s">
        <v>1827</v>
      </c>
      <c r="G392" s="499" t="s">
        <v>1828</v>
      </c>
      <c r="H392" s="499" t="s">
        <v>651</v>
      </c>
      <c r="I392" s="499" t="s">
        <v>652</v>
      </c>
      <c r="J392" s="499" t="s">
        <v>651</v>
      </c>
      <c r="K392" s="498">
        <v>9</v>
      </c>
      <c r="L392" s="498">
        <v>12</v>
      </c>
      <c r="M392" s="500">
        <v>41989.80000000001</v>
      </c>
      <c r="N392" s="498">
        <v>4</v>
      </c>
      <c r="O392" s="498">
        <v>6</v>
      </c>
      <c r="P392" s="500">
        <v>20918.548110547283</v>
      </c>
    </row>
    <row r="393" spans="1:16" ht="20.100000000000001" customHeight="1" x14ac:dyDescent="0.2">
      <c r="A393" s="497" t="s">
        <v>618</v>
      </c>
      <c r="B393" s="498" t="s">
        <v>639</v>
      </c>
      <c r="C393" s="499" t="s">
        <v>620</v>
      </c>
      <c r="D393" s="499" t="s">
        <v>1829</v>
      </c>
      <c r="E393" s="500">
        <v>5100</v>
      </c>
      <c r="F393" s="499" t="s">
        <v>1830</v>
      </c>
      <c r="G393" s="499" t="s">
        <v>1831</v>
      </c>
      <c r="H393" s="499" t="s">
        <v>1832</v>
      </c>
      <c r="I393" s="499" t="s">
        <v>652</v>
      </c>
      <c r="J393" s="499" t="s">
        <v>1832</v>
      </c>
      <c r="K393" s="498">
        <v>6</v>
      </c>
      <c r="L393" s="498">
        <v>12</v>
      </c>
      <c r="M393" s="500">
        <v>63997.30000000001</v>
      </c>
      <c r="N393" s="498">
        <v>4</v>
      </c>
      <c r="O393" s="498">
        <v>6</v>
      </c>
      <c r="P393" s="500">
        <v>32018.548110547283</v>
      </c>
    </row>
    <row r="394" spans="1:16" ht="20.100000000000001" customHeight="1" x14ac:dyDescent="0.2">
      <c r="A394" s="497" t="s">
        <v>618</v>
      </c>
      <c r="B394" s="498" t="s">
        <v>639</v>
      </c>
      <c r="C394" s="499" t="s">
        <v>620</v>
      </c>
      <c r="D394" s="499" t="s">
        <v>893</v>
      </c>
      <c r="E394" s="500">
        <v>3800</v>
      </c>
      <c r="F394" s="499" t="s">
        <v>1833</v>
      </c>
      <c r="G394" s="499" t="s">
        <v>1834</v>
      </c>
      <c r="H394" s="499" t="s">
        <v>1835</v>
      </c>
      <c r="I394" s="499" t="s">
        <v>652</v>
      </c>
      <c r="J394" s="499" t="s">
        <v>1835</v>
      </c>
      <c r="K394" s="498">
        <v>6</v>
      </c>
      <c r="L394" s="498">
        <v>12</v>
      </c>
      <c r="M394" s="500">
        <v>48346.130000000012</v>
      </c>
      <c r="N394" s="498">
        <v>4</v>
      </c>
      <c r="O394" s="498">
        <v>6</v>
      </c>
      <c r="P394" s="500">
        <v>12375.518110547286</v>
      </c>
    </row>
    <row r="395" spans="1:16" ht="20.100000000000001" customHeight="1" x14ac:dyDescent="0.2">
      <c r="A395" s="497" t="s">
        <v>618</v>
      </c>
      <c r="B395" s="498" t="s">
        <v>639</v>
      </c>
      <c r="C395" s="499" t="s">
        <v>620</v>
      </c>
      <c r="D395" s="499" t="s">
        <v>760</v>
      </c>
      <c r="E395" s="500">
        <v>7500</v>
      </c>
      <c r="F395" s="499" t="s">
        <v>1836</v>
      </c>
      <c r="G395" s="499" t="s">
        <v>1837</v>
      </c>
      <c r="H395" s="499" t="s">
        <v>749</v>
      </c>
      <c r="I395" s="499" t="s">
        <v>630</v>
      </c>
      <c r="J395" s="499" t="s">
        <v>749</v>
      </c>
      <c r="K395" s="498">
        <v>8</v>
      </c>
      <c r="L395" s="498">
        <v>12</v>
      </c>
      <c r="M395" s="500">
        <v>92941.959999999992</v>
      </c>
      <c r="N395" s="498">
        <v>3</v>
      </c>
      <c r="O395" s="498">
        <v>6</v>
      </c>
      <c r="P395" s="500">
        <v>46418.548110547286</v>
      </c>
    </row>
    <row r="396" spans="1:16" ht="20.100000000000001" customHeight="1" x14ac:dyDescent="0.2">
      <c r="A396" s="497" t="s">
        <v>618</v>
      </c>
      <c r="B396" s="498" t="s">
        <v>639</v>
      </c>
      <c r="C396" s="499" t="s">
        <v>620</v>
      </c>
      <c r="D396" s="499" t="s">
        <v>1560</v>
      </c>
      <c r="E396" s="500">
        <v>2000</v>
      </c>
      <c r="F396" s="499" t="s">
        <v>1838</v>
      </c>
      <c r="G396" s="499" t="s">
        <v>1839</v>
      </c>
      <c r="H396" s="499" t="s">
        <v>1068</v>
      </c>
      <c r="I396" s="499" t="s">
        <v>652</v>
      </c>
      <c r="J396" s="499" t="s">
        <v>1068</v>
      </c>
      <c r="K396" s="498">
        <v>6</v>
      </c>
      <c r="L396" s="498">
        <v>12</v>
      </c>
      <c r="M396" s="500">
        <v>26989.800000000007</v>
      </c>
      <c r="N396" s="498">
        <v>0</v>
      </c>
      <c r="O396" s="498">
        <v>1</v>
      </c>
      <c r="P396" s="500">
        <v>2349.56</v>
      </c>
    </row>
    <row r="397" spans="1:16" ht="20.100000000000001" customHeight="1" x14ac:dyDescent="0.2">
      <c r="A397" s="497" t="s">
        <v>618</v>
      </c>
      <c r="B397" s="498" t="s">
        <v>639</v>
      </c>
      <c r="C397" s="499" t="s">
        <v>620</v>
      </c>
      <c r="D397" s="499" t="s">
        <v>1840</v>
      </c>
      <c r="E397" s="500">
        <v>5000</v>
      </c>
      <c r="F397" s="499" t="s">
        <v>1841</v>
      </c>
      <c r="G397" s="499" t="s">
        <v>1842</v>
      </c>
      <c r="H397" s="499" t="s">
        <v>791</v>
      </c>
      <c r="I397" s="499" t="s">
        <v>630</v>
      </c>
      <c r="J397" s="499" t="s">
        <v>791</v>
      </c>
      <c r="K397" s="498">
        <v>6</v>
      </c>
      <c r="L397" s="498">
        <v>12</v>
      </c>
      <c r="M397" s="500">
        <v>62975.100000000013</v>
      </c>
      <c r="N397" s="498">
        <v>4</v>
      </c>
      <c r="O397" s="498">
        <v>6</v>
      </c>
      <c r="P397" s="500">
        <v>31418.548110547283</v>
      </c>
    </row>
    <row r="398" spans="1:16" ht="20.100000000000001" customHeight="1" x14ac:dyDescent="0.2">
      <c r="A398" s="497" t="s">
        <v>618</v>
      </c>
      <c r="B398" s="498" t="s">
        <v>639</v>
      </c>
      <c r="C398" s="499" t="s">
        <v>620</v>
      </c>
      <c r="D398" s="499" t="s">
        <v>774</v>
      </c>
      <c r="E398" s="500">
        <v>930</v>
      </c>
      <c r="F398" s="499" t="s">
        <v>1843</v>
      </c>
      <c r="G398" s="499" t="s">
        <v>1844</v>
      </c>
      <c r="H398" s="499" t="s">
        <v>1845</v>
      </c>
      <c r="I398" s="499" t="s">
        <v>625</v>
      </c>
      <c r="J398" s="499" t="s">
        <v>1845</v>
      </c>
      <c r="K398" s="498">
        <v>6</v>
      </c>
      <c r="L398" s="498">
        <v>12</v>
      </c>
      <c r="M398" s="500">
        <v>13263.440000000002</v>
      </c>
      <c r="N398" s="498">
        <v>4</v>
      </c>
      <c r="O398" s="498">
        <v>6</v>
      </c>
      <c r="P398" s="500">
        <v>6193.9481105472842</v>
      </c>
    </row>
    <row r="399" spans="1:16" ht="20.100000000000001" customHeight="1" x14ac:dyDescent="0.2">
      <c r="A399" s="497" t="s">
        <v>618</v>
      </c>
      <c r="B399" s="498" t="s">
        <v>639</v>
      </c>
      <c r="C399" s="499" t="s">
        <v>620</v>
      </c>
      <c r="D399" s="499" t="s">
        <v>1846</v>
      </c>
      <c r="E399" s="500">
        <v>930</v>
      </c>
      <c r="F399" s="499" t="s">
        <v>1847</v>
      </c>
      <c r="G399" s="499" t="s">
        <v>1848</v>
      </c>
      <c r="H399" s="499" t="s">
        <v>651</v>
      </c>
      <c r="I399" s="499" t="s">
        <v>652</v>
      </c>
      <c r="J399" s="499" t="s">
        <v>651</v>
      </c>
      <c r="K399" s="498">
        <v>6</v>
      </c>
      <c r="L399" s="498">
        <v>12</v>
      </c>
      <c r="M399" s="500">
        <v>13264.400000000003</v>
      </c>
      <c r="N399" s="498">
        <v>4</v>
      </c>
      <c r="O399" s="498">
        <v>6</v>
      </c>
      <c r="P399" s="500">
        <v>6193.9481105472842</v>
      </c>
    </row>
    <row r="400" spans="1:16" ht="20.100000000000001" customHeight="1" x14ac:dyDescent="0.2">
      <c r="A400" s="497" t="s">
        <v>618</v>
      </c>
      <c r="B400" s="498" t="s">
        <v>639</v>
      </c>
      <c r="C400" s="499" t="s">
        <v>620</v>
      </c>
      <c r="D400" s="499" t="s">
        <v>954</v>
      </c>
      <c r="E400" s="500">
        <v>930</v>
      </c>
      <c r="F400" s="499" t="s">
        <v>1849</v>
      </c>
      <c r="G400" s="499" t="s">
        <v>1850</v>
      </c>
      <c r="H400" s="499" t="s">
        <v>651</v>
      </c>
      <c r="I400" s="499" t="s">
        <v>652</v>
      </c>
      <c r="J400" s="499" t="s">
        <v>651</v>
      </c>
      <c r="K400" s="498">
        <v>6</v>
      </c>
      <c r="L400" s="498">
        <v>12</v>
      </c>
      <c r="M400" s="500">
        <v>13171.820000000003</v>
      </c>
      <c r="N400" s="498">
        <v>4</v>
      </c>
      <c r="O400" s="498">
        <v>6</v>
      </c>
      <c r="P400" s="500">
        <v>6193.9481105472842</v>
      </c>
    </row>
    <row r="401" spans="1:16" ht="20.100000000000001" customHeight="1" x14ac:dyDescent="0.2">
      <c r="A401" s="497" t="s">
        <v>618</v>
      </c>
      <c r="B401" s="498" t="s">
        <v>639</v>
      </c>
      <c r="C401" s="499" t="s">
        <v>620</v>
      </c>
      <c r="D401" s="499" t="s">
        <v>1851</v>
      </c>
      <c r="E401" s="500">
        <v>930</v>
      </c>
      <c r="F401" s="499" t="s">
        <v>1852</v>
      </c>
      <c r="G401" s="499" t="s">
        <v>1853</v>
      </c>
      <c r="H401" s="499" t="s">
        <v>651</v>
      </c>
      <c r="I401" s="499" t="s">
        <v>652</v>
      </c>
      <c r="J401" s="499" t="s">
        <v>651</v>
      </c>
      <c r="K401" s="498">
        <v>6</v>
      </c>
      <c r="L401" s="498">
        <v>12</v>
      </c>
      <c r="M401" s="500">
        <v>13264.400000000003</v>
      </c>
      <c r="N401" s="498">
        <v>4</v>
      </c>
      <c r="O401" s="498">
        <v>6</v>
      </c>
      <c r="P401" s="500">
        <v>6193.9481105472842</v>
      </c>
    </row>
    <row r="402" spans="1:16" ht="20.100000000000001" customHeight="1" x14ac:dyDescent="0.2">
      <c r="A402" s="497" t="s">
        <v>618</v>
      </c>
      <c r="B402" s="498" t="s">
        <v>619</v>
      </c>
      <c r="C402" s="499" t="s">
        <v>620</v>
      </c>
      <c r="D402" s="499" t="s">
        <v>1854</v>
      </c>
      <c r="E402" s="500">
        <v>1200</v>
      </c>
      <c r="F402" s="499" t="s">
        <v>1855</v>
      </c>
      <c r="G402" s="499" t="s">
        <v>1856</v>
      </c>
      <c r="H402" s="499" t="s">
        <v>651</v>
      </c>
      <c r="I402" s="499" t="s">
        <v>652</v>
      </c>
      <c r="J402" s="499" t="s">
        <v>651</v>
      </c>
      <c r="K402" s="498">
        <v>6</v>
      </c>
      <c r="L402" s="498">
        <v>12</v>
      </c>
      <c r="M402" s="500">
        <v>16752.400000000001</v>
      </c>
      <c r="N402" s="498">
        <v>4</v>
      </c>
      <c r="O402" s="498">
        <v>6</v>
      </c>
      <c r="P402" s="500">
        <v>7959.7481105472843</v>
      </c>
    </row>
    <row r="403" spans="1:16" ht="20.100000000000001" customHeight="1" x14ac:dyDescent="0.2">
      <c r="A403" s="497" t="s">
        <v>618</v>
      </c>
      <c r="B403" s="498" t="s">
        <v>639</v>
      </c>
      <c r="C403" s="499" t="s">
        <v>620</v>
      </c>
      <c r="D403" s="499" t="s">
        <v>653</v>
      </c>
      <c r="E403" s="500">
        <v>3000</v>
      </c>
      <c r="F403" s="499" t="s">
        <v>1857</v>
      </c>
      <c r="G403" s="499" t="s">
        <v>1858</v>
      </c>
      <c r="H403" s="499" t="s">
        <v>1653</v>
      </c>
      <c r="I403" s="499" t="s">
        <v>630</v>
      </c>
      <c r="J403" s="499" t="s">
        <v>1653</v>
      </c>
      <c r="K403" s="498">
        <v>8</v>
      </c>
      <c r="L403" s="498">
        <v>12</v>
      </c>
      <c r="M403" s="500">
        <v>38989.80000000001</v>
      </c>
      <c r="N403" s="498">
        <v>3</v>
      </c>
      <c r="O403" s="498">
        <v>6</v>
      </c>
      <c r="P403" s="500">
        <v>19418.548110547283</v>
      </c>
    </row>
    <row r="404" spans="1:16" ht="20.100000000000001" customHeight="1" x14ac:dyDescent="0.2">
      <c r="A404" s="497" t="s">
        <v>618</v>
      </c>
      <c r="B404" s="498" t="s">
        <v>639</v>
      </c>
      <c r="C404" s="499" t="s">
        <v>620</v>
      </c>
      <c r="D404" s="499" t="s">
        <v>1397</v>
      </c>
      <c r="E404" s="500">
        <v>5500</v>
      </c>
      <c r="F404" s="499" t="s">
        <v>1859</v>
      </c>
      <c r="G404" s="499" t="s">
        <v>1860</v>
      </c>
      <c r="H404" s="499" t="s">
        <v>629</v>
      </c>
      <c r="I404" s="499" t="s">
        <v>630</v>
      </c>
      <c r="J404" s="499" t="s">
        <v>629</v>
      </c>
      <c r="K404" s="498">
        <v>8</v>
      </c>
      <c r="L404" s="498">
        <v>12</v>
      </c>
      <c r="M404" s="500">
        <v>68989.8</v>
      </c>
      <c r="N404" s="498">
        <v>3</v>
      </c>
      <c r="O404" s="498">
        <v>6</v>
      </c>
      <c r="P404" s="500">
        <v>34418.548110547286</v>
      </c>
    </row>
    <row r="405" spans="1:16" ht="20.100000000000001" customHeight="1" x14ac:dyDescent="0.2">
      <c r="A405" s="497" t="s">
        <v>618</v>
      </c>
      <c r="B405" s="498" t="s">
        <v>639</v>
      </c>
      <c r="C405" s="499" t="s">
        <v>620</v>
      </c>
      <c r="D405" s="499" t="s">
        <v>1861</v>
      </c>
      <c r="E405" s="500">
        <v>5500</v>
      </c>
      <c r="F405" s="499" t="s">
        <v>1862</v>
      </c>
      <c r="G405" s="499" t="s">
        <v>1863</v>
      </c>
      <c r="H405" s="499" t="s">
        <v>844</v>
      </c>
      <c r="I405" s="499" t="s">
        <v>630</v>
      </c>
      <c r="J405" s="499" t="s">
        <v>844</v>
      </c>
      <c r="K405" s="498"/>
      <c r="L405" s="498"/>
      <c r="M405" s="500"/>
      <c r="N405" s="498">
        <v>1</v>
      </c>
      <c r="O405" s="498">
        <v>1</v>
      </c>
      <c r="P405" s="500">
        <v>5829.5481105472845</v>
      </c>
    </row>
    <row r="406" spans="1:16" ht="20.100000000000001" customHeight="1" x14ac:dyDescent="0.2">
      <c r="A406" s="497" t="s">
        <v>618</v>
      </c>
      <c r="B406" s="498" t="s">
        <v>639</v>
      </c>
      <c r="C406" s="499" t="s">
        <v>620</v>
      </c>
      <c r="D406" s="499" t="s">
        <v>1489</v>
      </c>
      <c r="E406" s="500">
        <v>5500</v>
      </c>
      <c r="F406" s="499" t="s">
        <v>1864</v>
      </c>
      <c r="G406" s="499" t="s">
        <v>1865</v>
      </c>
      <c r="H406" s="499" t="s">
        <v>643</v>
      </c>
      <c r="I406" s="499" t="s">
        <v>630</v>
      </c>
      <c r="J406" s="499" t="s">
        <v>643</v>
      </c>
      <c r="K406" s="498">
        <v>1</v>
      </c>
      <c r="L406" s="498">
        <v>2</v>
      </c>
      <c r="M406" s="500">
        <v>4324.1499999999996</v>
      </c>
      <c r="N406" s="498">
        <v>5</v>
      </c>
      <c r="O406" s="498">
        <v>6</v>
      </c>
      <c r="P406" s="500">
        <v>34418.548110547286</v>
      </c>
    </row>
    <row r="407" spans="1:16" ht="20.100000000000001" customHeight="1" x14ac:dyDescent="0.2">
      <c r="A407" s="497" t="s">
        <v>618</v>
      </c>
      <c r="B407" s="498" t="s">
        <v>639</v>
      </c>
      <c r="C407" s="499" t="s">
        <v>620</v>
      </c>
      <c r="D407" s="499" t="s">
        <v>1866</v>
      </c>
      <c r="E407" s="500">
        <v>2000</v>
      </c>
      <c r="F407" s="499" t="s">
        <v>1867</v>
      </c>
      <c r="G407" s="499" t="s">
        <v>1868</v>
      </c>
      <c r="H407" s="499" t="s">
        <v>1869</v>
      </c>
      <c r="I407" s="499" t="s">
        <v>652</v>
      </c>
      <c r="J407" s="499" t="s">
        <v>1869</v>
      </c>
      <c r="K407" s="498">
        <v>6</v>
      </c>
      <c r="L407" s="498">
        <v>12</v>
      </c>
      <c r="M407" s="500">
        <v>26612.970000000005</v>
      </c>
      <c r="N407" s="498">
        <v>4</v>
      </c>
      <c r="O407" s="498">
        <v>6</v>
      </c>
      <c r="P407" s="500">
        <v>13191.748110547283</v>
      </c>
    </row>
    <row r="408" spans="1:16" ht="20.100000000000001" customHeight="1" x14ac:dyDescent="0.2">
      <c r="A408" s="497" t="s">
        <v>618</v>
      </c>
      <c r="B408" s="498" t="s">
        <v>619</v>
      </c>
      <c r="C408" s="499" t="s">
        <v>620</v>
      </c>
      <c r="D408" s="499" t="s">
        <v>1870</v>
      </c>
      <c r="E408" s="500">
        <v>4500</v>
      </c>
      <c r="F408" s="499" t="s">
        <v>1871</v>
      </c>
      <c r="G408" s="499" t="s">
        <v>1872</v>
      </c>
      <c r="H408" s="499" t="s">
        <v>1873</v>
      </c>
      <c r="I408" s="499" t="s">
        <v>625</v>
      </c>
      <c r="J408" s="499" t="s">
        <v>1873</v>
      </c>
      <c r="K408" s="498">
        <v>6</v>
      </c>
      <c r="L408" s="498">
        <v>12</v>
      </c>
      <c r="M408" s="500">
        <v>56781.220000000008</v>
      </c>
      <c r="N408" s="498">
        <v>4</v>
      </c>
      <c r="O408" s="498">
        <v>6</v>
      </c>
      <c r="P408" s="500">
        <v>28418.548110547283</v>
      </c>
    </row>
    <row r="409" spans="1:16" ht="20.100000000000001" customHeight="1" x14ac:dyDescent="0.2">
      <c r="A409" s="497" t="s">
        <v>618</v>
      </c>
      <c r="B409" s="498" t="s">
        <v>639</v>
      </c>
      <c r="C409" s="499" t="s">
        <v>620</v>
      </c>
      <c r="D409" s="499" t="s">
        <v>1874</v>
      </c>
      <c r="E409" s="500">
        <v>10000</v>
      </c>
      <c r="F409" s="499" t="s">
        <v>1875</v>
      </c>
      <c r="G409" s="499" t="s">
        <v>1876</v>
      </c>
      <c r="H409" s="499" t="s">
        <v>1877</v>
      </c>
      <c r="I409" s="499" t="s">
        <v>630</v>
      </c>
      <c r="J409" s="499" t="s">
        <v>1877</v>
      </c>
      <c r="K409" s="498"/>
      <c r="L409" s="498"/>
      <c r="M409" s="500"/>
      <c r="N409" s="498">
        <v>2</v>
      </c>
      <c r="O409" s="498">
        <v>6</v>
      </c>
      <c r="P409" s="500">
        <v>61418.548110547286</v>
      </c>
    </row>
    <row r="410" spans="1:16" ht="20.100000000000001" customHeight="1" x14ac:dyDescent="0.2">
      <c r="A410" s="497" t="s">
        <v>618</v>
      </c>
      <c r="B410" s="498" t="s">
        <v>619</v>
      </c>
      <c r="C410" s="499" t="s">
        <v>620</v>
      </c>
      <c r="D410" s="499" t="s">
        <v>1878</v>
      </c>
      <c r="E410" s="500">
        <v>10000</v>
      </c>
      <c r="F410" s="499" t="s">
        <v>1879</v>
      </c>
      <c r="G410" s="499" t="s">
        <v>1880</v>
      </c>
      <c r="H410" s="499" t="s">
        <v>656</v>
      </c>
      <c r="I410" s="499" t="s">
        <v>630</v>
      </c>
      <c r="J410" s="499" t="s">
        <v>656</v>
      </c>
      <c r="K410" s="498">
        <v>6</v>
      </c>
      <c r="L410" s="498">
        <v>12</v>
      </c>
      <c r="M410" s="500">
        <v>121748.36999999997</v>
      </c>
      <c r="N410" s="498">
        <v>4</v>
      </c>
      <c r="O410" s="498">
        <v>6</v>
      </c>
      <c r="P410" s="500">
        <v>61418.548110547286</v>
      </c>
    </row>
    <row r="411" spans="1:16" ht="20.100000000000001" customHeight="1" x14ac:dyDescent="0.2">
      <c r="A411" s="497" t="s">
        <v>618</v>
      </c>
      <c r="B411" s="498" t="s">
        <v>639</v>
      </c>
      <c r="C411" s="499" t="s">
        <v>620</v>
      </c>
      <c r="D411" s="499" t="s">
        <v>1881</v>
      </c>
      <c r="E411" s="500">
        <v>5000</v>
      </c>
      <c r="F411" s="499" t="s">
        <v>1882</v>
      </c>
      <c r="G411" s="499" t="s">
        <v>1883</v>
      </c>
      <c r="H411" s="499" t="s">
        <v>634</v>
      </c>
      <c r="I411" s="499" t="s">
        <v>630</v>
      </c>
      <c r="J411" s="499" t="s">
        <v>634</v>
      </c>
      <c r="K411" s="498">
        <v>8</v>
      </c>
      <c r="L411" s="498">
        <v>12</v>
      </c>
      <c r="M411" s="500">
        <v>62989.80000000001</v>
      </c>
      <c r="N411" s="498">
        <v>3</v>
      </c>
      <c r="O411" s="498">
        <v>6</v>
      </c>
      <c r="P411" s="500">
        <v>31418.548110547283</v>
      </c>
    </row>
    <row r="412" spans="1:16" ht="20.100000000000001" customHeight="1" x14ac:dyDescent="0.2">
      <c r="A412" s="497" t="s">
        <v>618</v>
      </c>
      <c r="B412" s="498" t="s">
        <v>639</v>
      </c>
      <c r="C412" s="499" t="s">
        <v>620</v>
      </c>
      <c r="D412" s="499" t="s">
        <v>1884</v>
      </c>
      <c r="E412" s="500">
        <v>7700</v>
      </c>
      <c r="F412" s="499" t="s">
        <v>1885</v>
      </c>
      <c r="G412" s="499" t="s">
        <v>1886</v>
      </c>
      <c r="H412" s="499" t="s">
        <v>656</v>
      </c>
      <c r="I412" s="499" t="s">
        <v>630</v>
      </c>
      <c r="J412" s="499" t="s">
        <v>656</v>
      </c>
      <c r="K412" s="498">
        <v>5</v>
      </c>
      <c r="L412" s="498">
        <v>7</v>
      </c>
      <c r="M412" s="500">
        <v>65524.91</v>
      </c>
      <c r="N412" s="498"/>
      <c r="O412" s="498"/>
      <c r="P412" s="500"/>
    </row>
    <row r="413" spans="1:16" ht="20.100000000000001" customHeight="1" x14ac:dyDescent="0.2">
      <c r="A413" s="497" t="s">
        <v>618</v>
      </c>
      <c r="B413" s="498" t="s">
        <v>639</v>
      </c>
      <c r="C413" s="499" t="s">
        <v>620</v>
      </c>
      <c r="D413" s="499" t="s">
        <v>653</v>
      </c>
      <c r="E413" s="500">
        <v>3000</v>
      </c>
      <c r="F413" s="499" t="s">
        <v>1887</v>
      </c>
      <c r="G413" s="499" t="s">
        <v>1888</v>
      </c>
      <c r="H413" s="499" t="s">
        <v>656</v>
      </c>
      <c r="I413" s="499" t="s">
        <v>630</v>
      </c>
      <c r="J413" s="499" t="s">
        <v>656</v>
      </c>
      <c r="K413" s="498">
        <v>6</v>
      </c>
      <c r="L413" s="498">
        <v>12</v>
      </c>
      <c r="M413" s="500">
        <v>38989.170000000006</v>
      </c>
      <c r="N413" s="498">
        <v>4</v>
      </c>
      <c r="O413" s="498">
        <v>6</v>
      </c>
      <c r="P413" s="500">
        <v>19418.548110547283</v>
      </c>
    </row>
    <row r="414" spans="1:16" ht="20.100000000000001" customHeight="1" x14ac:dyDescent="0.2">
      <c r="A414" s="497" t="s">
        <v>618</v>
      </c>
      <c r="B414" s="498" t="s">
        <v>639</v>
      </c>
      <c r="C414" s="499" t="s">
        <v>620</v>
      </c>
      <c r="D414" s="499" t="s">
        <v>724</v>
      </c>
      <c r="E414" s="500">
        <v>930</v>
      </c>
      <c r="F414" s="499" t="s">
        <v>1889</v>
      </c>
      <c r="G414" s="499" t="s">
        <v>1890</v>
      </c>
      <c r="H414" s="499" t="s">
        <v>1068</v>
      </c>
      <c r="I414" s="499" t="s">
        <v>652</v>
      </c>
      <c r="J414" s="499" t="s">
        <v>1068</v>
      </c>
      <c r="K414" s="498">
        <v>6</v>
      </c>
      <c r="L414" s="498">
        <v>12</v>
      </c>
      <c r="M414" s="500">
        <v>13222.240000000003</v>
      </c>
      <c r="N414" s="498">
        <v>4</v>
      </c>
      <c r="O414" s="498">
        <v>6</v>
      </c>
      <c r="P414" s="500">
        <v>6190.5881105472845</v>
      </c>
    </row>
    <row r="415" spans="1:16" ht="20.100000000000001" customHeight="1" x14ac:dyDescent="0.2">
      <c r="A415" s="497" t="s">
        <v>618</v>
      </c>
      <c r="B415" s="498" t="s">
        <v>639</v>
      </c>
      <c r="C415" s="499" t="s">
        <v>620</v>
      </c>
      <c r="D415" s="499" t="s">
        <v>1891</v>
      </c>
      <c r="E415" s="500">
        <v>9000</v>
      </c>
      <c r="F415" s="499" t="s">
        <v>1892</v>
      </c>
      <c r="G415" s="499" t="s">
        <v>1893</v>
      </c>
      <c r="H415" s="499" t="s">
        <v>1894</v>
      </c>
      <c r="I415" s="499" t="s">
        <v>630</v>
      </c>
      <c r="J415" s="499" t="s">
        <v>1894</v>
      </c>
      <c r="K415" s="498">
        <v>4</v>
      </c>
      <c r="L415" s="498">
        <v>10</v>
      </c>
      <c r="M415" s="500">
        <v>83467.349999999991</v>
      </c>
      <c r="N415" s="498">
        <v>4</v>
      </c>
      <c r="O415" s="498">
        <v>6</v>
      </c>
      <c r="P415" s="500">
        <v>55418.548110547286</v>
      </c>
    </row>
    <row r="416" spans="1:16" ht="20.100000000000001" customHeight="1" x14ac:dyDescent="0.2">
      <c r="A416" s="497" t="s">
        <v>618</v>
      </c>
      <c r="B416" s="498" t="s">
        <v>639</v>
      </c>
      <c r="C416" s="499" t="s">
        <v>620</v>
      </c>
      <c r="D416" s="499" t="s">
        <v>1895</v>
      </c>
      <c r="E416" s="500">
        <v>6000</v>
      </c>
      <c r="F416" s="499" t="s">
        <v>1896</v>
      </c>
      <c r="G416" s="499" t="s">
        <v>1897</v>
      </c>
      <c r="H416" s="499" t="s">
        <v>1898</v>
      </c>
      <c r="I416" s="499" t="s">
        <v>630</v>
      </c>
      <c r="J416" s="499" t="s">
        <v>1898</v>
      </c>
      <c r="K416" s="498">
        <v>1</v>
      </c>
      <c r="L416" s="498">
        <v>4</v>
      </c>
      <c r="M416" s="500">
        <v>16989.12</v>
      </c>
      <c r="N416" s="498">
        <v>4</v>
      </c>
      <c r="O416" s="498">
        <v>6</v>
      </c>
      <c r="P416" s="500">
        <v>37418.548110547286</v>
      </c>
    </row>
    <row r="417" spans="1:16" ht="20.100000000000001" customHeight="1" x14ac:dyDescent="0.2">
      <c r="A417" s="497" t="s">
        <v>618</v>
      </c>
      <c r="B417" s="498" t="s">
        <v>639</v>
      </c>
      <c r="C417" s="499" t="s">
        <v>620</v>
      </c>
      <c r="D417" s="499" t="s">
        <v>732</v>
      </c>
      <c r="E417" s="500">
        <v>1200</v>
      </c>
      <c r="F417" s="499" t="s">
        <v>1899</v>
      </c>
      <c r="G417" s="499" t="s">
        <v>1900</v>
      </c>
      <c r="H417" s="499" t="s">
        <v>1022</v>
      </c>
      <c r="I417" s="499" t="s">
        <v>652</v>
      </c>
      <c r="J417" s="499" t="s">
        <v>1022</v>
      </c>
      <c r="K417" s="498">
        <v>6</v>
      </c>
      <c r="L417" s="498">
        <v>12</v>
      </c>
      <c r="M417" s="500">
        <v>16793.84</v>
      </c>
      <c r="N417" s="498">
        <v>4</v>
      </c>
      <c r="O417" s="498">
        <v>6</v>
      </c>
      <c r="P417" s="500">
        <v>7959.7481105472843</v>
      </c>
    </row>
    <row r="418" spans="1:16" ht="20.100000000000001" customHeight="1" x14ac:dyDescent="0.2">
      <c r="A418" s="497" t="s">
        <v>618</v>
      </c>
      <c r="B418" s="498" t="s">
        <v>639</v>
      </c>
      <c r="C418" s="499" t="s">
        <v>620</v>
      </c>
      <c r="D418" s="499" t="s">
        <v>754</v>
      </c>
      <c r="E418" s="500">
        <v>1600</v>
      </c>
      <c r="F418" s="499" t="s">
        <v>1901</v>
      </c>
      <c r="G418" s="499" t="s">
        <v>1902</v>
      </c>
      <c r="H418" s="499" t="s">
        <v>1903</v>
      </c>
      <c r="I418" s="499" t="s">
        <v>625</v>
      </c>
      <c r="J418" s="499" t="s">
        <v>1903</v>
      </c>
      <c r="K418" s="498">
        <v>2</v>
      </c>
      <c r="L418" s="498">
        <v>3</v>
      </c>
      <c r="M418" s="500">
        <v>5733.26</v>
      </c>
      <c r="N418" s="498"/>
      <c r="O418" s="498"/>
      <c r="P418" s="500"/>
    </row>
    <row r="419" spans="1:16" ht="20.100000000000001" customHeight="1" x14ac:dyDescent="0.2">
      <c r="A419" s="497" t="s">
        <v>618</v>
      </c>
      <c r="B419" s="498" t="s">
        <v>639</v>
      </c>
      <c r="C419" s="499" t="s">
        <v>620</v>
      </c>
      <c r="D419" s="499" t="s">
        <v>1486</v>
      </c>
      <c r="E419" s="500">
        <v>3500</v>
      </c>
      <c r="F419" s="499" t="s">
        <v>1904</v>
      </c>
      <c r="G419" s="499" t="s">
        <v>1905</v>
      </c>
      <c r="H419" s="499" t="s">
        <v>749</v>
      </c>
      <c r="I419" s="499" t="s">
        <v>630</v>
      </c>
      <c r="J419" s="499" t="s">
        <v>749</v>
      </c>
      <c r="K419" s="498">
        <v>6</v>
      </c>
      <c r="L419" s="498">
        <v>12</v>
      </c>
      <c r="M419" s="500">
        <v>44989.80000000001</v>
      </c>
      <c r="N419" s="498">
        <v>4</v>
      </c>
      <c r="O419" s="498">
        <v>6</v>
      </c>
      <c r="P419" s="500">
        <v>22418.548110547283</v>
      </c>
    </row>
    <row r="420" spans="1:16" ht="20.100000000000001" customHeight="1" x14ac:dyDescent="0.2">
      <c r="A420" s="497" t="s">
        <v>618</v>
      </c>
      <c r="B420" s="498" t="s">
        <v>639</v>
      </c>
      <c r="C420" s="499" t="s">
        <v>620</v>
      </c>
      <c r="D420" s="499" t="s">
        <v>893</v>
      </c>
      <c r="E420" s="500">
        <v>3800</v>
      </c>
      <c r="F420" s="499" t="s">
        <v>1906</v>
      </c>
      <c r="G420" s="499" t="s">
        <v>1907</v>
      </c>
      <c r="H420" s="499" t="s">
        <v>1195</v>
      </c>
      <c r="I420" s="499" t="s">
        <v>652</v>
      </c>
      <c r="J420" s="499" t="s">
        <v>1195</v>
      </c>
      <c r="K420" s="498">
        <v>6</v>
      </c>
      <c r="L420" s="498">
        <v>12</v>
      </c>
      <c r="M420" s="500">
        <v>48558.530000000006</v>
      </c>
      <c r="N420" s="498">
        <v>4</v>
      </c>
      <c r="O420" s="498">
        <v>6</v>
      </c>
      <c r="P420" s="500">
        <v>24218.548110547283</v>
      </c>
    </row>
    <row r="421" spans="1:16" ht="20.100000000000001" customHeight="1" x14ac:dyDescent="0.2">
      <c r="A421" s="497" t="s">
        <v>618</v>
      </c>
      <c r="B421" s="498" t="s">
        <v>639</v>
      </c>
      <c r="C421" s="499" t="s">
        <v>620</v>
      </c>
      <c r="D421" s="499" t="s">
        <v>708</v>
      </c>
      <c r="E421" s="500">
        <v>3500</v>
      </c>
      <c r="F421" s="499" t="s">
        <v>1908</v>
      </c>
      <c r="G421" s="499" t="s">
        <v>1909</v>
      </c>
      <c r="H421" s="499" t="s">
        <v>1028</v>
      </c>
      <c r="I421" s="499" t="s">
        <v>630</v>
      </c>
      <c r="J421" s="499" t="s">
        <v>1028</v>
      </c>
      <c r="K421" s="498">
        <v>6</v>
      </c>
      <c r="L421" s="498">
        <v>12</v>
      </c>
      <c r="M421" s="500">
        <v>44983.080000000009</v>
      </c>
      <c r="N421" s="498">
        <v>4</v>
      </c>
      <c r="O421" s="498">
        <v>6</v>
      </c>
      <c r="P421" s="500">
        <v>22418.548110547283</v>
      </c>
    </row>
    <row r="422" spans="1:16" ht="20.100000000000001" customHeight="1" x14ac:dyDescent="0.2">
      <c r="A422" s="497" t="s">
        <v>618</v>
      </c>
      <c r="B422" s="498" t="s">
        <v>639</v>
      </c>
      <c r="C422" s="499" t="s">
        <v>620</v>
      </c>
      <c r="D422" s="499" t="s">
        <v>746</v>
      </c>
      <c r="E422" s="500">
        <v>13000</v>
      </c>
      <c r="F422" s="499" t="s">
        <v>1910</v>
      </c>
      <c r="G422" s="499" t="s">
        <v>1911</v>
      </c>
      <c r="H422" s="499" t="s">
        <v>643</v>
      </c>
      <c r="I422" s="499" t="s">
        <v>630</v>
      </c>
      <c r="J422" s="499" t="s">
        <v>643</v>
      </c>
      <c r="K422" s="498">
        <v>5</v>
      </c>
      <c r="L422" s="498">
        <v>9</v>
      </c>
      <c r="M422" s="500">
        <v>102498.47</v>
      </c>
      <c r="N422" s="498"/>
      <c r="O422" s="498"/>
      <c r="P422" s="500"/>
    </row>
    <row r="423" spans="1:16" ht="20.100000000000001" customHeight="1" x14ac:dyDescent="0.2">
      <c r="A423" s="497" t="s">
        <v>618</v>
      </c>
      <c r="B423" s="498" t="s">
        <v>619</v>
      </c>
      <c r="C423" s="499" t="s">
        <v>620</v>
      </c>
      <c r="D423" s="499" t="s">
        <v>1112</v>
      </c>
      <c r="E423" s="500">
        <v>1200</v>
      </c>
      <c r="F423" s="499" t="s">
        <v>1912</v>
      </c>
      <c r="G423" s="499" t="s">
        <v>1913</v>
      </c>
      <c r="H423" s="499" t="s">
        <v>651</v>
      </c>
      <c r="I423" s="499" t="s">
        <v>652</v>
      </c>
      <c r="J423" s="499" t="s">
        <v>651</v>
      </c>
      <c r="K423" s="498">
        <v>6</v>
      </c>
      <c r="L423" s="498">
        <v>12</v>
      </c>
      <c r="M423" s="500">
        <v>16479.939999999999</v>
      </c>
      <c r="N423" s="498">
        <v>4</v>
      </c>
      <c r="O423" s="498">
        <v>6</v>
      </c>
      <c r="P423" s="500">
        <v>7908.2981105472845</v>
      </c>
    </row>
    <row r="424" spans="1:16" ht="20.100000000000001" customHeight="1" x14ac:dyDescent="0.2">
      <c r="A424" s="497" t="s">
        <v>618</v>
      </c>
      <c r="B424" s="498" t="s">
        <v>619</v>
      </c>
      <c r="C424" s="499" t="s">
        <v>620</v>
      </c>
      <c r="D424" s="499" t="s">
        <v>1112</v>
      </c>
      <c r="E424" s="500">
        <v>1200</v>
      </c>
      <c r="F424" s="499" t="s">
        <v>1914</v>
      </c>
      <c r="G424" s="499" t="s">
        <v>1915</v>
      </c>
      <c r="H424" s="499" t="s">
        <v>651</v>
      </c>
      <c r="I424" s="499" t="s">
        <v>652</v>
      </c>
      <c r="J424" s="499" t="s">
        <v>651</v>
      </c>
      <c r="K424" s="498">
        <v>6</v>
      </c>
      <c r="L424" s="498">
        <v>12</v>
      </c>
      <c r="M424" s="500">
        <v>16751.09</v>
      </c>
      <c r="N424" s="498">
        <v>4</v>
      </c>
      <c r="O424" s="498">
        <v>6</v>
      </c>
      <c r="P424" s="500">
        <v>7959.7481105472843</v>
      </c>
    </row>
    <row r="425" spans="1:16" ht="20.100000000000001" customHeight="1" x14ac:dyDescent="0.2">
      <c r="A425" s="497" t="s">
        <v>618</v>
      </c>
      <c r="B425" s="498" t="s">
        <v>619</v>
      </c>
      <c r="C425" s="499" t="s">
        <v>620</v>
      </c>
      <c r="D425" s="499" t="s">
        <v>1916</v>
      </c>
      <c r="E425" s="500">
        <v>3000</v>
      </c>
      <c r="F425" s="499" t="s">
        <v>1917</v>
      </c>
      <c r="G425" s="499" t="s">
        <v>1918</v>
      </c>
      <c r="H425" s="499" t="s">
        <v>1919</v>
      </c>
      <c r="I425" s="499" t="s">
        <v>652</v>
      </c>
      <c r="J425" s="499" t="s">
        <v>1919</v>
      </c>
      <c r="K425" s="498">
        <v>6</v>
      </c>
      <c r="L425" s="498">
        <v>12</v>
      </c>
      <c r="M425" s="500">
        <v>38800.590000000011</v>
      </c>
      <c r="N425" s="498">
        <v>4</v>
      </c>
      <c r="O425" s="498">
        <v>6</v>
      </c>
      <c r="P425" s="500">
        <v>19418.548110547283</v>
      </c>
    </row>
    <row r="426" spans="1:16" ht="20.100000000000001" customHeight="1" x14ac:dyDescent="0.2">
      <c r="A426" s="497" t="s">
        <v>618</v>
      </c>
      <c r="B426" s="498" t="s">
        <v>639</v>
      </c>
      <c r="C426" s="499" t="s">
        <v>620</v>
      </c>
      <c r="D426" s="499" t="s">
        <v>696</v>
      </c>
      <c r="E426" s="500">
        <v>3000</v>
      </c>
      <c r="F426" s="499" t="s">
        <v>1920</v>
      </c>
      <c r="G426" s="499" t="s">
        <v>1921</v>
      </c>
      <c r="H426" s="499" t="s">
        <v>699</v>
      </c>
      <c r="I426" s="499" t="s">
        <v>630</v>
      </c>
      <c r="J426" s="499" t="s">
        <v>699</v>
      </c>
      <c r="K426" s="498">
        <v>6</v>
      </c>
      <c r="L426" s="498">
        <v>12</v>
      </c>
      <c r="M426" s="500">
        <v>34417.860000000008</v>
      </c>
      <c r="N426" s="498">
        <v>4</v>
      </c>
      <c r="O426" s="498">
        <v>6</v>
      </c>
      <c r="P426" s="500">
        <v>19418.548110547283</v>
      </c>
    </row>
    <row r="427" spans="1:16" ht="20.100000000000001" customHeight="1" x14ac:dyDescent="0.2">
      <c r="A427" s="497" t="s">
        <v>618</v>
      </c>
      <c r="B427" s="498" t="s">
        <v>619</v>
      </c>
      <c r="C427" s="499" t="s">
        <v>620</v>
      </c>
      <c r="D427" s="499" t="s">
        <v>1922</v>
      </c>
      <c r="E427" s="500">
        <v>7500</v>
      </c>
      <c r="F427" s="499" t="s">
        <v>1923</v>
      </c>
      <c r="G427" s="499" t="s">
        <v>1924</v>
      </c>
      <c r="H427" s="499" t="s">
        <v>666</v>
      </c>
      <c r="I427" s="499" t="s">
        <v>630</v>
      </c>
      <c r="J427" s="499" t="s">
        <v>666</v>
      </c>
      <c r="K427" s="498">
        <v>9</v>
      </c>
      <c r="L427" s="498">
        <v>12</v>
      </c>
      <c r="M427" s="500">
        <v>92866.559999999983</v>
      </c>
      <c r="N427" s="498">
        <v>3</v>
      </c>
      <c r="O427" s="498">
        <v>6</v>
      </c>
      <c r="P427" s="500">
        <v>46418.548110547286</v>
      </c>
    </row>
    <row r="428" spans="1:16" ht="20.100000000000001" customHeight="1" x14ac:dyDescent="0.2">
      <c r="A428" s="497" t="s">
        <v>618</v>
      </c>
      <c r="B428" s="498" t="s">
        <v>639</v>
      </c>
      <c r="C428" s="499" t="s">
        <v>620</v>
      </c>
      <c r="D428" s="499" t="s">
        <v>1925</v>
      </c>
      <c r="E428" s="500">
        <v>3000</v>
      </c>
      <c r="F428" s="499" t="s">
        <v>1926</v>
      </c>
      <c r="G428" s="499" t="s">
        <v>1927</v>
      </c>
      <c r="H428" s="499" t="s">
        <v>1928</v>
      </c>
      <c r="I428" s="499" t="s">
        <v>630</v>
      </c>
      <c r="J428" s="499" t="s">
        <v>1928</v>
      </c>
      <c r="K428" s="498">
        <v>1</v>
      </c>
      <c r="L428" s="498">
        <v>2</v>
      </c>
      <c r="M428" s="500">
        <v>7628.6</v>
      </c>
      <c r="N428" s="498"/>
      <c r="O428" s="498"/>
      <c r="P428" s="500"/>
    </row>
    <row r="429" spans="1:16" ht="20.100000000000001" customHeight="1" x14ac:dyDescent="0.2">
      <c r="A429" s="497" t="s">
        <v>618</v>
      </c>
      <c r="B429" s="498" t="s">
        <v>639</v>
      </c>
      <c r="C429" s="499" t="s">
        <v>620</v>
      </c>
      <c r="D429" s="499" t="s">
        <v>1929</v>
      </c>
      <c r="E429" s="500">
        <v>7000</v>
      </c>
      <c r="F429" s="499" t="s">
        <v>1930</v>
      </c>
      <c r="G429" s="499" t="s">
        <v>1931</v>
      </c>
      <c r="H429" s="499" t="s">
        <v>1932</v>
      </c>
      <c r="I429" s="499" t="s">
        <v>630</v>
      </c>
      <c r="J429" s="499" t="s">
        <v>1932</v>
      </c>
      <c r="K429" s="498">
        <v>1</v>
      </c>
      <c r="L429" s="498">
        <v>2</v>
      </c>
      <c r="M429" s="500">
        <v>14970.36</v>
      </c>
      <c r="N429" s="498"/>
      <c r="O429" s="498"/>
      <c r="P429" s="500"/>
    </row>
    <row r="430" spans="1:16" ht="20.100000000000001" customHeight="1" x14ac:dyDescent="0.2">
      <c r="A430" s="497" t="s">
        <v>618</v>
      </c>
      <c r="B430" s="498" t="s">
        <v>619</v>
      </c>
      <c r="C430" s="499" t="s">
        <v>620</v>
      </c>
      <c r="D430" s="499" t="s">
        <v>1933</v>
      </c>
      <c r="E430" s="500">
        <v>3800</v>
      </c>
      <c r="F430" s="499" t="s">
        <v>1934</v>
      </c>
      <c r="G430" s="499" t="s">
        <v>1935</v>
      </c>
      <c r="H430" s="499" t="s">
        <v>1936</v>
      </c>
      <c r="I430" s="499" t="s">
        <v>630</v>
      </c>
      <c r="J430" s="499" t="s">
        <v>1936</v>
      </c>
      <c r="K430" s="498">
        <v>9</v>
      </c>
      <c r="L430" s="498">
        <v>12</v>
      </c>
      <c r="M430" s="500">
        <v>44583.850000000006</v>
      </c>
      <c r="N430" s="498">
        <v>4</v>
      </c>
      <c r="O430" s="498">
        <v>6</v>
      </c>
      <c r="P430" s="500">
        <v>24218.548110547283</v>
      </c>
    </row>
    <row r="431" spans="1:16" ht="20.100000000000001" customHeight="1" x14ac:dyDescent="0.2">
      <c r="A431" s="497" t="s">
        <v>618</v>
      </c>
      <c r="B431" s="498" t="s">
        <v>639</v>
      </c>
      <c r="C431" s="499" t="s">
        <v>620</v>
      </c>
      <c r="D431" s="499" t="s">
        <v>1937</v>
      </c>
      <c r="E431" s="500">
        <v>7500</v>
      </c>
      <c r="F431" s="499" t="s">
        <v>1938</v>
      </c>
      <c r="G431" s="499" t="s">
        <v>1939</v>
      </c>
      <c r="H431" s="499" t="s">
        <v>1940</v>
      </c>
      <c r="I431" s="499" t="s">
        <v>625</v>
      </c>
      <c r="J431" s="499" t="s">
        <v>1940</v>
      </c>
      <c r="K431" s="498">
        <v>3</v>
      </c>
      <c r="L431" s="498">
        <v>4</v>
      </c>
      <c r="M431" s="500">
        <v>26096.02</v>
      </c>
      <c r="N431" s="498"/>
      <c r="O431" s="498"/>
      <c r="P431" s="500"/>
    </row>
    <row r="432" spans="1:16" ht="20.100000000000001" customHeight="1" x14ac:dyDescent="0.2">
      <c r="A432" s="497" t="s">
        <v>618</v>
      </c>
      <c r="B432" s="498" t="s">
        <v>639</v>
      </c>
      <c r="C432" s="499" t="s">
        <v>620</v>
      </c>
      <c r="D432" s="499" t="s">
        <v>1941</v>
      </c>
      <c r="E432" s="500">
        <v>8000</v>
      </c>
      <c r="F432" s="499" t="s">
        <v>1942</v>
      </c>
      <c r="G432" s="499" t="s">
        <v>1943</v>
      </c>
      <c r="H432" s="499" t="s">
        <v>900</v>
      </c>
      <c r="I432" s="499" t="s">
        <v>630</v>
      </c>
      <c r="J432" s="499" t="s">
        <v>900</v>
      </c>
      <c r="K432" s="498">
        <v>7</v>
      </c>
      <c r="L432" s="498">
        <v>12</v>
      </c>
      <c r="M432" s="500">
        <v>98950.039999999979</v>
      </c>
      <c r="N432" s="498">
        <v>4</v>
      </c>
      <c r="O432" s="498">
        <v>6</v>
      </c>
      <c r="P432" s="500">
        <v>49418.548110547286</v>
      </c>
    </row>
    <row r="433" spans="1:16" ht="20.100000000000001" customHeight="1" x14ac:dyDescent="0.2">
      <c r="A433" s="497" t="s">
        <v>618</v>
      </c>
      <c r="B433" s="498" t="s">
        <v>619</v>
      </c>
      <c r="C433" s="499" t="s">
        <v>620</v>
      </c>
      <c r="D433" s="499" t="s">
        <v>1579</v>
      </c>
      <c r="E433" s="500">
        <v>1200</v>
      </c>
      <c r="F433" s="499" t="s">
        <v>1944</v>
      </c>
      <c r="G433" s="499" t="s">
        <v>1945</v>
      </c>
      <c r="H433" s="499" t="s">
        <v>817</v>
      </c>
      <c r="I433" s="499" t="s">
        <v>652</v>
      </c>
      <c r="J433" s="499" t="s">
        <v>817</v>
      </c>
      <c r="K433" s="498">
        <v>9</v>
      </c>
      <c r="L433" s="498">
        <v>12</v>
      </c>
      <c r="M433" s="500">
        <v>16724.059999999998</v>
      </c>
      <c r="N433" s="498">
        <v>4</v>
      </c>
      <c r="O433" s="498">
        <v>6</v>
      </c>
      <c r="P433" s="500">
        <v>7959.7481105472843</v>
      </c>
    </row>
    <row r="434" spans="1:16" ht="20.100000000000001" customHeight="1" x14ac:dyDescent="0.2">
      <c r="A434" s="497" t="s">
        <v>618</v>
      </c>
      <c r="B434" s="498" t="s">
        <v>639</v>
      </c>
      <c r="C434" s="499" t="s">
        <v>620</v>
      </c>
      <c r="D434" s="499" t="s">
        <v>724</v>
      </c>
      <c r="E434" s="500">
        <v>930</v>
      </c>
      <c r="F434" s="499" t="s">
        <v>1946</v>
      </c>
      <c r="G434" s="499" t="s">
        <v>1947</v>
      </c>
      <c r="H434" s="499" t="s">
        <v>1948</v>
      </c>
      <c r="I434" s="499" t="s">
        <v>625</v>
      </c>
      <c r="J434" s="499" t="s">
        <v>1948</v>
      </c>
      <c r="K434" s="498">
        <v>6</v>
      </c>
      <c r="L434" s="498">
        <v>12</v>
      </c>
      <c r="M434" s="500">
        <v>13257.460000000003</v>
      </c>
      <c r="N434" s="498">
        <v>4</v>
      </c>
      <c r="O434" s="498">
        <v>6</v>
      </c>
      <c r="P434" s="500">
        <v>6193.9481105472842</v>
      </c>
    </row>
    <row r="435" spans="1:16" ht="20.100000000000001" customHeight="1" x14ac:dyDescent="0.2">
      <c r="A435" s="497" t="s">
        <v>618</v>
      </c>
      <c r="B435" s="498" t="s">
        <v>639</v>
      </c>
      <c r="C435" s="499" t="s">
        <v>620</v>
      </c>
      <c r="D435" s="499" t="s">
        <v>1503</v>
      </c>
      <c r="E435" s="500">
        <v>1700</v>
      </c>
      <c r="F435" s="499" t="s">
        <v>1949</v>
      </c>
      <c r="G435" s="499" t="s">
        <v>1950</v>
      </c>
      <c r="H435" s="499" t="s">
        <v>1951</v>
      </c>
      <c r="I435" s="499" t="s">
        <v>625</v>
      </c>
      <c r="J435" s="499" t="s">
        <v>1951</v>
      </c>
      <c r="K435" s="498">
        <v>6</v>
      </c>
      <c r="L435" s="498">
        <v>12</v>
      </c>
      <c r="M435" s="500">
        <v>23136</v>
      </c>
      <c r="N435" s="498">
        <v>4</v>
      </c>
      <c r="O435" s="498">
        <v>6</v>
      </c>
      <c r="P435" s="500">
        <v>11229.748110547283</v>
      </c>
    </row>
    <row r="436" spans="1:16" ht="20.100000000000001" customHeight="1" x14ac:dyDescent="0.2">
      <c r="A436" s="497" t="s">
        <v>618</v>
      </c>
      <c r="B436" s="498" t="s">
        <v>639</v>
      </c>
      <c r="C436" s="499" t="s">
        <v>620</v>
      </c>
      <c r="D436" s="499" t="s">
        <v>688</v>
      </c>
      <c r="E436" s="500">
        <v>3800</v>
      </c>
      <c r="F436" s="499" t="s">
        <v>1952</v>
      </c>
      <c r="G436" s="499" t="s">
        <v>1953</v>
      </c>
      <c r="H436" s="499" t="s">
        <v>1340</v>
      </c>
      <c r="I436" s="499" t="s">
        <v>652</v>
      </c>
      <c r="J436" s="499" t="s">
        <v>1340</v>
      </c>
      <c r="K436" s="498">
        <v>6</v>
      </c>
      <c r="L436" s="498">
        <v>12</v>
      </c>
      <c r="M436" s="500">
        <v>48380.310000000005</v>
      </c>
      <c r="N436" s="498">
        <v>4</v>
      </c>
      <c r="O436" s="498">
        <v>6</v>
      </c>
      <c r="P436" s="500">
        <v>24218.548110547283</v>
      </c>
    </row>
    <row r="437" spans="1:16" ht="20.100000000000001" customHeight="1" x14ac:dyDescent="0.2">
      <c r="A437" s="497" t="s">
        <v>618</v>
      </c>
      <c r="B437" s="498" t="s">
        <v>639</v>
      </c>
      <c r="C437" s="499" t="s">
        <v>620</v>
      </c>
      <c r="D437" s="499" t="s">
        <v>805</v>
      </c>
      <c r="E437" s="500">
        <v>1800</v>
      </c>
      <c r="F437" s="499" t="s">
        <v>1954</v>
      </c>
      <c r="G437" s="499" t="s">
        <v>1955</v>
      </c>
      <c r="H437" s="499" t="s">
        <v>774</v>
      </c>
      <c r="I437" s="499" t="s">
        <v>625</v>
      </c>
      <c r="J437" s="499" t="s">
        <v>774</v>
      </c>
      <c r="K437" s="498">
        <v>8</v>
      </c>
      <c r="L437" s="498">
        <v>12</v>
      </c>
      <c r="M437" s="500">
        <v>24271.58</v>
      </c>
      <c r="N437" s="498">
        <v>4</v>
      </c>
      <c r="O437" s="498">
        <v>6</v>
      </c>
      <c r="P437" s="500">
        <v>11883.748110547283</v>
      </c>
    </row>
    <row r="438" spans="1:16" ht="20.100000000000001" customHeight="1" x14ac:dyDescent="0.2">
      <c r="A438" s="497" t="s">
        <v>618</v>
      </c>
      <c r="B438" s="498" t="s">
        <v>639</v>
      </c>
      <c r="C438" s="499" t="s">
        <v>620</v>
      </c>
      <c r="D438" s="499" t="s">
        <v>653</v>
      </c>
      <c r="E438" s="500">
        <v>3000</v>
      </c>
      <c r="F438" s="499" t="s">
        <v>1956</v>
      </c>
      <c r="G438" s="499" t="s">
        <v>1957</v>
      </c>
      <c r="H438" s="499" t="s">
        <v>656</v>
      </c>
      <c r="I438" s="499" t="s">
        <v>630</v>
      </c>
      <c r="J438" s="499" t="s">
        <v>656</v>
      </c>
      <c r="K438" s="498">
        <v>6</v>
      </c>
      <c r="L438" s="498">
        <v>12</v>
      </c>
      <c r="M438" s="500">
        <v>38957.770000000004</v>
      </c>
      <c r="N438" s="498">
        <v>4</v>
      </c>
      <c r="O438" s="498">
        <v>6</v>
      </c>
      <c r="P438" s="500">
        <v>19418.548110547283</v>
      </c>
    </row>
    <row r="439" spans="1:16" ht="20.100000000000001" customHeight="1" x14ac:dyDescent="0.2">
      <c r="A439" s="497" t="s">
        <v>618</v>
      </c>
      <c r="B439" s="498" t="s">
        <v>639</v>
      </c>
      <c r="C439" s="499" t="s">
        <v>620</v>
      </c>
      <c r="D439" s="499" t="s">
        <v>893</v>
      </c>
      <c r="E439" s="500">
        <v>5100</v>
      </c>
      <c r="F439" s="499" t="s">
        <v>1958</v>
      </c>
      <c r="G439" s="499" t="s">
        <v>1959</v>
      </c>
      <c r="H439" s="499" t="s">
        <v>1174</v>
      </c>
      <c r="I439" s="499" t="s">
        <v>652</v>
      </c>
      <c r="J439" s="499" t="s">
        <v>1174</v>
      </c>
      <c r="K439" s="498">
        <v>6</v>
      </c>
      <c r="L439" s="498">
        <v>12</v>
      </c>
      <c r="M439" s="500">
        <v>64189.80000000001</v>
      </c>
      <c r="N439" s="498">
        <v>4</v>
      </c>
      <c r="O439" s="498">
        <v>6</v>
      </c>
      <c r="P439" s="500">
        <v>32018.548110547283</v>
      </c>
    </row>
    <row r="440" spans="1:16" ht="20.100000000000001" customHeight="1" x14ac:dyDescent="0.2">
      <c r="A440" s="497" t="s">
        <v>618</v>
      </c>
      <c r="B440" s="498" t="s">
        <v>639</v>
      </c>
      <c r="C440" s="499" t="s">
        <v>620</v>
      </c>
      <c r="D440" s="499" t="s">
        <v>1376</v>
      </c>
      <c r="E440" s="500">
        <v>3000</v>
      </c>
      <c r="F440" s="499" t="s">
        <v>1960</v>
      </c>
      <c r="G440" s="499" t="s">
        <v>1961</v>
      </c>
      <c r="H440" s="499" t="s">
        <v>1962</v>
      </c>
      <c r="I440" s="499" t="s">
        <v>630</v>
      </c>
      <c r="J440" s="499" t="s">
        <v>1962</v>
      </c>
      <c r="K440" s="498">
        <v>6</v>
      </c>
      <c r="L440" s="498">
        <v>12</v>
      </c>
      <c r="M440" s="500">
        <v>38635.400000000009</v>
      </c>
      <c r="N440" s="498">
        <v>4</v>
      </c>
      <c r="O440" s="498">
        <v>6</v>
      </c>
      <c r="P440" s="500">
        <v>19418.548110547283</v>
      </c>
    </row>
    <row r="441" spans="1:16" ht="20.100000000000001" customHeight="1" x14ac:dyDescent="0.2">
      <c r="A441" s="497" t="s">
        <v>618</v>
      </c>
      <c r="B441" s="498" t="s">
        <v>639</v>
      </c>
      <c r="C441" s="499" t="s">
        <v>620</v>
      </c>
      <c r="D441" s="499" t="s">
        <v>760</v>
      </c>
      <c r="E441" s="500">
        <v>6000</v>
      </c>
      <c r="F441" s="499" t="s">
        <v>1963</v>
      </c>
      <c r="G441" s="499" t="s">
        <v>1964</v>
      </c>
      <c r="H441" s="499" t="s">
        <v>766</v>
      </c>
      <c r="I441" s="499" t="s">
        <v>630</v>
      </c>
      <c r="J441" s="499" t="s">
        <v>766</v>
      </c>
      <c r="K441" s="498">
        <v>7</v>
      </c>
      <c r="L441" s="498">
        <v>12</v>
      </c>
      <c r="M441" s="500">
        <v>74891.520000000004</v>
      </c>
      <c r="N441" s="498">
        <v>4</v>
      </c>
      <c r="O441" s="498">
        <v>6</v>
      </c>
      <c r="P441" s="500">
        <v>37418.548110547286</v>
      </c>
    </row>
    <row r="442" spans="1:16" ht="20.100000000000001" customHeight="1" x14ac:dyDescent="0.2">
      <c r="A442" s="497" t="s">
        <v>618</v>
      </c>
      <c r="B442" s="498" t="s">
        <v>639</v>
      </c>
      <c r="C442" s="499" t="s">
        <v>620</v>
      </c>
      <c r="D442" s="499" t="s">
        <v>1965</v>
      </c>
      <c r="E442" s="500">
        <v>4000</v>
      </c>
      <c r="F442" s="499" t="s">
        <v>1966</v>
      </c>
      <c r="G442" s="499" t="s">
        <v>1967</v>
      </c>
      <c r="H442" s="499" t="s">
        <v>656</v>
      </c>
      <c r="I442" s="499" t="s">
        <v>630</v>
      </c>
      <c r="J442" s="499" t="s">
        <v>656</v>
      </c>
      <c r="K442" s="498">
        <v>7</v>
      </c>
      <c r="L442" s="498">
        <v>12</v>
      </c>
      <c r="M442" s="500">
        <v>50989.80000000001</v>
      </c>
      <c r="N442" s="498">
        <v>3</v>
      </c>
      <c r="O442" s="498">
        <v>6</v>
      </c>
      <c r="P442" s="500">
        <v>25418.548110547283</v>
      </c>
    </row>
    <row r="443" spans="1:16" ht="20.100000000000001" customHeight="1" x14ac:dyDescent="0.2">
      <c r="A443" s="497" t="s">
        <v>618</v>
      </c>
      <c r="B443" s="498" t="s">
        <v>639</v>
      </c>
      <c r="C443" s="499" t="s">
        <v>620</v>
      </c>
      <c r="D443" s="499" t="s">
        <v>1968</v>
      </c>
      <c r="E443" s="500">
        <v>10000</v>
      </c>
      <c r="F443" s="499" t="s">
        <v>1969</v>
      </c>
      <c r="G443" s="499" t="s">
        <v>1970</v>
      </c>
      <c r="H443" s="499" t="s">
        <v>817</v>
      </c>
      <c r="I443" s="499" t="s">
        <v>652</v>
      </c>
      <c r="J443" s="499" t="s">
        <v>817</v>
      </c>
      <c r="K443" s="498">
        <v>1</v>
      </c>
      <c r="L443" s="498">
        <v>2</v>
      </c>
      <c r="M443" s="500">
        <v>8140.82</v>
      </c>
      <c r="N443" s="498">
        <v>3</v>
      </c>
      <c r="O443" s="498">
        <v>6</v>
      </c>
      <c r="P443" s="500">
        <v>61418.548110547286</v>
      </c>
    </row>
    <row r="444" spans="1:16" ht="20.100000000000001" customHeight="1" x14ac:dyDescent="0.2">
      <c r="A444" s="497" t="s">
        <v>618</v>
      </c>
      <c r="B444" s="498" t="s">
        <v>639</v>
      </c>
      <c r="C444" s="499" t="s">
        <v>620</v>
      </c>
      <c r="D444" s="499" t="s">
        <v>1971</v>
      </c>
      <c r="E444" s="500">
        <v>1200</v>
      </c>
      <c r="F444" s="499" t="s">
        <v>1972</v>
      </c>
      <c r="G444" s="499" t="s">
        <v>1973</v>
      </c>
      <c r="H444" s="499" t="s">
        <v>735</v>
      </c>
      <c r="I444" s="499" t="s">
        <v>652</v>
      </c>
      <c r="J444" s="499" t="s">
        <v>735</v>
      </c>
      <c r="K444" s="498">
        <v>6</v>
      </c>
      <c r="L444" s="498">
        <v>12</v>
      </c>
      <c r="M444" s="500">
        <v>16750.96</v>
      </c>
      <c r="N444" s="498">
        <v>4</v>
      </c>
      <c r="O444" s="498">
        <v>6</v>
      </c>
      <c r="P444" s="500">
        <v>7959.7481105472843</v>
      </c>
    </row>
    <row r="445" spans="1:16" ht="20.100000000000001" customHeight="1" x14ac:dyDescent="0.2">
      <c r="A445" s="497" t="s">
        <v>618</v>
      </c>
      <c r="B445" s="498" t="s">
        <v>639</v>
      </c>
      <c r="C445" s="499" t="s">
        <v>620</v>
      </c>
      <c r="D445" s="499" t="s">
        <v>1974</v>
      </c>
      <c r="E445" s="500">
        <v>9000</v>
      </c>
      <c r="F445" s="499" t="s">
        <v>1975</v>
      </c>
      <c r="G445" s="499" t="s">
        <v>1976</v>
      </c>
      <c r="H445" s="499" t="s">
        <v>1977</v>
      </c>
      <c r="I445" s="499" t="s">
        <v>630</v>
      </c>
      <c r="J445" s="499" t="s">
        <v>1977</v>
      </c>
      <c r="K445" s="498">
        <v>1</v>
      </c>
      <c r="L445" s="498">
        <v>3</v>
      </c>
      <c r="M445" s="500">
        <v>18786.13</v>
      </c>
      <c r="N445" s="498"/>
      <c r="O445" s="498"/>
      <c r="P445" s="500"/>
    </row>
    <row r="446" spans="1:16" ht="20.100000000000001" customHeight="1" x14ac:dyDescent="0.2">
      <c r="A446" s="497" t="s">
        <v>618</v>
      </c>
      <c r="B446" s="498" t="s">
        <v>619</v>
      </c>
      <c r="C446" s="499" t="s">
        <v>620</v>
      </c>
      <c r="D446" s="499" t="s">
        <v>696</v>
      </c>
      <c r="E446" s="500">
        <v>3500</v>
      </c>
      <c r="F446" s="499" t="s">
        <v>1978</v>
      </c>
      <c r="G446" s="499" t="s">
        <v>1979</v>
      </c>
      <c r="H446" s="499" t="s">
        <v>666</v>
      </c>
      <c r="I446" s="499" t="s">
        <v>630</v>
      </c>
      <c r="J446" s="499" t="s">
        <v>666</v>
      </c>
      <c r="K446" s="498">
        <v>9</v>
      </c>
      <c r="L446" s="498">
        <v>12</v>
      </c>
      <c r="M446" s="500">
        <v>44860.410000000011</v>
      </c>
      <c r="N446" s="498">
        <v>4</v>
      </c>
      <c r="O446" s="498">
        <v>6</v>
      </c>
      <c r="P446" s="500">
        <v>22418.548110547283</v>
      </c>
    </row>
    <row r="447" spans="1:16" ht="20.100000000000001" customHeight="1" x14ac:dyDescent="0.2">
      <c r="A447" s="497" t="s">
        <v>618</v>
      </c>
      <c r="B447" s="498" t="s">
        <v>639</v>
      </c>
      <c r="C447" s="499" t="s">
        <v>620</v>
      </c>
      <c r="D447" s="499" t="s">
        <v>947</v>
      </c>
      <c r="E447" s="500">
        <v>6500</v>
      </c>
      <c r="F447" s="499" t="s">
        <v>1980</v>
      </c>
      <c r="G447" s="499" t="s">
        <v>1981</v>
      </c>
      <c r="H447" s="499" t="s">
        <v>1982</v>
      </c>
      <c r="I447" s="499" t="s">
        <v>630</v>
      </c>
      <c r="J447" s="499" t="s">
        <v>1982</v>
      </c>
      <c r="K447" s="498">
        <v>1</v>
      </c>
      <c r="L447" s="498">
        <v>6</v>
      </c>
      <c r="M447" s="500">
        <v>31370.75</v>
      </c>
      <c r="N447" s="498">
        <v>2</v>
      </c>
      <c r="O447" s="498">
        <v>6</v>
      </c>
      <c r="P447" s="500">
        <v>44289.988110547289</v>
      </c>
    </row>
    <row r="448" spans="1:16" ht="20.100000000000001" customHeight="1" x14ac:dyDescent="0.2">
      <c r="A448" s="497" t="s">
        <v>618</v>
      </c>
      <c r="B448" s="498" t="s">
        <v>639</v>
      </c>
      <c r="C448" s="499" t="s">
        <v>620</v>
      </c>
      <c r="D448" s="499" t="s">
        <v>1698</v>
      </c>
      <c r="E448" s="500">
        <v>4200</v>
      </c>
      <c r="F448" s="499" t="s">
        <v>1983</v>
      </c>
      <c r="G448" s="499" t="s">
        <v>1984</v>
      </c>
      <c r="H448" s="499" t="s">
        <v>1985</v>
      </c>
      <c r="I448" s="499" t="s">
        <v>625</v>
      </c>
      <c r="J448" s="499" t="s">
        <v>1985</v>
      </c>
      <c r="K448" s="498">
        <v>6</v>
      </c>
      <c r="L448" s="498">
        <v>12</v>
      </c>
      <c r="M448" s="500">
        <v>53375.590000000011</v>
      </c>
      <c r="N448" s="498">
        <v>4</v>
      </c>
      <c r="O448" s="498">
        <v>6</v>
      </c>
      <c r="P448" s="500">
        <v>26618.548110547283</v>
      </c>
    </row>
    <row r="449" spans="1:16" ht="20.100000000000001" customHeight="1" x14ac:dyDescent="0.2">
      <c r="A449" s="497" t="s">
        <v>618</v>
      </c>
      <c r="B449" s="498" t="s">
        <v>639</v>
      </c>
      <c r="C449" s="499" t="s">
        <v>620</v>
      </c>
      <c r="D449" s="499" t="s">
        <v>1986</v>
      </c>
      <c r="E449" s="500">
        <v>6000</v>
      </c>
      <c r="F449" s="499" t="s">
        <v>1987</v>
      </c>
      <c r="G449" s="499" t="s">
        <v>1988</v>
      </c>
      <c r="H449" s="499" t="s">
        <v>643</v>
      </c>
      <c r="I449" s="499" t="s">
        <v>630</v>
      </c>
      <c r="J449" s="499" t="s">
        <v>643</v>
      </c>
      <c r="K449" s="498"/>
      <c r="L449" s="498"/>
      <c r="M449" s="500"/>
      <c r="N449" s="498">
        <v>1</v>
      </c>
      <c r="O449" s="498">
        <v>1</v>
      </c>
      <c r="P449" s="500">
        <v>6329.5481105472845</v>
      </c>
    </row>
    <row r="450" spans="1:16" ht="20.100000000000001" customHeight="1" x14ac:dyDescent="0.2">
      <c r="A450" s="497" t="s">
        <v>618</v>
      </c>
      <c r="B450" s="498" t="s">
        <v>639</v>
      </c>
      <c r="C450" s="499" t="s">
        <v>620</v>
      </c>
      <c r="D450" s="499" t="s">
        <v>954</v>
      </c>
      <c r="E450" s="500">
        <v>930</v>
      </c>
      <c r="F450" s="499" t="s">
        <v>1989</v>
      </c>
      <c r="G450" s="499" t="s">
        <v>1990</v>
      </c>
      <c r="H450" s="499" t="s">
        <v>1991</v>
      </c>
      <c r="I450" s="499" t="s">
        <v>625</v>
      </c>
      <c r="J450" s="499" t="s">
        <v>1991</v>
      </c>
      <c r="K450" s="498">
        <v>6</v>
      </c>
      <c r="L450" s="498">
        <v>12</v>
      </c>
      <c r="M450" s="500">
        <v>13264.400000000003</v>
      </c>
      <c r="N450" s="498">
        <v>4</v>
      </c>
      <c r="O450" s="498">
        <v>6</v>
      </c>
      <c r="P450" s="500">
        <v>6193.9481105472842</v>
      </c>
    </row>
    <row r="451" spans="1:16" ht="20.100000000000001" customHeight="1" x14ac:dyDescent="0.2">
      <c r="A451" s="497" t="s">
        <v>618</v>
      </c>
      <c r="B451" s="498" t="s">
        <v>639</v>
      </c>
      <c r="C451" s="499" t="s">
        <v>620</v>
      </c>
      <c r="D451" s="499" t="s">
        <v>1992</v>
      </c>
      <c r="E451" s="500">
        <v>3500</v>
      </c>
      <c r="F451" s="499" t="s">
        <v>1993</v>
      </c>
      <c r="G451" s="499" t="s">
        <v>1994</v>
      </c>
      <c r="H451" s="499" t="s">
        <v>666</v>
      </c>
      <c r="I451" s="499" t="s">
        <v>630</v>
      </c>
      <c r="J451" s="499" t="s">
        <v>666</v>
      </c>
      <c r="K451" s="498">
        <v>6</v>
      </c>
      <c r="L451" s="498">
        <v>12</v>
      </c>
      <c r="M451" s="500">
        <v>44810.520000000004</v>
      </c>
      <c r="N451" s="498">
        <v>0</v>
      </c>
      <c r="O451" s="498">
        <v>1</v>
      </c>
      <c r="P451" s="500">
        <v>4709.47</v>
      </c>
    </row>
    <row r="452" spans="1:16" ht="20.100000000000001" customHeight="1" x14ac:dyDescent="0.2">
      <c r="A452" s="497" t="s">
        <v>618</v>
      </c>
      <c r="B452" s="498" t="s">
        <v>639</v>
      </c>
      <c r="C452" s="499" t="s">
        <v>620</v>
      </c>
      <c r="D452" s="499" t="s">
        <v>907</v>
      </c>
      <c r="E452" s="500">
        <v>15600</v>
      </c>
      <c r="F452" s="499" t="s">
        <v>1995</v>
      </c>
      <c r="G452" s="499" t="s">
        <v>1996</v>
      </c>
      <c r="H452" s="499" t="s">
        <v>1000</v>
      </c>
      <c r="I452" s="499" t="s">
        <v>630</v>
      </c>
      <c r="J452" s="499" t="s">
        <v>1000</v>
      </c>
      <c r="K452" s="498">
        <v>1</v>
      </c>
      <c r="L452" s="498">
        <v>8</v>
      </c>
      <c r="M452" s="500">
        <v>95598.37999999999</v>
      </c>
      <c r="N452" s="498">
        <v>1</v>
      </c>
      <c r="O452" s="498">
        <v>6</v>
      </c>
      <c r="P452" s="500">
        <v>95018.548110547286</v>
      </c>
    </row>
    <row r="453" spans="1:16" ht="20.100000000000001" customHeight="1" x14ac:dyDescent="0.2">
      <c r="A453" s="497" t="s">
        <v>618</v>
      </c>
      <c r="B453" s="498" t="s">
        <v>619</v>
      </c>
      <c r="C453" s="499" t="s">
        <v>620</v>
      </c>
      <c r="D453" s="499" t="s">
        <v>1997</v>
      </c>
      <c r="E453" s="500">
        <v>5500</v>
      </c>
      <c r="F453" s="499" t="s">
        <v>1998</v>
      </c>
      <c r="G453" s="499" t="s">
        <v>1999</v>
      </c>
      <c r="H453" s="499" t="s">
        <v>656</v>
      </c>
      <c r="I453" s="499" t="s">
        <v>630</v>
      </c>
      <c r="J453" s="499" t="s">
        <v>656</v>
      </c>
      <c r="K453" s="498">
        <v>6</v>
      </c>
      <c r="L453" s="498">
        <v>12</v>
      </c>
      <c r="M453" s="500">
        <v>68978.400000000009</v>
      </c>
      <c r="N453" s="498">
        <v>4</v>
      </c>
      <c r="O453" s="498">
        <v>6</v>
      </c>
      <c r="P453" s="500">
        <v>34418.548110547286</v>
      </c>
    </row>
    <row r="454" spans="1:16" ht="20.100000000000001" customHeight="1" x14ac:dyDescent="0.2">
      <c r="A454" s="497" t="s">
        <v>618</v>
      </c>
      <c r="B454" s="498" t="s">
        <v>619</v>
      </c>
      <c r="C454" s="499" t="s">
        <v>620</v>
      </c>
      <c r="D454" s="499" t="s">
        <v>1112</v>
      </c>
      <c r="E454" s="500">
        <v>1200</v>
      </c>
      <c r="F454" s="499" t="s">
        <v>2000</v>
      </c>
      <c r="G454" s="499" t="s">
        <v>2001</v>
      </c>
      <c r="H454" s="499" t="s">
        <v>651</v>
      </c>
      <c r="I454" s="499" t="s">
        <v>652</v>
      </c>
      <c r="J454" s="499" t="s">
        <v>651</v>
      </c>
      <c r="K454" s="498">
        <v>6</v>
      </c>
      <c r="L454" s="498">
        <v>12</v>
      </c>
      <c r="M454" s="500">
        <v>16783.79</v>
      </c>
      <c r="N454" s="498">
        <v>4</v>
      </c>
      <c r="O454" s="498">
        <v>6</v>
      </c>
      <c r="P454" s="500">
        <v>7959.7481105472843</v>
      </c>
    </row>
    <row r="455" spans="1:16" ht="20.100000000000001" customHeight="1" x14ac:dyDescent="0.2">
      <c r="A455" s="497" t="s">
        <v>618</v>
      </c>
      <c r="B455" s="498" t="s">
        <v>639</v>
      </c>
      <c r="C455" s="499" t="s">
        <v>620</v>
      </c>
      <c r="D455" s="499" t="s">
        <v>1145</v>
      </c>
      <c r="E455" s="500">
        <v>2400</v>
      </c>
      <c r="F455" s="499" t="s">
        <v>2002</v>
      </c>
      <c r="G455" s="499" t="s">
        <v>2003</v>
      </c>
      <c r="H455" s="499" t="s">
        <v>629</v>
      </c>
      <c r="I455" s="499" t="s">
        <v>630</v>
      </c>
      <c r="J455" s="499" t="s">
        <v>629</v>
      </c>
      <c r="K455" s="498">
        <v>6</v>
      </c>
      <c r="L455" s="498">
        <v>12</v>
      </c>
      <c r="M455" s="500">
        <v>31599.920000000006</v>
      </c>
      <c r="N455" s="498">
        <v>5</v>
      </c>
      <c r="O455" s="498">
        <v>6</v>
      </c>
      <c r="P455" s="500">
        <v>15807.748110547283</v>
      </c>
    </row>
    <row r="456" spans="1:16" ht="20.100000000000001" customHeight="1" x14ac:dyDescent="0.2">
      <c r="A456" s="497" t="s">
        <v>618</v>
      </c>
      <c r="B456" s="498" t="s">
        <v>639</v>
      </c>
      <c r="C456" s="499" t="s">
        <v>620</v>
      </c>
      <c r="D456" s="499" t="s">
        <v>640</v>
      </c>
      <c r="E456" s="500">
        <v>11000</v>
      </c>
      <c r="F456" s="499" t="s">
        <v>2004</v>
      </c>
      <c r="G456" s="499" t="s">
        <v>2005</v>
      </c>
      <c r="H456" s="499" t="s">
        <v>643</v>
      </c>
      <c r="I456" s="499" t="s">
        <v>630</v>
      </c>
      <c r="J456" s="499" t="s">
        <v>643</v>
      </c>
      <c r="K456" s="498">
        <v>1</v>
      </c>
      <c r="L456" s="498">
        <v>3</v>
      </c>
      <c r="M456" s="500">
        <v>22378.3</v>
      </c>
      <c r="N456" s="498">
        <v>5</v>
      </c>
      <c r="O456" s="498">
        <v>6</v>
      </c>
      <c r="P456" s="500">
        <v>67418.548110547286</v>
      </c>
    </row>
    <row r="457" spans="1:16" ht="20.100000000000001" customHeight="1" x14ac:dyDescent="0.2">
      <c r="A457" s="497" t="s">
        <v>618</v>
      </c>
      <c r="B457" s="498" t="s">
        <v>639</v>
      </c>
      <c r="C457" s="499" t="s">
        <v>620</v>
      </c>
      <c r="D457" s="499" t="s">
        <v>2006</v>
      </c>
      <c r="E457" s="500">
        <v>930</v>
      </c>
      <c r="F457" s="499" t="s">
        <v>2007</v>
      </c>
      <c r="G457" s="499" t="s">
        <v>2008</v>
      </c>
      <c r="H457" s="499" t="s">
        <v>757</v>
      </c>
      <c r="I457" s="499" t="s">
        <v>652</v>
      </c>
      <c r="J457" s="499" t="s">
        <v>757</v>
      </c>
      <c r="K457" s="498">
        <v>1</v>
      </c>
      <c r="L457" s="498">
        <v>3</v>
      </c>
      <c r="M457" s="500">
        <v>3885.8500000000004</v>
      </c>
      <c r="N457" s="498"/>
      <c r="O457" s="498"/>
      <c r="P457" s="500"/>
    </row>
    <row r="458" spans="1:16" ht="20.100000000000001" customHeight="1" x14ac:dyDescent="0.2">
      <c r="A458" s="497" t="s">
        <v>618</v>
      </c>
      <c r="B458" s="498" t="s">
        <v>639</v>
      </c>
      <c r="C458" s="499" t="s">
        <v>620</v>
      </c>
      <c r="D458" s="499" t="s">
        <v>1768</v>
      </c>
      <c r="E458" s="500">
        <v>11000</v>
      </c>
      <c r="F458" s="499" t="s">
        <v>2009</v>
      </c>
      <c r="G458" s="499" t="s">
        <v>2010</v>
      </c>
      <c r="H458" s="499" t="s">
        <v>643</v>
      </c>
      <c r="I458" s="499" t="s">
        <v>630</v>
      </c>
      <c r="J458" s="499" t="s">
        <v>643</v>
      </c>
      <c r="K458" s="498">
        <v>1</v>
      </c>
      <c r="L458" s="498">
        <v>2</v>
      </c>
      <c r="M458" s="500">
        <v>16481.629999999997</v>
      </c>
      <c r="N458" s="498"/>
      <c r="O458" s="498"/>
      <c r="P458" s="500"/>
    </row>
    <row r="459" spans="1:16" ht="20.100000000000001" customHeight="1" x14ac:dyDescent="0.2">
      <c r="A459" s="497" t="s">
        <v>618</v>
      </c>
      <c r="B459" s="498" t="s">
        <v>639</v>
      </c>
      <c r="C459" s="499" t="s">
        <v>620</v>
      </c>
      <c r="D459" s="499" t="s">
        <v>2011</v>
      </c>
      <c r="E459" s="500">
        <v>1100</v>
      </c>
      <c r="F459" s="499" t="s">
        <v>2012</v>
      </c>
      <c r="G459" s="499" t="s">
        <v>2013</v>
      </c>
      <c r="H459" s="499" t="s">
        <v>1068</v>
      </c>
      <c r="I459" s="499" t="s">
        <v>652</v>
      </c>
      <c r="J459" s="499" t="s">
        <v>1068</v>
      </c>
      <c r="K459" s="498">
        <v>6</v>
      </c>
      <c r="L459" s="498">
        <v>12</v>
      </c>
      <c r="M459" s="500">
        <v>15488</v>
      </c>
      <c r="N459" s="498">
        <v>4</v>
      </c>
      <c r="O459" s="498">
        <v>6</v>
      </c>
      <c r="P459" s="500">
        <v>7305.7481105472843</v>
      </c>
    </row>
    <row r="460" spans="1:16" ht="20.100000000000001" customHeight="1" x14ac:dyDescent="0.2">
      <c r="A460" s="497" t="s">
        <v>618</v>
      </c>
      <c r="B460" s="498" t="s">
        <v>639</v>
      </c>
      <c r="C460" s="499" t="s">
        <v>620</v>
      </c>
      <c r="D460" s="499" t="s">
        <v>1130</v>
      </c>
      <c r="E460" s="500">
        <v>2000</v>
      </c>
      <c r="F460" s="499" t="s">
        <v>2014</v>
      </c>
      <c r="G460" s="499" t="s">
        <v>2015</v>
      </c>
      <c r="H460" s="499" t="s">
        <v>994</v>
      </c>
      <c r="I460" s="499" t="s">
        <v>630</v>
      </c>
      <c r="J460" s="499" t="s">
        <v>994</v>
      </c>
      <c r="K460" s="498">
        <v>6</v>
      </c>
      <c r="L460" s="498">
        <v>12</v>
      </c>
      <c r="M460" s="500">
        <v>26986.440000000006</v>
      </c>
      <c r="N460" s="498">
        <v>4</v>
      </c>
      <c r="O460" s="498">
        <v>6</v>
      </c>
      <c r="P460" s="500">
        <v>13191.748110547283</v>
      </c>
    </row>
    <row r="461" spans="1:16" ht="20.100000000000001" customHeight="1" x14ac:dyDescent="0.2">
      <c r="A461" s="497" t="s">
        <v>618</v>
      </c>
      <c r="B461" s="498" t="s">
        <v>639</v>
      </c>
      <c r="C461" s="499" t="s">
        <v>620</v>
      </c>
      <c r="D461" s="499" t="s">
        <v>2016</v>
      </c>
      <c r="E461" s="500">
        <v>4500</v>
      </c>
      <c r="F461" s="499" t="s">
        <v>2017</v>
      </c>
      <c r="G461" s="499" t="s">
        <v>2018</v>
      </c>
      <c r="H461" s="499" t="s">
        <v>2019</v>
      </c>
      <c r="I461" s="499" t="s">
        <v>625</v>
      </c>
      <c r="J461" s="499" t="s">
        <v>2019</v>
      </c>
      <c r="K461" s="498">
        <v>7</v>
      </c>
      <c r="L461" s="498">
        <v>9</v>
      </c>
      <c r="M461" s="500">
        <v>44375.200000000004</v>
      </c>
      <c r="N461" s="498"/>
      <c r="O461" s="498"/>
      <c r="P461" s="500"/>
    </row>
    <row r="462" spans="1:16" ht="20.100000000000001" customHeight="1" x14ac:dyDescent="0.2">
      <c r="A462" s="497" t="s">
        <v>618</v>
      </c>
      <c r="B462" s="498" t="s">
        <v>619</v>
      </c>
      <c r="C462" s="499" t="s">
        <v>620</v>
      </c>
      <c r="D462" s="499" t="s">
        <v>2020</v>
      </c>
      <c r="E462" s="500">
        <v>6000</v>
      </c>
      <c r="F462" s="499" t="s">
        <v>2021</v>
      </c>
      <c r="G462" s="499" t="s">
        <v>2022</v>
      </c>
      <c r="H462" s="499" t="s">
        <v>629</v>
      </c>
      <c r="I462" s="499" t="s">
        <v>630</v>
      </c>
      <c r="J462" s="499" t="s">
        <v>629</v>
      </c>
      <c r="K462" s="498">
        <v>9</v>
      </c>
      <c r="L462" s="498">
        <v>12</v>
      </c>
      <c r="M462" s="500">
        <v>74989.8</v>
      </c>
      <c r="N462" s="498">
        <v>4</v>
      </c>
      <c r="O462" s="498">
        <v>6</v>
      </c>
      <c r="P462" s="500">
        <v>37418.548110547286</v>
      </c>
    </row>
    <row r="463" spans="1:16" ht="20.100000000000001" customHeight="1" x14ac:dyDescent="0.2">
      <c r="A463" s="497" t="s">
        <v>618</v>
      </c>
      <c r="B463" s="498" t="s">
        <v>639</v>
      </c>
      <c r="C463" s="499" t="s">
        <v>620</v>
      </c>
      <c r="D463" s="499" t="s">
        <v>2023</v>
      </c>
      <c r="E463" s="500">
        <v>8000</v>
      </c>
      <c r="F463" s="499" t="s">
        <v>2024</v>
      </c>
      <c r="G463" s="499" t="s">
        <v>2025</v>
      </c>
      <c r="H463" s="499" t="s">
        <v>823</v>
      </c>
      <c r="I463" s="499" t="s">
        <v>630</v>
      </c>
      <c r="J463" s="499" t="s">
        <v>823</v>
      </c>
      <c r="K463" s="498">
        <v>10</v>
      </c>
      <c r="L463" s="498">
        <v>12</v>
      </c>
      <c r="M463" s="500">
        <v>98989.799999999974</v>
      </c>
      <c r="N463" s="498">
        <v>5</v>
      </c>
      <c r="O463" s="498">
        <v>6</v>
      </c>
      <c r="P463" s="500">
        <v>49418.548110547286</v>
      </c>
    </row>
    <row r="464" spans="1:16" ht="20.100000000000001" customHeight="1" x14ac:dyDescent="0.2">
      <c r="A464" s="497" t="s">
        <v>618</v>
      </c>
      <c r="B464" s="498" t="s">
        <v>639</v>
      </c>
      <c r="C464" s="499" t="s">
        <v>620</v>
      </c>
      <c r="D464" s="499" t="s">
        <v>2026</v>
      </c>
      <c r="E464" s="500">
        <v>7000</v>
      </c>
      <c r="F464" s="499" t="s">
        <v>2027</v>
      </c>
      <c r="G464" s="499" t="s">
        <v>2028</v>
      </c>
      <c r="H464" s="499" t="s">
        <v>2029</v>
      </c>
      <c r="I464" s="499" t="s">
        <v>630</v>
      </c>
      <c r="J464" s="499" t="s">
        <v>2029</v>
      </c>
      <c r="K464" s="498">
        <v>8</v>
      </c>
      <c r="L464" s="498">
        <v>12</v>
      </c>
      <c r="M464" s="500">
        <v>86755</v>
      </c>
      <c r="N464" s="498">
        <v>3</v>
      </c>
      <c r="O464" s="498">
        <v>6</v>
      </c>
      <c r="P464" s="500">
        <v>43418.548110547286</v>
      </c>
    </row>
    <row r="465" spans="1:16" ht="20.100000000000001" customHeight="1" x14ac:dyDescent="0.2">
      <c r="A465" s="497" t="s">
        <v>618</v>
      </c>
      <c r="B465" s="498" t="s">
        <v>639</v>
      </c>
      <c r="C465" s="499" t="s">
        <v>620</v>
      </c>
      <c r="D465" s="499" t="s">
        <v>893</v>
      </c>
      <c r="E465" s="500">
        <v>3800</v>
      </c>
      <c r="F465" s="499" t="s">
        <v>2030</v>
      </c>
      <c r="G465" s="499" t="s">
        <v>2031</v>
      </c>
      <c r="H465" s="499" t="s">
        <v>2032</v>
      </c>
      <c r="I465" s="499" t="s">
        <v>652</v>
      </c>
      <c r="J465" s="499" t="s">
        <v>2032</v>
      </c>
      <c r="K465" s="498">
        <v>6</v>
      </c>
      <c r="L465" s="498">
        <v>12</v>
      </c>
      <c r="M465" s="500">
        <v>48589.80000000001</v>
      </c>
      <c r="N465" s="498">
        <v>4</v>
      </c>
      <c r="O465" s="498">
        <v>6</v>
      </c>
      <c r="P465" s="500">
        <v>24218.548110547283</v>
      </c>
    </row>
    <row r="466" spans="1:16" ht="20.100000000000001" customHeight="1" x14ac:dyDescent="0.2">
      <c r="A466" s="497" t="s">
        <v>618</v>
      </c>
      <c r="B466" s="498" t="s">
        <v>639</v>
      </c>
      <c r="C466" s="499" t="s">
        <v>620</v>
      </c>
      <c r="D466" s="499" t="s">
        <v>893</v>
      </c>
      <c r="E466" s="500">
        <v>3800</v>
      </c>
      <c r="F466" s="499" t="s">
        <v>2033</v>
      </c>
      <c r="G466" s="499" t="s">
        <v>2034</v>
      </c>
      <c r="H466" s="499" t="s">
        <v>2035</v>
      </c>
      <c r="I466" s="499" t="s">
        <v>652</v>
      </c>
      <c r="J466" s="499" t="s">
        <v>2035</v>
      </c>
      <c r="K466" s="498">
        <v>6</v>
      </c>
      <c r="L466" s="498">
        <v>12</v>
      </c>
      <c r="M466" s="500">
        <v>48586.62000000001</v>
      </c>
      <c r="N466" s="498">
        <v>4</v>
      </c>
      <c r="O466" s="498">
        <v>6</v>
      </c>
      <c r="P466" s="500">
        <v>24218.548110547283</v>
      </c>
    </row>
    <row r="467" spans="1:16" ht="20.100000000000001" customHeight="1" x14ac:dyDescent="0.2">
      <c r="A467" s="497" t="s">
        <v>618</v>
      </c>
      <c r="B467" s="498" t="s">
        <v>639</v>
      </c>
      <c r="C467" s="499" t="s">
        <v>620</v>
      </c>
      <c r="D467" s="499" t="s">
        <v>2036</v>
      </c>
      <c r="E467" s="500">
        <v>11000</v>
      </c>
      <c r="F467" s="499" t="s">
        <v>2037</v>
      </c>
      <c r="G467" s="499" t="s">
        <v>2038</v>
      </c>
      <c r="H467" s="499" t="s">
        <v>629</v>
      </c>
      <c r="I467" s="499" t="s">
        <v>630</v>
      </c>
      <c r="J467" s="499" t="s">
        <v>629</v>
      </c>
      <c r="K467" s="498">
        <v>7</v>
      </c>
      <c r="L467" s="498">
        <v>12</v>
      </c>
      <c r="M467" s="500">
        <v>134989.79999999996</v>
      </c>
      <c r="N467" s="498">
        <v>6</v>
      </c>
      <c r="O467" s="498">
        <v>6</v>
      </c>
      <c r="P467" s="500">
        <v>67418.548110547286</v>
      </c>
    </row>
    <row r="468" spans="1:16" ht="20.100000000000001" customHeight="1" x14ac:dyDescent="0.2">
      <c r="A468" s="497" t="s">
        <v>618</v>
      </c>
      <c r="B468" s="498" t="s">
        <v>619</v>
      </c>
      <c r="C468" s="499" t="s">
        <v>620</v>
      </c>
      <c r="D468" s="499" t="s">
        <v>2039</v>
      </c>
      <c r="E468" s="500">
        <v>2500</v>
      </c>
      <c r="F468" s="499" t="s">
        <v>2040</v>
      </c>
      <c r="G468" s="499" t="s">
        <v>2041</v>
      </c>
      <c r="H468" s="499" t="s">
        <v>1094</v>
      </c>
      <c r="I468" s="499" t="s">
        <v>630</v>
      </c>
      <c r="J468" s="499" t="s">
        <v>1094</v>
      </c>
      <c r="K468" s="498">
        <v>8</v>
      </c>
      <c r="L468" s="498">
        <v>12</v>
      </c>
      <c r="M468" s="500">
        <v>29295.480000000003</v>
      </c>
      <c r="N468" s="498">
        <v>4</v>
      </c>
      <c r="O468" s="498">
        <v>6</v>
      </c>
      <c r="P468" s="500">
        <v>16418.548110547283</v>
      </c>
    </row>
    <row r="469" spans="1:16" ht="20.100000000000001" customHeight="1" x14ac:dyDescent="0.2">
      <c r="A469" s="497" t="s">
        <v>618</v>
      </c>
      <c r="B469" s="498" t="s">
        <v>639</v>
      </c>
      <c r="C469" s="499" t="s">
        <v>620</v>
      </c>
      <c r="D469" s="499" t="s">
        <v>2042</v>
      </c>
      <c r="E469" s="500">
        <v>7500</v>
      </c>
      <c r="F469" s="499" t="s">
        <v>2043</v>
      </c>
      <c r="G469" s="499" t="s">
        <v>2044</v>
      </c>
      <c r="H469" s="499" t="s">
        <v>643</v>
      </c>
      <c r="I469" s="499" t="s">
        <v>630</v>
      </c>
      <c r="J469" s="499" t="s">
        <v>643</v>
      </c>
      <c r="K469" s="498">
        <v>5</v>
      </c>
      <c r="L469" s="498">
        <v>8</v>
      </c>
      <c r="M469" s="500">
        <v>54419.05</v>
      </c>
      <c r="N469" s="498">
        <v>5</v>
      </c>
      <c r="O469" s="498">
        <v>6</v>
      </c>
      <c r="P469" s="500">
        <v>46418.548110547286</v>
      </c>
    </row>
    <row r="470" spans="1:16" ht="20.100000000000001" customHeight="1" x14ac:dyDescent="0.2">
      <c r="A470" s="497" t="s">
        <v>618</v>
      </c>
      <c r="B470" s="498" t="s">
        <v>619</v>
      </c>
      <c r="C470" s="499" t="s">
        <v>620</v>
      </c>
      <c r="D470" s="499" t="s">
        <v>2045</v>
      </c>
      <c r="E470" s="500">
        <v>7000</v>
      </c>
      <c r="F470" s="499" t="s">
        <v>2046</v>
      </c>
      <c r="G470" s="499" t="s">
        <v>2047</v>
      </c>
      <c r="H470" s="499" t="s">
        <v>1201</v>
      </c>
      <c r="I470" s="499" t="s">
        <v>630</v>
      </c>
      <c r="J470" s="499" t="s">
        <v>1201</v>
      </c>
      <c r="K470" s="498">
        <v>1</v>
      </c>
      <c r="L470" s="498">
        <v>2</v>
      </c>
      <c r="M470" s="500">
        <v>13796.1</v>
      </c>
      <c r="N470" s="498"/>
      <c r="O470" s="498"/>
      <c r="P470" s="500"/>
    </row>
    <row r="471" spans="1:16" ht="20.100000000000001" customHeight="1" x14ac:dyDescent="0.2">
      <c r="A471" s="497" t="s">
        <v>618</v>
      </c>
      <c r="B471" s="498" t="s">
        <v>639</v>
      </c>
      <c r="C471" s="499" t="s">
        <v>620</v>
      </c>
      <c r="D471" s="499" t="s">
        <v>2048</v>
      </c>
      <c r="E471" s="500">
        <v>7000</v>
      </c>
      <c r="F471" s="499" t="s">
        <v>2049</v>
      </c>
      <c r="G471" s="499" t="s">
        <v>2050</v>
      </c>
      <c r="H471" s="499" t="s">
        <v>2051</v>
      </c>
      <c r="I471" s="499" t="s">
        <v>630</v>
      </c>
      <c r="J471" s="499" t="s">
        <v>2051</v>
      </c>
      <c r="K471" s="498">
        <v>6</v>
      </c>
      <c r="L471" s="498">
        <v>12</v>
      </c>
      <c r="M471" s="500">
        <v>86929.04</v>
      </c>
      <c r="N471" s="498">
        <v>4</v>
      </c>
      <c r="O471" s="498">
        <v>6</v>
      </c>
      <c r="P471" s="500">
        <v>43418.548110547286</v>
      </c>
    </row>
    <row r="472" spans="1:16" ht="20.100000000000001" customHeight="1" x14ac:dyDescent="0.2">
      <c r="A472" s="497" t="s">
        <v>618</v>
      </c>
      <c r="B472" s="498" t="s">
        <v>639</v>
      </c>
      <c r="C472" s="499" t="s">
        <v>620</v>
      </c>
      <c r="D472" s="499" t="s">
        <v>1768</v>
      </c>
      <c r="E472" s="500">
        <v>3500</v>
      </c>
      <c r="F472" s="499" t="s">
        <v>2052</v>
      </c>
      <c r="G472" s="499" t="s">
        <v>2053</v>
      </c>
      <c r="H472" s="499" t="s">
        <v>1031</v>
      </c>
      <c r="I472" s="499" t="s">
        <v>630</v>
      </c>
      <c r="J472" s="499" t="s">
        <v>1031</v>
      </c>
      <c r="K472" s="498">
        <v>6</v>
      </c>
      <c r="L472" s="498">
        <v>12</v>
      </c>
      <c r="M472" s="500">
        <v>44946.720000000008</v>
      </c>
      <c r="N472" s="498">
        <v>4</v>
      </c>
      <c r="O472" s="498">
        <v>6</v>
      </c>
      <c r="P472" s="500">
        <v>22418.548110547283</v>
      </c>
    </row>
    <row r="473" spans="1:16" ht="20.100000000000001" customHeight="1" x14ac:dyDescent="0.2">
      <c r="A473" s="497" t="s">
        <v>618</v>
      </c>
      <c r="B473" s="498" t="s">
        <v>639</v>
      </c>
      <c r="C473" s="499" t="s">
        <v>620</v>
      </c>
      <c r="D473" s="499" t="s">
        <v>1503</v>
      </c>
      <c r="E473" s="500">
        <v>2000</v>
      </c>
      <c r="F473" s="499" t="s">
        <v>2054</v>
      </c>
      <c r="G473" s="499" t="s">
        <v>2055</v>
      </c>
      <c r="H473" s="499" t="s">
        <v>1506</v>
      </c>
      <c r="I473" s="499" t="s">
        <v>625</v>
      </c>
      <c r="J473" s="499" t="s">
        <v>1506</v>
      </c>
      <c r="K473" s="498">
        <v>6</v>
      </c>
      <c r="L473" s="498">
        <v>12</v>
      </c>
      <c r="M473" s="500">
        <v>26962.780000000006</v>
      </c>
      <c r="N473" s="498">
        <v>4</v>
      </c>
      <c r="O473" s="498">
        <v>6</v>
      </c>
      <c r="P473" s="500">
        <v>13191.748110547283</v>
      </c>
    </row>
    <row r="474" spans="1:16" ht="20.100000000000001" customHeight="1" x14ac:dyDescent="0.2">
      <c r="A474" s="497" t="s">
        <v>618</v>
      </c>
      <c r="B474" s="498" t="s">
        <v>639</v>
      </c>
      <c r="C474" s="499" t="s">
        <v>620</v>
      </c>
      <c r="D474" s="499" t="s">
        <v>778</v>
      </c>
      <c r="E474" s="500">
        <v>1000</v>
      </c>
      <c r="F474" s="499" t="s">
        <v>2056</v>
      </c>
      <c r="G474" s="499" t="s">
        <v>2057</v>
      </c>
      <c r="H474" s="499" t="s">
        <v>651</v>
      </c>
      <c r="I474" s="499" t="s">
        <v>652</v>
      </c>
      <c r="J474" s="499" t="s">
        <v>651</v>
      </c>
      <c r="K474" s="498">
        <v>11</v>
      </c>
      <c r="L474" s="498">
        <v>12</v>
      </c>
      <c r="M474" s="500">
        <v>14177.560000000001</v>
      </c>
      <c r="N474" s="498">
        <v>6</v>
      </c>
      <c r="O474" s="498">
        <v>6</v>
      </c>
      <c r="P474" s="500">
        <v>6579.0881105472845</v>
      </c>
    </row>
    <row r="475" spans="1:16" ht="20.100000000000001" customHeight="1" x14ac:dyDescent="0.2">
      <c r="A475" s="497" t="s">
        <v>618</v>
      </c>
      <c r="B475" s="498" t="s">
        <v>639</v>
      </c>
      <c r="C475" s="499" t="s">
        <v>620</v>
      </c>
      <c r="D475" s="499" t="s">
        <v>2058</v>
      </c>
      <c r="E475" s="500">
        <v>4500</v>
      </c>
      <c r="F475" s="499" t="s">
        <v>2059</v>
      </c>
      <c r="G475" s="499" t="s">
        <v>2060</v>
      </c>
      <c r="H475" s="499" t="s">
        <v>656</v>
      </c>
      <c r="I475" s="499" t="s">
        <v>630</v>
      </c>
      <c r="J475" s="499" t="s">
        <v>656</v>
      </c>
      <c r="K475" s="498">
        <v>6</v>
      </c>
      <c r="L475" s="498">
        <v>12</v>
      </c>
      <c r="M475" s="500">
        <v>56989.180000000008</v>
      </c>
      <c r="N475" s="498">
        <v>1</v>
      </c>
      <c r="O475" s="498">
        <v>1</v>
      </c>
      <c r="P475" s="500">
        <v>14047.348110547282</v>
      </c>
    </row>
    <row r="476" spans="1:16" ht="20.100000000000001" customHeight="1" x14ac:dyDescent="0.2">
      <c r="A476" s="497" t="s">
        <v>618</v>
      </c>
      <c r="B476" s="498" t="s">
        <v>639</v>
      </c>
      <c r="C476" s="499" t="s">
        <v>620</v>
      </c>
      <c r="D476" s="499" t="s">
        <v>1179</v>
      </c>
      <c r="E476" s="500">
        <v>3800</v>
      </c>
      <c r="F476" s="499" t="s">
        <v>2061</v>
      </c>
      <c r="G476" s="499" t="s">
        <v>2062</v>
      </c>
      <c r="H476" s="499" t="s">
        <v>2063</v>
      </c>
      <c r="I476" s="499" t="s">
        <v>652</v>
      </c>
      <c r="J476" s="499" t="s">
        <v>2063</v>
      </c>
      <c r="K476" s="498">
        <v>6</v>
      </c>
      <c r="L476" s="498">
        <v>12</v>
      </c>
      <c r="M476" s="500">
        <v>48583.100000000006</v>
      </c>
      <c r="N476" s="498">
        <v>4</v>
      </c>
      <c r="O476" s="498">
        <v>6</v>
      </c>
      <c r="P476" s="500">
        <v>24218.548110547283</v>
      </c>
    </row>
    <row r="477" spans="1:16" ht="20.100000000000001" customHeight="1" x14ac:dyDescent="0.2">
      <c r="A477" s="497" t="s">
        <v>618</v>
      </c>
      <c r="B477" s="498" t="s">
        <v>639</v>
      </c>
      <c r="C477" s="499" t="s">
        <v>620</v>
      </c>
      <c r="D477" s="499" t="s">
        <v>696</v>
      </c>
      <c r="E477" s="500">
        <v>3000</v>
      </c>
      <c r="F477" s="499" t="s">
        <v>2064</v>
      </c>
      <c r="G477" s="499" t="s">
        <v>2065</v>
      </c>
      <c r="H477" s="499" t="s">
        <v>699</v>
      </c>
      <c r="I477" s="499" t="s">
        <v>630</v>
      </c>
      <c r="J477" s="499" t="s">
        <v>699</v>
      </c>
      <c r="K477" s="498">
        <v>6</v>
      </c>
      <c r="L477" s="498">
        <v>12</v>
      </c>
      <c r="M477" s="500">
        <v>38769.010000000009</v>
      </c>
      <c r="N477" s="498">
        <v>4</v>
      </c>
      <c r="O477" s="498">
        <v>6</v>
      </c>
      <c r="P477" s="500">
        <v>19418.548110547283</v>
      </c>
    </row>
    <row r="478" spans="1:16" ht="20.100000000000001" customHeight="1" x14ac:dyDescent="0.2">
      <c r="A478" s="497" t="s">
        <v>618</v>
      </c>
      <c r="B478" s="498" t="s">
        <v>639</v>
      </c>
      <c r="C478" s="499" t="s">
        <v>620</v>
      </c>
      <c r="D478" s="499" t="s">
        <v>1287</v>
      </c>
      <c r="E478" s="500">
        <v>6100</v>
      </c>
      <c r="F478" s="499" t="s">
        <v>2066</v>
      </c>
      <c r="G478" s="499" t="s">
        <v>2067</v>
      </c>
      <c r="H478" s="499" t="s">
        <v>699</v>
      </c>
      <c r="I478" s="499" t="s">
        <v>630</v>
      </c>
      <c r="J478" s="499" t="s">
        <v>699</v>
      </c>
      <c r="K478" s="498">
        <v>1</v>
      </c>
      <c r="L478" s="498">
        <v>3</v>
      </c>
      <c r="M478" s="500">
        <v>21601.01</v>
      </c>
      <c r="N478" s="498"/>
      <c r="O478" s="498"/>
      <c r="P478" s="500"/>
    </row>
    <row r="479" spans="1:16" ht="20.100000000000001" customHeight="1" x14ac:dyDescent="0.2">
      <c r="A479" s="497" t="s">
        <v>618</v>
      </c>
      <c r="B479" s="498" t="s">
        <v>639</v>
      </c>
      <c r="C479" s="499" t="s">
        <v>620</v>
      </c>
      <c r="D479" s="499" t="s">
        <v>2068</v>
      </c>
      <c r="E479" s="500">
        <v>1100</v>
      </c>
      <c r="F479" s="499" t="s">
        <v>2069</v>
      </c>
      <c r="G479" s="499" t="s">
        <v>2070</v>
      </c>
      <c r="H479" s="499" t="s">
        <v>1059</v>
      </c>
      <c r="I479" s="499" t="s">
        <v>625</v>
      </c>
      <c r="J479" s="499" t="s">
        <v>1059</v>
      </c>
      <c r="K479" s="498">
        <v>6</v>
      </c>
      <c r="L479" s="498">
        <v>12</v>
      </c>
      <c r="M479" s="500">
        <v>15488</v>
      </c>
      <c r="N479" s="498">
        <v>4</v>
      </c>
      <c r="O479" s="498">
        <v>6</v>
      </c>
      <c r="P479" s="500">
        <v>7305.7481105472843</v>
      </c>
    </row>
    <row r="480" spans="1:16" ht="20.100000000000001" customHeight="1" x14ac:dyDescent="0.2">
      <c r="A480" s="497" t="s">
        <v>618</v>
      </c>
      <c r="B480" s="498" t="s">
        <v>639</v>
      </c>
      <c r="C480" s="499" t="s">
        <v>620</v>
      </c>
      <c r="D480" s="499" t="s">
        <v>2071</v>
      </c>
      <c r="E480" s="500">
        <v>6000</v>
      </c>
      <c r="F480" s="499" t="s">
        <v>2072</v>
      </c>
      <c r="G480" s="499" t="s">
        <v>2073</v>
      </c>
      <c r="H480" s="499" t="s">
        <v>1250</v>
      </c>
      <c r="I480" s="499" t="s">
        <v>625</v>
      </c>
      <c r="J480" s="499" t="s">
        <v>1250</v>
      </c>
      <c r="K480" s="498">
        <v>6</v>
      </c>
      <c r="L480" s="498">
        <v>8</v>
      </c>
      <c r="M480" s="500">
        <v>44501.070000000007</v>
      </c>
      <c r="N480" s="498"/>
      <c r="O480" s="498"/>
      <c r="P480" s="500"/>
    </row>
    <row r="481" spans="1:16" ht="20.100000000000001" customHeight="1" x14ac:dyDescent="0.2">
      <c r="A481" s="497" t="s">
        <v>618</v>
      </c>
      <c r="B481" s="498" t="s">
        <v>639</v>
      </c>
      <c r="C481" s="499" t="s">
        <v>620</v>
      </c>
      <c r="D481" s="499" t="s">
        <v>805</v>
      </c>
      <c r="E481" s="500">
        <v>2500</v>
      </c>
      <c r="F481" s="499" t="s">
        <v>2074</v>
      </c>
      <c r="G481" s="499" t="s">
        <v>2075</v>
      </c>
      <c r="H481" s="499" t="s">
        <v>774</v>
      </c>
      <c r="I481" s="499" t="s">
        <v>625</v>
      </c>
      <c r="J481" s="499" t="s">
        <v>774</v>
      </c>
      <c r="K481" s="498">
        <v>6</v>
      </c>
      <c r="L481" s="498">
        <v>12</v>
      </c>
      <c r="M481" s="500">
        <v>32974.500000000007</v>
      </c>
      <c r="N481" s="498">
        <v>4</v>
      </c>
      <c r="O481" s="498">
        <v>6</v>
      </c>
      <c r="P481" s="500">
        <v>16418.548110547283</v>
      </c>
    </row>
    <row r="482" spans="1:16" ht="20.100000000000001" customHeight="1" x14ac:dyDescent="0.2">
      <c r="A482" s="497" t="s">
        <v>618</v>
      </c>
      <c r="B482" s="498" t="s">
        <v>619</v>
      </c>
      <c r="C482" s="499" t="s">
        <v>620</v>
      </c>
      <c r="D482" s="499" t="s">
        <v>2076</v>
      </c>
      <c r="E482" s="500">
        <v>2600</v>
      </c>
      <c r="F482" s="499" t="s">
        <v>2077</v>
      </c>
      <c r="G482" s="499" t="s">
        <v>2078</v>
      </c>
      <c r="H482" s="499" t="s">
        <v>651</v>
      </c>
      <c r="I482" s="499" t="s">
        <v>652</v>
      </c>
      <c r="J482" s="499" t="s">
        <v>651</v>
      </c>
      <c r="K482" s="498">
        <v>9</v>
      </c>
      <c r="L482" s="498">
        <v>12</v>
      </c>
      <c r="M482" s="500">
        <v>31242.320000000007</v>
      </c>
      <c r="N482" s="498">
        <v>4</v>
      </c>
      <c r="O482" s="498">
        <v>6</v>
      </c>
      <c r="P482" s="500">
        <v>17018.548110547283</v>
      </c>
    </row>
    <row r="483" spans="1:16" ht="20.100000000000001" customHeight="1" x14ac:dyDescent="0.2">
      <c r="A483" s="497" t="s">
        <v>618</v>
      </c>
      <c r="B483" s="498" t="s">
        <v>639</v>
      </c>
      <c r="C483" s="499" t="s">
        <v>620</v>
      </c>
      <c r="D483" s="499" t="s">
        <v>2079</v>
      </c>
      <c r="E483" s="500">
        <v>5500</v>
      </c>
      <c r="F483" s="499" t="s">
        <v>2080</v>
      </c>
      <c r="G483" s="499" t="s">
        <v>2081</v>
      </c>
      <c r="H483" s="499" t="s">
        <v>2082</v>
      </c>
      <c r="I483" s="499" t="s">
        <v>630</v>
      </c>
      <c r="J483" s="499" t="s">
        <v>2082</v>
      </c>
      <c r="K483" s="498"/>
      <c r="L483" s="498"/>
      <c r="M483" s="500"/>
      <c r="N483" s="498">
        <v>2</v>
      </c>
      <c r="O483" s="498">
        <v>6</v>
      </c>
      <c r="P483" s="500">
        <v>34418.548110547286</v>
      </c>
    </row>
    <row r="484" spans="1:16" ht="20.100000000000001" customHeight="1" x14ac:dyDescent="0.2">
      <c r="A484" s="497" t="s">
        <v>618</v>
      </c>
      <c r="B484" s="498" t="s">
        <v>639</v>
      </c>
      <c r="C484" s="499" t="s">
        <v>620</v>
      </c>
      <c r="D484" s="499" t="s">
        <v>2083</v>
      </c>
      <c r="E484" s="500">
        <v>3070</v>
      </c>
      <c r="F484" s="499" t="s">
        <v>2084</v>
      </c>
      <c r="G484" s="499" t="s">
        <v>2085</v>
      </c>
      <c r="H484" s="499" t="s">
        <v>2086</v>
      </c>
      <c r="I484" s="499" t="s">
        <v>630</v>
      </c>
      <c r="J484" s="499" t="s">
        <v>2086</v>
      </c>
      <c r="K484" s="498">
        <v>6</v>
      </c>
      <c r="L484" s="498">
        <v>12</v>
      </c>
      <c r="M484" s="500">
        <v>39749.890000000007</v>
      </c>
      <c r="N484" s="498">
        <v>4</v>
      </c>
      <c r="O484" s="498">
        <v>6</v>
      </c>
      <c r="P484" s="500">
        <v>19838.548110547283</v>
      </c>
    </row>
    <row r="485" spans="1:16" ht="20.100000000000001" customHeight="1" x14ac:dyDescent="0.2">
      <c r="A485" s="497" t="s">
        <v>618</v>
      </c>
      <c r="B485" s="498" t="s">
        <v>639</v>
      </c>
      <c r="C485" s="499" t="s">
        <v>620</v>
      </c>
      <c r="D485" s="499" t="s">
        <v>1179</v>
      </c>
      <c r="E485" s="500">
        <v>1200</v>
      </c>
      <c r="F485" s="499" t="s">
        <v>2087</v>
      </c>
      <c r="G485" s="499" t="s">
        <v>2088</v>
      </c>
      <c r="H485" s="499" t="s">
        <v>2089</v>
      </c>
      <c r="I485" s="499" t="s">
        <v>625</v>
      </c>
      <c r="J485" s="499" t="s">
        <v>2089</v>
      </c>
      <c r="K485" s="498">
        <v>6</v>
      </c>
      <c r="L485" s="498">
        <v>12</v>
      </c>
      <c r="M485" s="500">
        <v>16771.78</v>
      </c>
      <c r="N485" s="498">
        <v>4</v>
      </c>
      <c r="O485" s="498">
        <v>6</v>
      </c>
      <c r="P485" s="500">
        <v>7959.7481105472843</v>
      </c>
    </row>
    <row r="486" spans="1:16" ht="20.100000000000001" customHeight="1" x14ac:dyDescent="0.2">
      <c r="A486" s="497" t="s">
        <v>618</v>
      </c>
      <c r="B486" s="498" t="s">
        <v>639</v>
      </c>
      <c r="C486" s="499" t="s">
        <v>620</v>
      </c>
      <c r="D486" s="499" t="s">
        <v>2090</v>
      </c>
      <c r="E486" s="500">
        <v>5000</v>
      </c>
      <c r="F486" s="499" t="s">
        <v>2091</v>
      </c>
      <c r="G486" s="499" t="s">
        <v>2092</v>
      </c>
      <c r="H486" s="499" t="s">
        <v>2093</v>
      </c>
      <c r="I486" s="499" t="s">
        <v>652</v>
      </c>
      <c r="J486" s="499" t="s">
        <v>2093</v>
      </c>
      <c r="K486" s="498">
        <v>6</v>
      </c>
      <c r="L486" s="498">
        <v>12</v>
      </c>
      <c r="M486" s="500">
        <v>62974.750000000007</v>
      </c>
      <c r="N486" s="498">
        <v>4</v>
      </c>
      <c r="O486" s="498">
        <v>6</v>
      </c>
      <c r="P486" s="500">
        <v>31418.548110547283</v>
      </c>
    </row>
    <row r="487" spans="1:16" ht="20.100000000000001" customHeight="1" x14ac:dyDescent="0.2">
      <c r="A487" s="497" t="s">
        <v>618</v>
      </c>
      <c r="B487" s="498" t="s">
        <v>619</v>
      </c>
      <c r="C487" s="499" t="s">
        <v>620</v>
      </c>
      <c r="D487" s="499" t="s">
        <v>2094</v>
      </c>
      <c r="E487" s="500">
        <v>2500</v>
      </c>
      <c r="F487" s="499" t="s">
        <v>2095</v>
      </c>
      <c r="G487" s="499" t="s">
        <v>2096</v>
      </c>
      <c r="H487" s="499" t="s">
        <v>651</v>
      </c>
      <c r="I487" s="499" t="s">
        <v>652</v>
      </c>
      <c r="J487" s="499" t="s">
        <v>651</v>
      </c>
      <c r="K487" s="498">
        <v>9</v>
      </c>
      <c r="L487" s="498">
        <v>12</v>
      </c>
      <c r="M487" s="500">
        <v>32840.350000000006</v>
      </c>
      <c r="N487" s="498">
        <v>4</v>
      </c>
      <c r="O487" s="498">
        <v>6</v>
      </c>
      <c r="P487" s="500">
        <v>16329.978110547283</v>
      </c>
    </row>
    <row r="488" spans="1:16" ht="20.100000000000001" customHeight="1" x14ac:dyDescent="0.2">
      <c r="A488" s="497" t="s">
        <v>618</v>
      </c>
      <c r="B488" s="498" t="s">
        <v>619</v>
      </c>
      <c r="C488" s="499" t="s">
        <v>620</v>
      </c>
      <c r="D488" s="499" t="s">
        <v>2097</v>
      </c>
      <c r="E488" s="500">
        <v>3500</v>
      </c>
      <c r="F488" s="499" t="s">
        <v>2098</v>
      </c>
      <c r="G488" s="499" t="s">
        <v>2099</v>
      </c>
      <c r="H488" s="499" t="s">
        <v>1035</v>
      </c>
      <c r="I488" s="499" t="s">
        <v>630</v>
      </c>
      <c r="J488" s="499" t="s">
        <v>1035</v>
      </c>
      <c r="K488" s="498">
        <v>8</v>
      </c>
      <c r="L488" s="498">
        <v>12</v>
      </c>
      <c r="M488" s="500">
        <v>44972.280000000006</v>
      </c>
      <c r="N488" s="498">
        <v>5</v>
      </c>
      <c r="O488" s="498">
        <v>6</v>
      </c>
      <c r="P488" s="500">
        <v>22418.548110547283</v>
      </c>
    </row>
    <row r="489" spans="1:16" ht="20.100000000000001" customHeight="1" x14ac:dyDescent="0.2">
      <c r="A489" s="497" t="s">
        <v>618</v>
      </c>
      <c r="B489" s="498" t="s">
        <v>639</v>
      </c>
      <c r="C489" s="499" t="s">
        <v>620</v>
      </c>
      <c r="D489" s="499" t="s">
        <v>2100</v>
      </c>
      <c r="E489" s="500">
        <v>6000</v>
      </c>
      <c r="F489" s="499" t="s">
        <v>2101</v>
      </c>
      <c r="G489" s="499" t="s">
        <v>2102</v>
      </c>
      <c r="H489" s="499" t="s">
        <v>643</v>
      </c>
      <c r="I489" s="499" t="s">
        <v>630</v>
      </c>
      <c r="J489" s="499" t="s">
        <v>643</v>
      </c>
      <c r="K489" s="498">
        <v>7</v>
      </c>
      <c r="L489" s="498">
        <v>12</v>
      </c>
      <c r="M489" s="500">
        <v>64583.760000000009</v>
      </c>
      <c r="N489" s="498">
        <v>4</v>
      </c>
      <c r="O489" s="498">
        <v>6</v>
      </c>
      <c r="P489" s="500">
        <v>37418.548110547286</v>
      </c>
    </row>
    <row r="490" spans="1:16" ht="20.100000000000001" customHeight="1" x14ac:dyDescent="0.2">
      <c r="A490" s="497" t="s">
        <v>618</v>
      </c>
      <c r="B490" s="498" t="s">
        <v>639</v>
      </c>
      <c r="C490" s="499" t="s">
        <v>620</v>
      </c>
      <c r="D490" s="499" t="s">
        <v>1043</v>
      </c>
      <c r="E490" s="500">
        <v>1500</v>
      </c>
      <c r="F490" s="499" t="s">
        <v>2103</v>
      </c>
      <c r="G490" s="499" t="s">
        <v>2104</v>
      </c>
      <c r="H490" s="499" t="s">
        <v>651</v>
      </c>
      <c r="I490" s="499" t="s">
        <v>652</v>
      </c>
      <c r="J490" s="499" t="s">
        <v>651</v>
      </c>
      <c r="K490" s="498">
        <v>6</v>
      </c>
      <c r="L490" s="498">
        <v>12</v>
      </c>
      <c r="M490" s="500">
        <v>20621.84</v>
      </c>
      <c r="N490" s="498">
        <v>4</v>
      </c>
      <c r="O490" s="498">
        <v>6</v>
      </c>
      <c r="P490" s="500">
        <v>9921.7481105472834</v>
      </c>
    </row>
    <row r="491" spans="1:16" ht="20.100000000000001" customHeight="1" x14ac:dyDescent="0.2">
      <c r="A491" s="497" t="s">
        <v>618</v>
      </c>
      <c r="B491" s="498" t="s">
        <v>639</v>
      </c>
      <c r="C491" s="499" t="s">
        <v>620</v>
      </c>
      <c r="D491" s="499" t="s">
        <v>1486</v>
      </c>
      <c r="E491" s="500">
        <v>4000</v>
      </c>
      <c r="F491" s="499" t="s">
        <v>2105</v>
      </c>
      <c r="G491" s="499" t="s">
        <v>2106</v>
      </c>
      <c r="H491" s="499" t="s">
        <v>643</v>
      </c>
      <c r="I491" s="499" t="s">
        <v>630</v>
      </c>
      <c r="J491" s="499" t="s">
        <v>643</v>
      </c>
      <c r="K491" s="498">
        <v>5</v>
      </c>
      <c r="L491" s="498">
        <v>12</v>
      </c>
      <c r="M491" s="500">
        <v>44385.500000000007</v>
      </c>
      <c r="N491" s="498">
        <v>4</v>
      </c>
      <c r="O491" s="498">
        <v>6</v>
      </c>
      <c r="P491" s="500">
        <v>25418.548110547283</v>
      </c>
    </row>
    <row r="492" spans="1:16" ht="20.100000000000001" customHeight="1" x14ac:dyDescent="0.2">
      <c r="A492" s="497" t="s">
        <v>618</v>
      </c>
      <c r="B492" s="498" t="s">
        <v>639</v>
      </c>
      <c r="C492" s="499" t="s">
        <v>620</v>
      </c>
      <c r="D492" s="499" t="s">
        <v>653</v>
      </c>
      <c r="E492" s="500">
        <v>3000</v>
      </c>
      <c r="F492" s="499" t="s">
        <v>2107</v>
      </c>
      <c r="G492" s="499" t="s">
        <v>2108</v>
      </c>
      <c r="H492" s="499" t="s">
        <v>1653</v>
      </c>
      <c r="I492" s="499" t="s">
        <v>630</v>
      </c>
      <c r="J492" s="499" t="s">
        <v>1653</v>
      </c>
      <c r="K492" s="498">
        <v>6</v>
      </c>
      <c r="L492" s="498">
        <v>12</v>
      </c>
      <c r="M492" s="500">
        <v>38889.80000000001</v>
      </c>
      <c r="N492" s="498">
        <v>4</v>
      </c>
      <c r="O492" s="498">
        <v>6</v>
      </c>
      <c r="P492" s="500">
        <v>19418.548110547283</v>
      </c>
    </row>
    <row r="493" spans="1:16" ht="20.100000000000001" customHeight="1" x14ac:dyDescent="0.2">
      <c r="A493" s="497" t="s">
        <v>618</v>
      </c>
      <c r="B493" s="498" t="s">
        <v>639</v>
      </c>
      <c r="C493" s="499" t="s">
        <v>620</v>
      </c>
      <c r="D493" s="499" t="s">
        <v>1043</v>
      </c>
      <c r="E493" s="500">
        <v>1200</v>
      </c>
      <c r="F493" s="499" t="s">
        <v>2109</v>
      </c>
      <c r="G493" s="499" t="s">
        <v>2110</v>
      </c>
      <c r="H493" s="499" t="s">
        <v>651</v>
      </c>
      <c r="I493" s="499" t="s">
        <v>652</v>
      </c>
      <c r="J493" s="499" t="s">
        <v>651</v>
      </c>
      <c r="K493" s="498">
        <v>7</v>
      </c>
      <c r="L493" s="498">
        <v>10</v>
      </c>
      <c r="M493" s="500">
        <v>13598</v>
      </c>
      <c r="N493" s="498"/>
      <c r="O493" s="498"/>
      <c r="P493" s="500"/>
    </row>
    <row r="494" spans="1:16" ht="20.100000000000001" customHeight="1" x14ac:dyDescent="0.2">
      <c r="A494" s="497" t="s">
        <v>618</v>
      </c>
      <c r="B494" s="498" t="s">
        <v>639</v>
      </c>
      <c r="C494" s="499" t="s">
        <v>620</v>
      </c>
      <c r="D494" s="499" t="s">
        <v>2111</v>
      </c>
      <c r="E494" s="500">
        <v>3800</v>
      </c>
      <c r="F494" s="499" t="s">
        <v>2112</v>
      </c>
      <c r="G494" s="499" t="s">
        <v>2113</v>
      </c>
      <c r="H494" s="499" t="s">
        <v>2114</v>
      </c>
      <c r="I494" s="499" t="s">
        <v>625</v>
      </c>
      <c r="J494" s="499" t="s">
        <v>2114</v>
      </c>
      <c r="K494" s="498">
        <v>6</v>
      </c>
      <c r="L494" s="498">
        <v>12</v>
      </c>
      <c r="M494" s="500">
        <v>47381.020000000011</v>
      </c>
      <c r="N494" s="498">
        <v>4</v>
      </c>
      <c r="O494" s="498">
        <v>6</v>
      </c>
      <c r="P494" s="500">
        <v>24218.548110547283</v>
      </c>
    </row>
    <row r="495" spans="1:16" ht="20.100000000000001" customHeight="1" x14ac:dyDescent="0.2">
      <c r="A495" s="497" t="s">
        <v>618</v>
      </c>
      <c r="B495" s="498" t="s">
        <v>639</v>
      </c>
      <c r="C495" s="499" t="s">
        <v>620</v>
      </c>
      <c r="D495" s="499" t="s">
        <v>805</v>
      </c>
      <c r="E495" s="500">
        <v>1700</v>
      </c>
      <c r="F495" s="499" t="s">
        <v>2115</v>
      </c>
      <c r="G495" s="499" t="s">
        <v>2116</v>
      </c>
      <c r="H495" s="499" t="s">
        <v>2117</v>
      </c>
      <c r="I495" s="499" t="s">
        <v>625</v>
      </c>
      <c r="J495" s="499" t="s">
        <v>2117</v>
      </c>
      <c r="K495" s="498">
        <v>6</v>
      </c>
      <c r="L495" s="498">
        <v>12</v>
      </c>
      <c r="M495" s="500">
        <v>23021.91</v>
      </c>
      <c r="N495" s="498">
        <v>4</v>
      </c>
      <c r="O495" s="498">
        <v>6</v>
      </c>
      <c r="P495" s="500">
        <v>11229.748110547283</v>
      </c>
    </row>
    <row r="496" spans="1:16" ht="20.100000000000001" customHeight="1" x14ac:dyDescent="0.2">
      <c r="A496" s="497" t="s">
        <v>618</v>
      </c>
      <c r="B496" s="498" t="s">
        <v>639</v>
      </c>
      <c r="C496" s="499" t="s">
        <v>620</v>
      </c>
      <c r="D496" s="499" t="s">
        <v>805</v>
      </c>
      <c r="E496" s="500">
        <v>2000</v>
      </c>
      <c r="F496" s="499" t="s">
        <v>2118</v>
      </c>
      <c r="G496" s="499" t="s">
        <v>2119</v>
      </c>
      <c r="H496" s="499" t="s">
        <v>2120</v>
      </c>
      <c r="I496" s="499" t="s">
        <v>625</v>
      </c>
      <c r="J496" s="499" t="s">
        <v>2120</v>
      </c>
      <c r="K496" s="498">
        <v>7</v>
      </c>
      <c r="L496" s="498">
        <v>12</v>
      </c>
      <c r="M496" s="500">
        <v>26988.820000000007</v>
      </c>
      <c r="N496" s="498">
        <v>4</v>
      </c>
      <c r="O496" s="498">
        <v>6</v>
      </c>
      <c r="P496" s="500">
        <v>13191.748110547283</v>
      </c>
    </row>
    <row r="497" spans="1:16" ht="20.100000000000001" customHeight="1" x14ac:dyDescent="0.2">
      <c r="A497" s="497" t="s">
        <v>618</v>
      </c>
      <c r="B497" s="498" t="s">
        <v>619</v>
      </c>
      <c r="C497" s="499" t="s">
        <v>620</v>
      </c>
      <c r="D497" s="499" t="s">
        <v>1541</v>
      </c>
      <c r="E497" s="500">
        <v>7000</v>
      </c>
      <c r="F497" s="499" t="s">
        <v>2121</v>
      </c>
      <c r="G497" s="499" t="s">
        <v>2122</v>
      </c>
      <c r="H497" s="499" t="s">
        <v>629</v>
      </c>
      <c r="I497" s="499" t="s">
        <v>630</v>
      </c>
      <c r="J497" s="499" t="s">
        <v>629</v>
      </c>
      <c r="K497" s="498">
        <v>9</v>
      </c>
      <c r="L497" s="498">
        <v>12</v>
      </c>
      <c r="M497" s="500">
        <v>86989.799999999988</v>
      </c>
      <c r="N497" s="498">
        <v>4</v>
      </c>
      <c r="O497" s="498">
        <v>6</v>
      </c>
      <c r="P497" s="500">
        <v>43418.548110547286</v>
      </c>
    </row>
    <row r="498" spans="1:16" ht="20.100000000000001" customHeight="1" x14ac:dyDescent="0.2">
      <c r="A498" s="497" t="s">
        <v>618</v>
      </c>
      <c r="B498" s="498" t="s">
        <v>619</v>
      </c>
      <c r="C498" s="499" t="s">
        <v>620</v>
      </c>
      <c r="D498" s="499" t="s">
        <v>640</v>
      </c>
      <c r="E498" s="500">
        <v>15000</v>
      </c>
      <c r="F498" s="499" t="s">
        <v>2123</v>
      </c>
      <c r="G498" s="499" t="s">
        <v>2124</v>
      </c>
      <c r="H498" s="499" t="s">
        <v>1000</v>
      </c>
      <c r="I498" s="499" t="s">
        <v>630</v>
      </c>
      <c r="J498" s="499" t="s">
        <v>1000</v>
      </c>
      <c r="K498" s="498">
        <v>3</v>
      </c>
      <c r="L498" s="498">
        <v>5</v>
      </c>
      <c r="M498" s="500">
        <v>67079.08</v>
      </c>
      <c r="N498" s="498"/>
      <c r="O498" s="498"/>
      <c r="P498" s="500"/>
    </row>
    <row r="499" spans="1:16" ht="20.100000000000001" customHeight="1" x14ac:dyDescent="0.2">
      <c r="A499" s="497" t="s">
        <v>618</v>
      </c>
      <c r="B499" s="498" t="s">
        <v>619</v>
      </c>
      <c r="C499" s="499" t="s">
        <v>620</v>
      </c>
      <c r="D499" s="499" t="s">
        <v>2125</v>
      </c>
      <c r="E499" s="500">
        <v>4500</v>
      </c>
      <c r="F499" s="499" t="s">
        <v>2126</v>
      </c>
      <c r="G499" s="499" t="s">
        <v>2127</v>
      </c>
      <c r="H499" s="499" t="s">
        <v>656</v>
      </c>
      <c r="I499" s="499" t="s">
        <v>630</v>
      </c>
      <c r="J499" s="499" t="s">
        <v>656</v>
      </c>
      <c r="K499" s="498">
        <v>6</v>
      </c>
      <c r="L499" s="498">
        <v>12</v>
      </c>
      <c r="M499" s="500">
        <v>56989.80000000001</v>
      </c>
      <c r="N499" s="498">
        <v>4</v>
      </c>
      <c r="O499" s="498">
        <v>6</v>
      </c>
      <c r="P499" s="500">
        <v>28418.548110547283</v>
      </c>
    </row>
    <row r="500" spans="1:16" ht="20.100000000000001" customHeight="1" x14ac:dyDescent="0.2">
      <c r="A500" s="497" t="s">
        <v>618</v>
      </c>
      <c r="B500" s="498" t="s">
        <v>639</v>
      </c>
      <c r="C500" s="499" t="s">
        <v>620</v>
      </c>
      <c r="D500" s="499" t="s">
        <v>2128</v>
      </c>
      <c r="E500" s="500">
        <v>2000</v>
      </c>
      <c r="F500" s="499" t="s">
        <v>2129</v>
      </c>
      <c r="G500" s="499" t="s">
        <v>2130</v>
      </c>
      <c r="H500" s="499" t="s">
        <v>2131</v>
      </c>
      <c r="I500" s="499" t="s">
        <v>625</v>
      </c>
      <c r="J500" s="499" t="s">
        <v>2131</v>
      </c>
      <c r="K500" s="498">
        <v>6</v>
      </c>
      <c r="L500" s="498">
        <v>12</v>
      </c>
      <c r="M500" s="500">
        <v>26889.150000000005</v>
      </c>
      <c r="N500" s="498">
        <v>4</v>
      </c>
      <c r="O500" s="498">
        <v>6</v>
      </c>
      <c r="P500" s="500">
        <v>13172.218110547285</v>
      </c>
    </row>
    <row r="501" spans="1:16" ht="20.100000000000001" customHeight="1" x14ac:dyDescent="0.2">
      <c r="A501" s="497" t="s">
        <v>618</v>
      </c>
      <c r="B501" s="498" t="s">
        <v>639</v>
      </c>
      <c r="C501" s="499" t="s">
        <v>620</v>
      </c>
      <c r="D501" s="499" t="s">
        <v>1185</v>
      </c>
      <c r="E501" s="500">
        <v>3800</v>
      </c>
      <c r="F501" s="499" t="s">
        <v>2132</v>
      </c>
      <c r="G501" s="499" t="s">
        <v>2133</v>
      </c>
      <c r="H501" s="499" t="s">
        <v>1524</v>
      </c>
      <c r="I501" s="499" t="s">
        <v>625</v>
      </c>
      <c r="J501" s="499" t="s">
        <v>1524</v>
      </c>
      <c r="K501" s="498">
        <v>6</v>
      </c>
      <c r="L501" s="498">
        <v>12</v>
      </c>
      <c r="M501" s="500">
        <v>48335.680000000008</v>
      </c>
      <c r="N501" s="498">
        <v>4</v>
      </c>
      <c r="O501" s="498">
        <v>6</v>
      </c>
      <c r="P501" s="500">
        <v>24218.548110547283</v>
      </c>
    </row>
    <row r="502" spans="1:16" ht="20.100000000000001" customHeight="1" x14ac:dyDescent="0.2">
      <c r="A502" s="497" t="s">
        <v>618</v>
      </c>
      <c r="B502" s="498" t="s">
        <v>639</v>
      </c>
      <c r="C502" s="499" t="s">
        <v>620</v>
      </c>
      <c r="D502" s="499" t="s">
        <v>1008</v>
      </c>
      <c r="E502" s="500">
        <v>2900</v>
      </c>
      <c r="F502" s="499" t="s">
        <v>2134</v>
      </c>
      <c r="G502" s="499" t="s">
        <v>2135</v>
      </c>
      <c r="H502" s="499" t="s">
        <v>766</v>
      </c>
      <c r="I502" s="499" t="s">
        <v>625</v>
      </c>
      <c r="J502" s="499" t="s">
        <v>766</v>
      </c>
      <c r="K502" s="498">
        <v>8</v>
      </c>
      <c r="L502" s="498">
        <v>12</v>
      </c>
      <c r="M502" s="500">
        <v>37701.12000000001</v>
      </c>
      <c r="N502" s="498">
        <v>4</v>
      </c>
      <c r="O502" s="498">
        <v>6</v>
      </c>
      <c r="P502" s="500">
        <v>18818.548110547283</v>
      </c>
    </row>
    <row r="503" spans="1:16" ht="20.100000000000001" customHeight="1" x14ac:dyDescent="0.2">
      <c r="A503" s="497" t="s">
        <v>618</v>
      </c>
      <c r="B503" s="498" t="s">
        <v>619</v>
      </c>
      <c r="C503" s="499" t="s">
        <v>620</v>
      </c>
      <c r="D503" s="499" t="s">
        <v>2136</v>
      </c>
      <c r="E503" s="500">
        <v>2500</v>
      </c>
      <c r="F503" s="499" t="s">
        <v>2137</v>
      </c>
      <c r="G503" s="499" t="s">
        <v>2138</v>
      </c>
      <c r="H503" s="499" t="s">
        <v>1951</v>
      </c>
      <c r="I503" s="499" t="s">
        <v>625</v>
      </c>
      <c r="J503" s="499" t="s">
        <v>1951</v>
      </c>
      <c r="K503" s="498">
        <v>9</v>
      </c>
      <c r="L503" s="498">
        <v>12</v>
      </c>
      <c r="M503" s="500">
        <v>32487.590000000007</v>
      </c>
      <c r="N503" s="498">
        <v>4</v>
      </c>
      <c r="O503" s="498">
        <v>6</v>
      </c>
      <c r="P503" s="500">
        <v>16384.208110547286</v>
      </c>
    </row>
    <row r="504" spans="1:16" ht="20.100000000000001" customHeight="1" x14ac:dyDescent="0.2">
      <c r="A504" s="497" t="s">
        <v>618</v>
      </c>
      <c r="B504" s="498" t="s">
        <v>619</v>
      </c>
      <c r="C504" s="499" t="s">
        <v>620</v>
      </c>
      <c r="D504" s="499" t="s">
        <v>2139</v>
      </c>
      <c r="E504" s="500">
        <v>3500</v>
      </c>
      <c r="F504" s="499" t="s">
        <v>2140</v>
      </c>
      <c r="G504" s="499" t="s">
        <v>2141</v>
      </c>
      <c r="H504" s="499" t="s">
        <v>2142</v>
      </c>
      <c r="I504" s="499" t="s">
        <v>652</v>
      </c>
      <c r="J504" s="499" t="s">
        <v>2142</v>
      </c>
      <c r="K504" s="498">
        <v>6</v>
      </c>
      <c r="L504" s="498">
        <v>12</v>
      </c>
      <c r="M504" s="500">
        <v>44989.80000000001</v>
      </c>
      <c r="N504" s="498">
        <v>4</v>
      </c>
      <c r="O504" s="498">
        <v>6</v>
      </c>
      <c r="P504" s="500">
        <v>22418.548110547283</v>
      </c>
    </row>
    <row r="505" spans="1:16" ht="20.100000000000001" customHeight="1" x14ac:dyDescent="0.2">
      <c r="A505" s="497" t="s">
        <v>618</v>
      </c>
      <c r="B505" s="498" t="s">
        <v>619</v>
      </c>
      <c r="C505" s="499" t="s">
        <v>620</v>
      </c>
      <c r="D505" s="499" t="s">
        <v>2143</v>
      </c>
      <c r="E505" s="500">
        <v>9000</v>
      </c>
      <c r="F505" s="499" t="s">
        <v>2144</v>
      </c>
      <c r="G505" s="499" t="s">
        <v>2145</v>
      </c>
      <c r="H505" s="499" t="s">
        <v>2146</v>
      </c>
      <c r="I505" s="499" t="s">
        <v>630</v>
      </c>
      <c r="J505" s="499" t="s">
        <v>2146</v>
      </c>
      <c r="K505" s="498">
        <v>9</v>
      </c>
      <c r="L505" s="498">
        <v>12</v>
      </c>
      <c r="M505" s="500">
        <v>110989.79999999997</v>
      </c>
      <c r="N505" s="498">
        <v>5</v>
      </c>
      <c r="O505" s="498">
        <v>6</v>
      </c>
      <c r="P505" s="500">
        <v>55418.548110547286</v>
      </c>
    </row>
    <row r="506" spans="1:16" ht="20.100000000000001" customHeight="1" x14ac:dyDescent="0.2">
      <c r="A506" s="497" t="s">
        <v>618</v>
      </c>
      <c r="B506" s="498" t="s">
        <v>639</v>
      </c>
      <c r="C506" s="499" t="s">
        <v>620</v>
      </c>
      <c r="D506" s="499" t="s">
        <v>1141</v>
      </c>
      <c r="E506" s="500">
        <v>2750</v>
      </c>
      <c r="F506" s="499" t="s">
        <v>2147</v>
      </c>
      <c r="G506" s="499" t="s">
        <v>2148</v>
      </c>
      <c r="H506" s="499" t="s">
        <v>2149</v>
      </c>
      <c r="I506" s="499" t="s">
        <v>625</v>
      </c>
      <c r="J506" s="499" t="s">
        <v>2149</v>
      </c>
      <c r="K506" s="498">
        <v>6</v>
      </c>
      <c r="L506" s="498">
        <v>12</v>
      </c>
      <c r="M506" s="500">
        <v>35936.220000000008</v>
      </c>
      <c r="N506" s="498">
        <v>4</v>
      </c>
      <c r="O506" s="498">
        <v>6</v>
      </c>
      <c r="P506" s="500">
        <v>17918.548110547283</v>
      </c>
    </row>
    <row r="507" spans="1:16" ht="20.100000000000001" customHeight="1" x14ac:dyDescent="0.2">
      <c r="A507" s="497" t="s">
        <v>618</v>
      </c>
      <c r="B507" s="498" t="s">
        <v>639</v>
      </c>
      <c r="C507" s="499" t="s">
        <v>620</v>
      </c>
      <c r="D507" s="499" t="s">
        <v>2150</v>
      </c>
      <c r="E507" s="500">
        <v>3500</v>
      </c>
      <c r="F507" s="499" t="s">
        <v>2151</v>
      </c>
      <c r="G507" s="499" t="s">
        <v>2152</v>
      </c>
      <c r="H507" s="499" t="s">
        <v>651</v>
      </c>
      <c r="I507" s="499" t="s">
        <v>652</v>
      </c>
      <c r="J507" s="499" t="s">
        <v>651</v>
      </c>
      <c r="K507" s="498">
        <v>6</v>
      </c>
      <c r="L507" s="498">
        <v>12</v>
      </c>
      <c r="M507" s="500">
        <v>44988.600000000006</v>
      </c>
      <c r="N507" s="498">
        <v>4</v>
      </c>
      <c r="O507" s="498">
        <v>6</v>
      </c>
      <c r="P507" s="500">
        <v>22418.548110547283</v>
      </c>
    </row>
    <row r="508" spans="1:16" ht="20.100000000000001" customHeight="1" x14ac:dyDescent="0.2">
      <c r="A508" s="497" t="s">
        <v>618</v>
      </c>
      <c r="B508" s="498" t="s">
        <v>639</v>
      </c>
      <c r="C508" s="499" t="s">
        <v>620</v>
      </c>
      <c r="D508" s="499" t="s">
        <v>1447</v>
      </c>
      <c r="E508" s="500">
        <v>3000</v>
      </c>
      <c r="F508" s="499" t="s">
        <v>2153</v>
      </c>
      <c r="G508" s="499" t="s">
        <v>2154</v>
      </c>
      <c r="H508" s="499" t="s">
        <v>624</v>
      </c>
      <c r="I508" s="499" t="s">
        <v>625</v>
      </c>
      <c r="J508" s="499" t="s">
        <v>624</v>
      </c>
      <c r="K508" s="498">
        <v>6</v>
      </c>
      <c r="L508" s="498">
        <v>12</v>
      </c>
      <c r="M508" s="500">
        <v>38954.73000000001</v>
      </c>
      <c r="N508" s="498">
        <v>4</v>
      </c>
      <c r="O508" s="498">
        <v>6</v>
      </c>
      <c r="P508" s="500">
        <v>19418.548110547283</v>
      </c>
    </row>
    <row r="509" spans="1:16" ht="20.100000000000001" customHeight="1" x14ac:dyDescent="0.2">
      <c r="A509" s="497" t="s">
        <v>618</v>
      </c>
      <c r="B509" s="498" t="s">
        <v>639</v>
      </c>
      <c r="C509" s="499" t="s">
        <v>620</v>
      </c>
      <c r="D509" s="499" t="s">
        <v>887</v>
      </c>
      <c r="E509" s="500">
        <v>2000</v>
      </c>
      <c r="F509" s="499" t="s">
        <v>2155</v>
      </c>
      <c r="G509" s="499" t="s">
        <v>2156</v>
      </c>
      <c r="H509" s="499" t="s">
        <v>651</v>
      </c>
      <c r="I509" s="499" t="s">
        <v>652</v>
      </c>
      <c r="J509" s="499" t="s">
        <v>651</v>
      </c>
      <c r="K509" s="498">
        <v>8</v>
      </c>
      <c r="L509" s="498">
        <v>12</v>
      </c>
      <c r="M509" s="500">
        <v>26955.920000000006</v>
      </c>
      <c r="N509" s="498">
        <v>4</v>
      </c>
      <c r="O509" s="498">
        <v>6</v>
      </c>
      <c r="P509" s="500">
        <v>13191.748110547283</v>
      </c>
    </row>
    <row r="510" spans="1:16" ht="20.100000000000001" customHeight="1" x14ac:dyDescent="0.2">
      <c r="A510" s="497" t="s">
        <v>618</v>
      </c>
      <c r="B510" s="498" t="s">
        <v>639</v>
      </c>
      <c r="C510" s="499" t="s">
        <v>620</v>
      </c>
      <c r="D510" s="499" t="s">
        <v>695</v>
      </c>
      <c r="E510" s="500">
        <v>3000</v>
      </c>
      <c r="F510" s="499" t="s">
        <v>2157</v>
      </c>
      <c r="G510" s="499" t="s">
        <v>2158</v>
      </c>
      <c r="H510" s="499" t="s">
        <v>994</v>
      </c>
      <c r="I510" s="499" t="s">
        <v>630</v>
      </c>
      <c r="J510" s="499" t="s">
        <v>994</v>
      </c>
      <c r="K510" s="498">
        <v>6</v>
      </c>
      <c r="L510" s="498">
        <v>12</v>
      </c>
      <c r="M510" s="500">
        <v>38989.80000000001</v>
      </c>
      <c r="N510" s="498">
        <v>4</v>
      </c>
      <c r="O510" s="498">
        <v>6</v>
      </c>
      <c r="P510" s="500">
        <v>19418.548110547283</v>
      </c>
    </row>
    <row r="511" spans="1:16" ht="20.100000000000001" customHeight="1" x14ac:dyDescent="0.2">
      <c r="A511" s="497" t="s">
        <v>618</v>
      </c>
      <c r="B511" s="498" t="s">
        <v>639</v>
      </c>
      <c r="C511" s="499" t="s">
        <v>620</v>
      </c>
      <c r="D511" s="499" t="s">
        <v>2159</v>
      </c>
      <c r="E511" s="500">
        <v>3500</v>
      </c>
      <c r="F511" s="499" t="s">
        <v>2160</v>
      </c>
      <c r="G511" s="499" t="s">
        <v>2161</v>
      </c>
      <c r="H511" s="499" t="s">
        <v>1903</v>
      </c>
      <c r="I511" s="499" t="s">
        <v>625</v>
      </c>
      <c r="J511" s="499" t="s">
        <v>1903</v>
      </c>
      <c r="K511" s="498">
        <v>8</v>
      </c>
      <c r="L511" s="498">
        <v>12</v>
      </c>
      <c r="M511" s="500">
        <v>44989.80000000001</v>
      </c>
      <c r="N511" s="498">
        <v>4</v>
      </c>
      <c r="O511" s="498">
        <v>6</v>
      </c>
      <c r="P511" s="500">
        <v>22418.548110547283</v>
      </c>
    </row>
    <row r="512" spans="1:16" ht="20.100000000000001" customHeight="1" x14ac:dyDescent="0.2">
      <c r="A512" s="497" t="s">
        <v>618</v>
      </c>
      <c r="B512" s="498" t="s">
        <v>639</v>
      </c>
      <c r="C512" s="499" t="s">
        <v>620</v>
      </c>
      <c r="D512" s="499" t="s">
        <v>1141</v>
      </c>
      <c r="E512" s="500">
        <v>2750</v>
      </c>
      <c r="F512" s="499" t="s">
        <v>2162</v>
      </c>
      <c r="G512" s="499" t="s">
        <v>2163</v>
      </c>
      <c r="H512" s="499" t="s">
        <v>2164</v>
      </c>
      <c r="I512" s="499" t="s">
        <v>625</v>
      </c>
      <c r="J512" s="499" t="s">
        <v>2164</v>
      </c>
      <c r="K512" s="498">
        <v>6</v>
      </c>
      <c r="L512" s="498">
        <v>12</v>
      </c>
      <c r="M512" s="500">
        <v>35869.910000000011</v>
      </c>
      <c r="N512" s="498">
        <v>5</v>
      </c>
      <c r="O512" s="498">
        <v>6</v>
      </c>
      <c r="P512" s="500">
        <v>17918.548110547283</v>
      </c>
    </row>
    <row r="513" spans="1:16" ht="20.100000000000001" customHeight="1" x14ac:dyDescent="0.2">
      <c r="A513" s="497" t="s">
        <v>618</v>
      </c>
      <c r="B513" s="498" t="s">
        <v>639</v>
      </c>
      <c r="C513" s="499" t="s">
        <v>620</v>
      </c>
      <c r="D513" s="499" t="s">
        <v>947</v>
      </c>
      <c r="E513" s="500">
        <v>5000</v>
      </c>
      <c r="F513" s="499" t="s">
        <v>2165</v>
      </c>
      <c r="G513" s="499" t="s">
        <v>2166</v>
      </c>
      <c r="H513" s="499" t="s">
        <v>2167</v>
      </c>
      <c r="I513" s="499" t="s">
        <v>652</v>
      </c>
      <c r="J513" s="499" t="s">
        <v>2167</v>
      </c>
      <c r="K513" s="498">
        <v>3</v>
      </c>
      <c r="L513" s="498">
        <v>12</v>
      </c>
      <c r="M513" s="500">
        <v>62989.80000000001</v>
      </c>
      <c r="N513" s="498">
        <v>1</v>
      </c>
      <c r="O513" s="498">
        <v>1</v>
      </c>
      <c r="P513" s="500">
        <v>19686.238110547281</v>
      </c>
    </row>
    <row r="514" spans="1:16" ht="20.100000000000001" customHeight="1" x14ac:dyDescent="0.2">
      <c r="A514" s="497" t="s">
        <v>618</v>
      </c>
      <c r="B514" s="498" t="s">
        <v>639</v>
      </c>
      <c r="C514" s="499" t="s">
        <v>620</v>
      </c>
      <c r="D514" s="499" t="s">
        <v>2168</v>
      </c>
      <c r="E514" s="500">
        <v>2000</v>
      </c>
      <c r="F514" s="499" t="s">
        <v>2169</v>
      </c>
      <c r="G514" s="499" t="s">
        <v>2170</v>
      </c>
      <c r="H514" s="499" t="s">
        <v>651</v>
      </c>
      <c r="I514" s="499" t="s">
        <v>652</v>
      </c>
      <c r="J514" s="499" t="s">
        <v>651</v>
      </c>
      <c r="K514" s="498">
        <v>6</v>
      </c>
      <c r="L514" s="498">
        <v>12</v>
      </c>
      <c r="M514" s="500">
        <v>24373.09</v>
      </c>
      <c r="N514" s="498">
        <v>0</v>
      </c>
      <c r="O514" s="498">
        <v>1</v>
      </c>
      <c r="P514" s="500">
        <v>2180</v>
      </c>
    </row>
    <row r="515" spans="1:16" ht="20.100000000000001" customHeight="1" x14ac:dyDescent="0.2">
      <c r="A515" s="497" t="s">
        <v>618</v>
      </c>
      <c r="B515" s="498" t="s">
        <v>639</v>
      </c>
      <c r="C515" s="499" t="s">
        <v>620</v>
      </c>
      <c r="D515" s="499" t="s">
        <v>2171</v>
      </c>
      <c r="E515" s="500">
        <v>5500</v>
      </c>
      <c r="F515" s="499" t="s">
        <v>2172</v>
      </c>
      <c r="G515" s="499" t="s">
        <v>2173</v>
      </c>
      <c r="H515" s="499" t="s">
        <v>666</v>
      </c>
      <c r="I515" s="499" t="s">
        <v>630</v>
      </c>
      <c r="J515" s="499" t="s">
        <v>666</v>
      </c>
      <c r="K515" s="498"/>
      <c r="L515" s="498"/>
      <c r="M515" s="500"/>
      <c r="N515" s="498">
        <v>1</v>
      </c>
      <c r="O515" s="498">
        <v>1</v>
      </c>
      <c r="P515" s="500">
        <v>5829.5481105472845</v>
      </c>
    </row>
    <row r="516" spans="1:16" ht="20.100000000000001" customHeight="1" x14ac:dyDescent="0.2">
      <c r="A516" s="497" t="s">
        <v>618</v>
      </c>
      <c r="B516" s="498" t="s">
        <v>639</v>
      </c>
      <c r="C516" s="499" t="s">
        <v>620</v>
      </c>
      <c r="D516" s="499" t="s">
        <v>1486</v>
      </c>
      <c r="E516" s="500">
        <v>3000</v>
      </c>
      <c r="F516" s="499" t="s">
        <v>2174</v>
      </c>
      <c r="G516" s="499" t="s">
        <v>2175</v>
      </c>
      <c r="H516" s="499" t="s">
        <v>643</v>
      </c>
      <c r="I516" s="499" t="s">
        <v>630</v>
      </c>
      <c r="J516" s="499" t="s">
        <v>643</v>
      </c>
      <c r="K516" s="498">
        <v>5</v>
      </c>
      <c r="L516" s="498">
        <v>11</v>
      </c>
      <c r="M516" s="500">
        <v>32641.500000000007</v>
      </c>
      <c r="N516" s="498">
        <v>4</v>
      </c>
      <c r="O516" s="498">
        <v>6</v>
      </c>
      <c r="P516" s="500">
        <v>19218.548110547283</v>
      </c>
    </row>
    <row r="517" spans="1:16" ht="20.100000000000001" customHeight="1" x14ac:dyDescent="0.2">
      <c r="A517" s="497" t="s">
        <v>618</v>
      </c>
      <c r="B517" s="498" t="s">
        <v>639</v>
      </c>
      <c r="C517" s="499" t="s">
        <v>620</v>
      </c>
      <c r="D517" s="499" t="s">
        <v>2176</v>
      </c>
      <c r="E517" s="500">
        <v>3500</v>
      </c>
      <c r="F517" s="499" t="s">
        <v>2177</v>
      </c>
      <c r="G517" s="499" t="s">
        <v>2178</v>
      </c>
      <c r="H517" s="499" t="s">
        <v>2179</v>
      </c>
      <c r="I517" s="499" t="s">
        <v>625</v>
      </c>
      <c r="J517" s="499" t="s">
        <v>2179</v>
      </c>
      <c r="K517" s="498">
        <v>6</v>
      </c>
      <c r="L517" s="498">
        <v>12</v>
      </c>
      <c r="M517" s="500">
        <v>44988.840000000011</v>
      </c>
      <c r="N517" s="498">
        <v>4</v>
      </c>
      <c r="O517" s="498">
        <v>6</v>
      </c>
      <c r="P517" s="500">
        <v>22418.548110547283</v>
      </c>
    </row>
    <row r="518" spans="1:16" ht="20.100000000000001" customHeight="1" x14ac:dyDescent="0.2">
      <c r="A518" s="497" t="s">
        <v>618</v>
      </c>
      <c r="B518" s="498" t="s">
        <v>639</v>
      </c>
      <c r="C518" s="499" t="s">
        <v>620</v>
      </c>
      <c r="D518" s="499" t="s">
        <v>2180</v>
      </c>
      <c r="E518" s="500">
        <v>3500</v>
      </c>
      <c r="F518" s="499" t="s">
        <v>2181</v>
      </c>
      <c r="G518" s="499" t="s">
        <v>2182</v>
      </c>
      <c r="H518" s="499" t="s">
        <v>2183</v>
      </c>
      <c r="I518" s="499" t="s">
        <v>630</v>
      </c>
      <c r="J518" s="499" t="s">
        <v>2183</v>
      </c>
      <c r="K518" s="498">
        <v>6</v>
      </c>
      <c r="L518" s="498">
        <v>12</v>
      </c>
      <c r="M518" s="500">
        <v>44723.220000000008</v>
      </c>
      <c r="N518" s="498">
        <v>4</v>
      </c>
      <c r="O518" s="498">
        <v>6</v>
      </c>
      <c r="P518" s="500">
        <v>22418.548110547283</v>
      </c>
    </row>
    <row r="519" spans="1:16" ht="20.100000000000001" customHeight="1" x14ac:dyDescent="0.2">
      <c r="A519" s="497" t="s">
        <v>618</v>
      </c>
      <c r="B519" s="498" t="s">
        <v>639</v>
      </c>
      <c r="C519" s="499" t="s">
        <v>620</v>
      </c>
      <c r="D519" s="499" t="s">
        <v>760</v>
      </c>
      <c r="E519" s="500">
        <v>6500</v>
      </c>
      <c r="F519" s="499" t="s">
        <v>2184</v>
      </c>
      <c r="G519" s="499" t="s">
        <v>2185</v>
      </c>
      <c r="H519" s="499" t="s">
        <v>749</v>
      </c>
      <c r="I519" s="499" t="s">
        <v>630</v>
      </c>
      <c r="J519" s="499" t="s">
        <v>749</v>
      </c>
      <c r="K519" s="498">
        <v>6</v>
      </c>
      <c r="L519" s="498">
        <v>12</v>
      </c>
      <c r="M519" s="500">
        <v>76906.05</v>
      </c>
      <c r="N519" s="498">
        <v>5</v>
      </c>
      <c r="O519" s="498">
        <v>6</v>
      </c>
      <c r="P519" s="500">
        <v>38826.248110547283</v>
      </c>
    </row>
    <row r="520" spans="1:16" ht="20.100000000000001" customHeight="1" x14ac:dyDescent="0.2">
      <c r="A520" s="497" t="s">
        <v>618</v>
      </c>
      <c r="B520" s="498" t="s">
        <v>639</v>
      </c>
      <c r="C520" s="499" t="s">
        <v>620</v>
      </c>
      <c r="D520" s="499" t="s">
        <v>1077</v>
      </c>
      <c r="E520" s="500">
        <v>5500</v>
      </c>
      <c r="F520" s="499" t="s">
        <v>2186</v>
      </c>
      <c r="G520" s="499" t="s">
        <v>2187</v>
      </c>
      <c r="H520" s="499" t="s">
        <v>656</v>
      </c>
      <c r="I520" s="499" t="s">
        <v>630</v>
      </c>
      <c r="J520" s="499" t="s">
        <v>656</v>
      </c>
      <c r="K520" s="498">
        <v>6</v>
      </c>
      <c r="L520" s="498">
        <v>12</v>
      </c>
      <c r="M520" s="500">
        <v>68960.160000000003</v>
      </c>
      <c r="N520" s="498">
        <v>4</v>
      </c>
      <c r="O520" s="498">
        <v>6</v>
      </c>
      <c r="P520" s="500">
        <v>34418.548110547286</v>
      </c>
    </row>
    <row r="521" spans="1:16" ht="20.100000000000001" customHeight="1" x14ac:dyDescent="0.2">
      <c r="A521" s="497" t="s">
        <v>618</v>
      </c>
      <c r="B521" s="498" t="s">
        <v>639</v>
      </c>
      <c r="C521" s="499" t="s">
        <v>620</v>
      </c>
      <c r="D521" s="499" t="s">
        <v>2188</v>
      </c>
      <c r="E521" s="500">
        <v>4500</v>
      </c>
      <c r="F521" s="499" t="s">
        <v>2189</v>
      </c>
      <c r="G521" s="499" t="s">
        <v>2190</v>
      </c>
      <c r="H521" s="499" t="s">
        <v>656</v>
      </c>
      <c r="I521" s="499" t="s">
        <v>630</v>
      </c>
      <c r="J521" s="499" t="s">
        <v>656</v>
      </c>
      <c r="K521" s="498">
        <v>6</v>
      </c>
      <c r="L521" s="498">
        <v>12</v>
      </c>
      <c r="M521" s="500">
        <v>56935.55000000001</v>
      </c>
      <c r="N521" s="498">
        <v>4</v>
      </c>
      <c r="O521" s="498">
        <v>6</v>
      </c>
      <c r="P521" s="500">
        <v>28418.548110547283</v>
      </c>
    </row>
    <row r="522" spans="1:16" ht="20.100000000000001" customHeight="1" x14ac:dyDescent="0.2">
      <c r="A522" s="497" t="s">
        <v>618</v>
      </c>
      <c r="B522" s="498" t="s">
        <v>639</v>
      </c>
      <c r="C522" s="499" t="s">
        <v>620</v>
      </c>
      <c r="D522" s="499" t="s">
        <v>2191</v>
      </c>
      <c r="E522" s="500">
        <v>13500</v>
      </c>
      <c r="F522" s="499" t="s">
        <v>2192</v>
      </c>
      <c r="G522" s="499" t="s">
        <v>2193</v>
      </c>
      <c r="H522" s="499" t="s">
        <v>753</v>
      </c>
      <c r="I522" s="499" t="s">
        <v>630</v>
      </c>
      <c r="J522" s="499" t="s">
        <v>753</v>
      </c>
      <c r="K522" s="498"/>
      <c r="L522" s="498"/>
      <c r="M522" s="500"/>
      <c r="N522" s="498">
        <v>2</v>
      </c>
      <c r="O522" s="498">
        <v>4</v>
      </c>
      <c r="P522" s="500">
        <v>51832.948110547281</v>
      </c>
    </row>
    <row r="523" spans="1:16" ht="20.100000000000001" customHeight="1" x14ac:dyDescent="0.2">
      <c r="A523" s="497" t="s">
        <v>618</v>
      </c>
      <c r="B523" s="498" t="s">
        <v>639</v>
      </c>
      <c r="C523" s="499" t="s">
        <v>620</v>
      </c>
      <c r="D523" s="499" t="s">
        <v>2194</v>
      </c>
      <c r="E523" s="500">
        <v>15600</v>
      </c>
      <c r="F523" s="499" t="s">
        <v>2195</v>
      </c>
      <c r="G523" s="499" t="s">
        <v>2196</v>
      </c>
      <c r="H523" s="499" t="s">
        <v>629</v>
      </c>
      <c r="I523" s="499" t="s">
        <v>630</v>
      </c>
      <c r="J523" s="499" t="s">
        <v>629</v>
      </c>
      <c r="K523" s="498">
        <v>1</v>
      </c>
      <c r="L523" s="498">
        <v>4</v>
      </c>
      <c r="M523" s="500">
        <v>24659.119999999999</v>
      </c>
      <c r="N523" s="498"/>
      <c r="O523" s="498"/>
      <c r="P523" s="500"/>
    </row>
    <row r="524" spans="1:16" ht="20.100000000000001" customHeight="1" x14ac:dyDescent="0.2">
      <c r="A524" s="497" t="s">
        <v>618</v>
      </c>
      <c r="B524" s="498" t="s">
        <v>639</v>
      </c>
      <c r="C524" s="499" t="s">
        <v>620</v>
      </c>
      <c r="D524" s="499" t="s">
        <v>2197</v>
      </c>
      <c r="E524" s="500">
        <v>1600</v>
      </c>
      <c r="F524" s="499" t="s">
        <v>2198</v>
      </c>
      <c r="G524" s="499" t="s">
        <v>2199</v>
      </c>
      <c r="H524" s="499" t="s">
        <v>2200</v>
      </c>
      <c r="I524" s="499" t="s">
        <v>630</v>
      </c>
      <c r="J524" s="499" t="s">
        <v>2200</v>
      </c>
      <c r="K524" s="498">
        <v>8</v>
      </c>
      <c r="L524" s="498">
        <v>12</v>
      </c>
      <c r="M524" s="500">
        <v>21828</v>
      </c>
      <c r="N524" s="498">
        <v>4</v>
      </c>
      <c r="O524" s="498">
        <v>6</v>
      </c>
      <c r="P524" s="500">
        <v>10575.748110547283</v>
      </c>
    </row>
    <row r="525" spans="1:16" ht="20.100000000000001" customHeight="1" x14ac:dyDescent="0.2">
      <c r="A525" s="497" t="s">
        <v>618</v>
      </c>
      <c r="B525" s="498" t="s">
        <v>619</v>
      </c>
      <c r="C525" s="499" t="s">
        <v>620</v>
      </c>
      <c r="D525" s="499" t="s">
        <v>991</v>
      </c>
      <c r="E525" s="500">
        <v>2500</v>
      </c>
      <c r="F525" s="499" t="s">
        <v>2201</v>
      </c>
      <c r="G525" s="499" t="s">
        <v>2202</v>
      </c>
      <c r="H525" s="499" t="s">
        <v>1273</v>
      </c>
      <c r="I525" s="499" t="s">
        <v>630</v>
      </c>
      <c r="J525" s="499" t="s">
        <v>1273</v>
      </c>
      <c r="K525" s="498">
        <v>9</v>
      </c>
      <c r="L525" s="498">
        <v>12</v>
      </c>
      <c r="M525" s="500">
        <v>32988.270000000004</v>
      </c>
      <c r="N525" s="498">
        <v>4</v>
      </c>
      <c r="O525" s="498">
        <v>6</v>
      </c>
      <c r="P525" s="500">
        <v>16418.548110547283</v>
      </c>
    </row>
    <row r="526" spans="1:16" ht="20.100000000000001" customHeight="1" x14ac:dyDescent="0.2">
      <c r="A526" s="497" t="s">
        <v>618</v>
      </c>
      <c r="B526" s="498" t="s">
        <v>639</v>
      </c>
      <c r="C526" s="499" t="s">
        <v>620</v>
      </c>
      <c r="D526" s="499" t="s">
        <v>746</v>
      </c>
      <c r="E526" s="500">
        <v>5500</v>
      </c>
      <c r="F526" s="499" t="s">
        <v>2203</v>
      </c>
      <c r="G526" s="499" t="s">
        <v>2204</v>
      </c>
      <c r="H526" s="499" t="s">
        <v>749</v>
      </c>
      <c r="I526" s="499" t="s">
        <v>630</v>
      </c>
      <c r="J526" s="499" t="s">
        <v>749</v>
      </c>
      <c r="K526" s="498">
        <v>3</v>
      </c>
      <c r="L526" s="498">
        <v>6</v>
      </c>
      <c r="M526" s="500">
        <v>31515.730000000003</v>
      </c>
      <c r="N526" s="498">
        <v>1</v>
      </c>
      <c r="O526" s="498">
        <v>2</v>
      </c>
      <c r="P526" s="500">
        <v>17214.018110547284</v>
      </c>
    </row>
    <row r="527" spans="1:16" ht="20.100000000000001" customHeight="1" x14ac:dyDescent="0.2">
      <c r="A527" s="497" t="s">
        <v>618</v>
      </c>
      <c r="B527" s="498" t="s">
        <v>639</v>
      </c>
      <c r="C527" s="499" t="s">
        <v>620</v>
      </c>
      <c r="D527" s="499" t="s">
        <v>774</v>
      </c>
      <c r="E527" s="500">
        <v>3000</v>
      </c>
      <c r="F527" s="499" t="s">
        <v>2205</v>
      </c>
      <c r="G527" s="499" t="s">
        <v>2206</v>
      </c>
      <c r="H527" s="499" t="s">
        <v>643</v>
      </c>
      <c r="I527" s="499" t="s">
        <v>630</v>
      </c>
      <c r="J527" s="499" t="s">
        <v>643</v>
      </c>
      <c r="K527" s="498">
        <v>1</v>
      </c>
      <c r="L527" s="498">
        <v>3</v>
      </c>
      <c r="M527" s="500">
        <v>3651.5</v>
      </c>
      <c r="N527" s="498"/>
      <c r="O527" s="498"/>
      <c r="P527" s="500"/>
    </row>
    <row r="528" spans="1:16" ht="20.100000000000001" customHeight="1" x14ac:dyDescent="0.2">
      <c r="A528" s="497" t="s">
        <v>618</v>
      </c>
      <c r="B528" s="498" t="s">
        <v>639</v>
      </c>
      <c r="C528" s="499" t="s">
        <v>620</v>
      </c>
      <c r="D528" s="499" t="s">
        <v>2207</v>
      </c>
      <c r="E528" s="500">
        <v>5500</v>
      </c>
      <c r="F528" s="499" t="s">
        <v>2208</v>
      </c>
      <c r="G528" s="499" t="s">
        <v>2209</v>
      </c>
      <c r="H528" s="499" t="s">
        <v>2210</v>
      </c>
      <c r="I528" s="499" t="s">
        <v>630</v>
      </c>
      <c r="J528" s="499" t="s">
        <v>2210</v>
      </c>
      <c r="K528" s="498">
        <v>6</v>
      </c>
      <c r="L528" s="498">
        <v>12</v>
      </c>
      <c r="M528" s="500">
        <v>68989.8</v>
      </c>
      <c r="N528" s="498">
        <v>4</v>
      </c>
      <c r="O528" s="498">
        <v>6</v>
      </c>
      <c r="P528" s="500">
        <v>34418.548110547286</v>
      </c>
    </row>
    <row r="529" spans="1:16" ht="20.100000000000001" customHeight="1" x14ac:dyDescent="0.2">
      <c r="A529" s="497" t="s">
        <v>618</v>
      </c>
      <c r="B529" s="498" t="s">
        <v>639</v>
      </c>
      <c r="C529" s="499" t="s">
        <v>620</v>
      </c>
      <c r="D529" s="499" t="s">
        <v>2211</v>
      </c>
      <c r="E529" s="500">
        <v>2500</v>
      </c>
      <c r="F529" s="499" t="s">
        <v>2212</v>
      </c>
      <c r="G529" s="499" t="s">
        <v>2213</v>
      </c>
      <c r="H529" s="499" t="s">
        <v>2214</v>
      </c>
      <c r="I529" s="499" t="s">
        <v>652</v>
      </c>
      <c r="J529" s="499" t="s">
        <v>2214</v>
      </c>
      <c r="K529" s="498">
        <v>6</v>
      </c>
      <c r="L529" s="498">
        <v>12</v>
      </c>
      <c r="M529" s="500">
        <v>32989.800000000003</v>
      </c>
      <c r="N529" s="498">
        <v>4</v>
      </c>
      <c r="O529" s="498">
        <v>6</v>
      </c>
      <c r="P529" s="500">
        <v>16418.548110547283</v>
      </c>
    </row>
    <row r="530" spans="1:16" ht="20.100000000000001" customHeight="1" x14ac:dyDescent="0.2">
      <c r="A530" s="497" t="s">
        <v>618</v>
      </c>
      <c r="B530" s="498" t="s">
        <v>639</v>
      </c>
      <c r="C530" s="499" t="s">
        <v>620</v>
      </c>
      <c r="D530" s="499" t="s">
        <v>2215</v>
      </c>
      <c r="E530" s="500">
        <v>5000</v>
      </c>
      <c r="F530" s="499" t="s">
        <v>2216</v>
      </c>
      <c r="G530" s="499" t="s">
        <v>2217</v>
      </c>
      <c r="H530" s="499" t="s">
        <v>715</v>
      </c>
      <c r="I530" s="499" t="s">
        <v>630</v>
      </c>
      <c r="J530" s="499" t="s">
        <v>715</v>
      </c>
      <c r="K530" s="498">
        <v>1</v>
      </c>
      <c r="L530" s="498">
        <v>4</v>
      </c>
      <c r="M530" s="500">
        <v>16022.449999999999</v>
      </c>
      <c r="N530" s="498">
        <v>4</v>
      </c>
      <c r="O530" s="498">
        <v>6</v>
      </c>
      <c r="P530" s="500">
        <v>31418.548110547283</v>
      </c>
    </row>
    <row r="531" spans="1:16" ht="20.100000000000001" customHeight="1" x14ac:dyDescent="0.2">
      <c r="A531" s="497" t="s">
        <v>618</v>
      </c>
      <c r="B531" s="498" t="s">
        <v>639</v>
      </c>
      <c r="C531" s="499" t="s">
        <v>620</v>
      </c>
      <c r="D531" s="499" t="s">
        <v>805</v>
      </c>
      <c r="E531" s="500">
        <v>4000</v>
      </c>
      <c r="F531" s="499" t="s">
        <v>2218</v>
      </c>
      <c r="G531" s="499" t="s">
        <v>2219</v>
      </c>
      <c r="H531" s="499" t="s">
        <v>2220</v>
      </c>
      <c r="I531" s="499" t="s">
        <v>652</v>
      </c>
      <c r="J531" s="499" t="s">
        <v>2220</v>
      </c>
      <c r="K531" s="498">
        <v>6</v>
      </c>
      <c r="L531" s="498">
        <v>12</v>
      </c>
      <c r="M531" s="500">
        <v>50896.000000000015</v>
      </c>
      <c r="N531" s="498">
        <v>2</v>
      </c>
      <c r="O531" s="498">
        <v>2</v>
      </c>
      <c r="P531" s="500">
        <v>18615.948110547284</v>
      </c>
    </row>
    <row r="532" spans="1:16" ht="20.100000000000001" customHeight="1" x14ac:dyDescent="0.2">
      <c r="A532" s="497" t="s">
        <v>618</v>
      </c>
      <c r="B532" s="498" t="s">
        <v>619</v>
      </c>
      <c r="C532" s="499" t="s">
        <v>620</v>
      </c>
      <c r="D532" s="499" t="s">
        <v>2221</v>
      </c>
      <c r="E532" s="500">
        <v>5500</v>
      </c>
      <c r="F532" s="499" t="s">
        <v>2222</v>
      </c>
      <c r="G532" s="499" t="s">
        <v>2223</v>
      </c>
      <c r="H532" s="499" t="s">
        <v>1653</v>
      </c>
      <c r="I532" s="499" t="s">
        <v>630</v>
      </c>
      <c r="J532" s="499" t="s">
        <v>1653</v>
      </c>
      <c r="K532" s="498">
        <v>6</v>
      </c>
      <c r="L532" s="498">
        <v>12</v>
      </c>
      <c r="M532" s="500">
        <v>67972.180000000008</v>
      </c>
      <c r="N532" s="498">
        <v>4</v>
      </c>
      <c r="O532" s="498">
        <v>6</v>
      </c>
      <c r="P532" s="500">
        <v>34418.548110547286</v>
      </c>
    </row>
    <row r="533" spans="1:16" ht="20.100000000000001" customHeight="1" x14ac:dyDescent="0.2">
      <c r="A533" s="497" t="s">
        <v>618</v>
      </c>
      <c r="B533" s="498" t="s">
        <v>639</v>
      </c>
      <c r="C533" s="499" t="s">
        <v>620</v>
      </c>
      <c r="D533" s="499" t="s">
        <v>947</v>
      </c>
      <c r="E533" s="500">
        <v>11000</v>
      </c>
      <c r="F533" s="499" t="s">
        <v>2224</v>
      </c>
      <c r="G533" s="499" t="s">
        <v>2225</v>
      </c>
      <c r="H533" s="499" t="s">
        <v>1031</v>
      </c>
      <c r="I533" s="499" t="s">
        <v>630</v>
      </c>
      <c r="J533" s="499" t="s">
        <v>1031</v>
      </c>
      <c r="K533" s="498">
        <v>6</v>
      </c>
      <c r="L533" s="498">
        <v>12</v>
      </c>
      <c r="M533" s="500">
        <v>134682.75999999998</v>
      </c>
      <c r="N533" s="498">
        <v>4</v>
      </c>
      <c r="O533" s="498">
        <v>6</v>
      </c>
      <c r="P533" s="500">
        <v>67418.548110547286</v>
      </c>
    </row>
    <row r="534" spans="1:16" ht="20.100000000000001" customHeight="1" x14ac:dyDescent="0.2">
      <c r="A534" s="497" t="s">
        <v>618</v>
      </c>
      <c r="B534" s="498" t="s">
        <v>639</v>
      </c>
      <c r="C534" s="499" t="s">
        <v>620</v>
      </c>
      <c r="D534" s="499" t="s">
        <v>2226</v>
      </c>
      <c r="E534" s="500">
        <v>930</v>
      </c>
      <c r="F534" s="499" t="s">
        <v>2227</v>
      </c>
      <c r="G534" s="499" t="s">
        <v>2228</v>
      </c>
      <c r="H534" s="499" t="s">
        <v>963</v>
      </c>
      <c r="I534" s="499" t="s">
        <v>630</v>
      </c>
      <c r="J534" s="499" t="s">
        <v>963</v>
      </c>
      <c r="K534" s="498">
        <v>6</v>
      </c>
      <c r="L534" s="498">
        <v>12</v>
      </c>
      <c r="M534" s="500">
        <v>13264.400000000003</v>
      </c>
      <c r="N534" s="498">
        <v>4</v>
      </c>
      <c r="O534" s="498">
        <v>6</v>
      </c>
      <c r="P534" s="500">
        <v>6193.9481105472842</v>
      </c>
    </row>
    <row r="535" spans="1:16" ht="20.100000000000001" customHeight="1" x14ac:dyDescent="0.2">
      <c r="A535" s="497" t="s">
        <v>618</v>
      </c>
      <c r="B535" s="498" t="s">
        <v>619</v>
      </c>
      <c r="C535" s="499" t="s">
        <v>620</v>
      </c>
      <c r="D535" s="499" t="s">
        <v>1112</v>
      </c>
      <c r="E535" s="500">
        <v>1200</v>
      </c>
      <c r="F535" s="499" t="s">
        <v>2229</v>
      </c>
      <c r="G535" s="499" t="s">
        <v>2230</v>
      </c>
      <c r="H535" s="499" t="s">
        <v>651</v>
      </c>
      <c r="I535" s="499" t="s">
        <v>652</v>
      </c>
      <c r="J535" s="499" t="s">
        <v>651</v>
      </c>
      <c r="K535" s="498">
        <v>6</v>
      </c>
      <c r="L535" s="498">
        <v>12</v>
      </c>
      <c r="M535" s="500">
        <v>16796</v>
      </c>
      <c r="N535" s="498">
        <v>4</v>
      </c>
      <c r="O535" s="498">
        <v>6</v>
      </c>
      <c r="P535" s="500">
        <v>7959.7481105472843</v>
      </c>
    </row>
    <row r="536" spans="1:16" ht="20.100000000000001" customHeight="1" x14ac:dyDescent="0.2">
      <c r="A536" s="497" t="s">
        <v>618</v>
      </c>
      <c r="B536" s="498" t="s">
        <v>639</v>
      </c>
      <c r="C536" s="499" t="s">
        <v>620</v>
      </c>
      <c r="D536" s="499" t="s">
        <v>1130</v>
      </c>
      <c r="E536" s="500">
        <v>4000</v>
      </c>
      <c r="F536" s="499" t="s">
        <v>2231</v>
      </c>
      <c r="G536" s="499" t="s">
        <v>2232</v>
      </c>
      <c r="H536" s="499" t="s">
        <v>2233</v>
      </c>
      <c r="I536" s="499" t="s">
        <v>630</v>
      </c>
      <c r="J536" s="499" t="s">
        <v>2233</v>
      </c>
      <c r="K536" s="498">
        <v>7</v>
      </c>
      <c r="L536" s="498">
        <v>12</v>
      </c>
      <c r="M536" s="500">
        <v>50760.200000000012</v>
      </c>
      <c r="N536" s="498">
        <v>4</v>
      </c>
      <c r="O536" s="498">
        <v>6</v>
      </c>
      <c r="P536" s="500">
        <v>25418.548110547283</v>
      </c>
    </row>
    <row r="537" spans="1:16" ht="20.100000000000001" customHeight="1" x14ac:dyDescent="0.2">
      <c r="A537" s="497" t="s">
        <v>618</v>
      </c>
      <c r="B537" s="498" t="s">
        <v>639</v>
      </c>
      <c r="C537" s="499" t="s">
        <v>620</v>
      </c>
      <c r="D537" s="499" t="s">
        <v>653</v>
      </c>
      <c r="E537" s="500">
        <v>4500</v>
      </c>
      <c r="F537" s="499" t="s">
        <v>2234</v>
      </c>
      <c r="G537" s="499" t="s">
        <v>2235</v>
      </c>
      <c r="H537" s="499" t="s">
        <v>656</v>
      </c>
      <c r="I537" s="499" t="s">
        <v>630</v>
      </c>
      <c r="J537" s="499" t="s">
        <v>656</v>
      </c>
      <c r="K537" s="498">
        <v>5</v>
      </c>
      <c r="L537" s="498">
        <v>11</v>
      </c>
      <c r="M537" s="500">
        <v>54217.090000000011</v>
      </c>
      <c r="N537" s="498"/>
      <c r="O537" s="498"/>
      <c r="P537" s="500"/>
    </row>
    <row r="538" spans="1:16" ht="20.100000000000001" customHeight="1" x14ac:dyDescent="0.2">
      <c r="A538" s="497" t="s">
        <v>618</v>
      </c>
      <c r="B538" s="498" t="s">
        <v>619</v>
      </c>
      <c r="C538" s="499" t="s">
        <v>620</v>
      </c>
      <c r="D538" s="499" t="s">
        <v>653</v>
      </c>
      <c r="E538" s="500">
        <v>5000</v>
      </c>
      <c r="F538" s="499" t="s">
        <v>2236</v>
      </c>
      <c r="G538" s="499" t="s">
        <v>2237</v>
      </c>
      <c r="H538" s="499" t="s">
        <v>656</v>
      </c>
      <c r="I538" s="499" t="s">
        <v>630</v>
      </c>
      <c r="J538" s="499" t="s">
        <v>656</v>
      </c>
      <c r="K538" s="498">
        <v>6</v>
      </c>
      <c r="L538" s="498">
        <v>12</v>
      </c>
      <c r="M538" s="500">
        <v>62989.80000000001</v>
      </c>
      <c r="N538" s="498">
        <v>4</v>
      </c>
      <c r="O538" s="498">
        <v>6</v>
      </c>
      <c r="P538" s="500">
        <v>31418.548110547283</v>
      </c>
    </row>
    <row r="539" spans="1:16" ht="20.100000000000001" customHeight="1" x14ac:dyDescent="0.2">
      <c r="A539" s="497" t="s">
        <v>618</v>
      </c>
      <c r="B539" s="498" t="s">
        <v>639</v>
      </c>
      <c r="C539" s="499" t="s">
        <v>620</v>
      </c>
      <c r="D539" s="499" t="s">
        <v>2238</v>
      </c>
      <c r="E539" s="500">
        <v>1600</v>
      </c>
      <c r="F539" s="499" t="s">
        <v>2239</v>
      </c>
      <c r="G539" s="499" t="s">
        <v>2240</v>
      </c>
      <c r="H539" s="499" t="s">
        <v>2241</v>
      </c>
      <c r="I539" s="499" t="s">
        <v>652</v>
      </c>
      <c r="J539" s="499" t="s">
        <v>2241</v>
      </c>
      <c r="K539" s="498">
        <v>8</v>
      </c>
      <c r="L539" s="498">
        <v>12</v>
      </c>
      <c r="M539" s="500">
        <v>21828</v>
      </c>
      <c r="N539" s="498">
        <v>4</v>
      </c>
      <c r="O539" s="498">
        <v>6</v>
      </c>
      <c r="P539" s="500">
        <v>10575.748110547283</v>
      </c>
    </row>
    <row r="540" spans="1:16" ht="20.100000000000001" customHeight="1" x14ac:dyDescent="0.2">
      <c r="A540" s="497" t="s">
        <v>618</v>
      </c>
      <c r="B540" s="498" t="s">
        <v>639</v>
      </c>
      <c r="C540" s="499" t="s">
        <v>620</v>
      </c>
      <c r="D540" s="499" t="s">
        <v>2242</v>
      </c>
      <c r="E540" s="500">
        <v>3800</v>
      </c>
      <c r="F540" s="499" t="s">
        <v>2243</v>
      </c>
      <c r="G540" s="499" t="s">
        <v>2244</v>
      </c>
      <c r="H540" s="499" t="s">
        <v>2245</v>
      </c>
      <c r="I540" s="499" t="s">
        <v>625</v>
      </c>
      <c r="J540" s="499" t="s">
        <v>2245</v>
      </c>
      <c r="K540" s="498">
        <v>6</v>
      </c>
      <c r="L540" s="498">
        <v>12</v>
      </c>
      <c r="M540" s="500">
        <v>48589.80000000001</v>
      </c>
      <c r="N540" s="498">
        <v>4</v>
      </c>
      <c r="O540" s="498">
        <v>6</v>
      </c>
      <c r="P540" s="500">
        <v>24218.548110547283</v>
      </c>
    </row>
    <row r="541" spans="1:16" ht="20.100000000000001" customHeight="1" x14ac:dyDescent="0.2">
      <c r="A541" s="497" t="s">
        <v>618</v>
      </c>
      <c r="B541" s="498" t="s">
        <v>639</v>
      </c>
      <c r="C541" s="499" t="s">
        <v>620</v>
      </c>
      <c r="D541" s="499" t="s">
        <v>2246</v>
      </c>
      <c r="E541" s="500">
        <v>3500</v>
      </c>
      <c r="F541" s="499" t="s">
        <v>2247</v>
      </c>
      <c r="G541" s="499" t="s">
        <v>2248</v>
      </c>
      <c r="H541" s="499" t="s">
        <v>852</v>
      </c>
      <c r="I541" s="499" t="s">
        <v>630</v>
      </c>
      <c r="J541" s="499" t="s">
        <v>852</v>
      </c>
      <c r="K541" s="498"/>
      <c r="L541" s="498"/>
      <c r="M541" s="500"/>
      <c r="N541" s="498">
        <v>1</v>
      </c>
      <c r="O541" s="498">
        <v>1</v>
      </c>
      <c r="P541" s="500">
        <v>3829.5481105472841</v>
      </c>
    </row>
    <row r="542" spans="1:16" ht="20.100000000000001" customHeight="1" x14ac:dyDescent="0.2">
      <c r="A542" s="497" t="s">
        <v>618</v>
      </c>
      <c r="B542" s="498" t="s">
        <v>639</v>
      </c>
      <c r="C542" s="499" t="s">
        <v>620</v>
      </c>
      <c r="D542" s="499" t="s">
        <v>2249</v>
      </c>
      <c r="E542" s="500">
        <v>7500</v>
      </c>
      <c r="F542" s="499" t="s">
        <v>2250</v>
      </c>
      <c r="G542" s="499" t="s">
        <v>2251</v>
      </c>
      <c r="H542" s="499" t="s">
        <v>2252</v>
      </c>
      <c r="I542" s="499" t="s">
        <v>630</v>
      </c>
      <c r="J542" s="499" t="s">
        <v>2252</v>
      </c>
      <c r="K542" s="498">
        <v>6</v>
      </c>
      <c r="L542" s="498">
        <v>12</v>
      </c>
      <c r="M542" s="500">
        <v>92216.64999999998</v>
      </c>
      <c r="N542" s="498">
        <v>2</v>
      </c>
      <c r="O542" s="498">
        <v>3</v>
      </c>
      <c r="P542" s="500">
        <v>30066.318110547283</v>
      </c>
    </row>
    <row r="543" spans="1:16" ht="20.100000000000001" customHeight="1" x14ac:dyDescent="0.2">
      <c r="A543" s="497" t="s">
        <v>618</v>
      </c>
      <c r="B543" s="498" t="s">
        <v>639</v>
      </c>
      <c r="C543" s="499" t="s">
        <v>620</v>
      </c>
      <c r="D543" s="499" t="s">
        <v>2253</v>
      </c>
      <c r="E543" s="500">
        <v>5500</v>
      </c>
      <c r="F543" s="499" t="s">
        <v>2254</v>
      </c>
      <c r="G543" s="499" t="s">
        <v>2255</v>
      </c>
      <c r="H543" s="499" t="s">
        <v>666</v>
      </c>
      <c r="I543" s="499" t="s">
        <v>630</v>
      </c>
      <c r="J543" s="499" t="s">
        <v>666</v>
      </c>
      <c r="K543" s="498">
        <v>1</v>
      </c>
      <c r="L543" s="498">
        <v>4</v>
      </c>
      <c r="M543" s="500">
        <v>17522.449999999997</v>
      </c>
      <c r="N543" s="498">
        <v>4</v>
      </c>
      <c r="O543" s="498">
        <v>6</v>
      </c>
      <c r="P543" s="500">
        <v>34418.548110547286</v>
      </c>
    </row>
    <row r="544" spans="1:16" ht="20.100000000000001" customHeight="1" x14ac:dyDescent="0.2">
      <c r="A544" s="497" t="s">
        <v>618</v>
      </c>
      <c r="B544" s="498" t="s">
        <v>639</v>
      </c>
      <c r="C544" s="499" t="s">
        <v>620</v>
      </c>
      <c r="D544" s="499" t="s">
        <v>2256</v>
      </c>
      <c r="E544" s="500">
        <v>6500</v>
      </c>
      <c r="F544" s="499" t="s">
        <v>2257</v>
      </c>
      <c r="G544" s="499" t="s">
        <v>2258</v>
      </c>
      <c r="H544" s="499" t="s">
        <v>629</v>
      </c>
      <c r="I544" s="499" t="s">
        <v>630</v>
      </c>
      <c r="J544" s="499" t="s">
        <v>629</v>
      </c>
      <c r="K544" s="498">
        <v>3</v>
      </c>
      <c r="L544" s="498">
        <v>12</v>
      </c>
      <c r="M544" s="500">
        <v>80989.799999999988</v>
      </c>
      <c r="N544" s="498">
        <v>1</v>
      </c>
      <c r="O544" s="498">
        <v>6</v>
      </c>
      <c r="P544" s="500">
        <v>40418.548110547286</v>
      </c>
    </row>
    <row r="545" spans="1:16" ht="20.100000000000001" customHeight="1" x14ac:dyDescent="0.2">
      <c r="A545" s="497" t="s">
        <v>618</v>
      </c>
      <c r="B545" s="498" t="s">
        <v>619</v>
      </c>
      <c r="C545" s="499" t="s">
        <v>620</v>
      </c>
      <c r="D545" s="499" t="s">
        <v>2076</v>
      </c>
      <c r="E545" s="500">
        <v>2600</v>
      </c>
      <c r="F545" s="499" t="s">
        <v>2259</v>
      </c>
      <c r="G545" s="499" t="s">
        <v>2260</v>
      </c>
      <c r="H545" s="499" t="s">
        <v>2261</v>
      </c>
      <c r="I545" s="499" t="s">
        <v>652</v>
      </c>
      <c r="J545" s="499" t="s">
        <v>2261</v>
      </c>
      <c r="K545" s="498">
        <v>9</v>
      </c>
      <c r="L545" s="498">
        <v>12</v>
      </c>
      <c r="M545" s="500">
        <v>31239.470000000008</v>
      </c>
      <c r="N545" s="498">
        <v>4</v>
      </c>
      <c r="O545" s="498">
        <v>6</v>
      </c>
      <c r="P545" s="500">
        <v>17018.548110547283</v>
      </c>
    </row>
    <row r="546" spans="1:16" ht="20.100000000000001" customHeight="1" x14ac:dyDescent="0.2">
      <c r="A546" s="497" t="s">
        <v>618</v>
      </c>
      <c r="B546" s="498" t="s">
        <v>619</v>
      </c>
      <c r="C546" s="499" t="s">
        <v>620</v>
      </c>
      <c r="D546" s="499" t="s">
        <v>2262</v>
      </c>
      <c r="E546" s="500">
        <v>9500</v>
      </c>
      <c r="F546" s="499" t="s">
        <v>2263</v>
      </c>
      <c r="G546" s="499" t="s">
        <v>2264</v>
      </c>
      <c r="H546" s="499" t="s">
        <v>1801</v>
      </c>
      <c r="I546" s="499" t="s">
        <v>630</v>
      </c>
      <c r="J546" s="499" t="s">
        <v>1801</v>
      </c>
      <c r="K546" s="498">
        <v>9</v>
      </c>
      <c r="L546" s="498">
        <v>12</v>
      </c>
      <c r="M546" s="500">
        <v>120940.34999999998</v>
      </c>
      <c r="N546" s="498"/>
      <c r="O546" s="498"/>
      <c r="P546" s="500"/>
    </row>
    <row r="547" spans="1:16" ht="20.100000000000001" customHeight="1" x14ac:dyDescent="0.2">
      <c r="A547" s="497" t="s">
        <v>618</v>
      </c>
      <c r="B547" s="498" t="s">
        <v>639</v>
      </c>
      <c r="C547" s="499" t="s">
        <v>620</v>
      </c>
      <c r="D547" s="499" t="s">
        <v>2265</v>
      </c>
      <c r="E547" s="500">
        <v>2500</v>
      </c>
      <c r="F547" s="499" t="s">
        <v>2266</v>
      </c>
      <c r="G547" s="499" t="s">
        <v>2267</v>
      </c>
      <c r="H547" s="499" t="s">
        <v>2268</v>
      </c>
      <c r="I547" s="499" t="s">
        <v>625</v>
      </c>
      <c r="J547" s="499" t="s">
        <v>2268</v>
      </c>
      <c r="K547" s="498">
        <v>6</v>
      </c>
      <c r="L547" s="498">
        <v>12</v>
      </c>
      <c r="M547" s="500">
        <v>32989.800000000003</v>
      </c>
      <c r="N547" s="498">
        <v>4</v>
      </c>
      <c r="O547" s="498">
        <v>6</v>
      </c>
      <c r="P547" s="500">
        <v>16355.008110547282</v>
      </c>
    </row>
    <row r="548" spans="1:16" ht="20.100000000000001" customHeight="1" x14ac:dyDescent="0.2">
      <c r="A548" s="497" t="s">
        <v>618</v>
      </c>
      <c r="B548" s="498" t="s">
        <v>639</v>
      </c>
      <c r="C548" s="499" t="s">
        <v>620</v>
      </c>
      <c r="D548" s="499" t="s">
        <v>1283</v>
      </c>
      <c r="E548" s="500">
        <v>1500</v>
      </c>
      <c r="F548" s="499" t="s">
        <v>2269</v>
      </c>
      <c r="G548" s="499" t="s">
        <v>2270</v>
      </c>
      <c r="H548" s="499" t="s">
        <v>2271</v>
      </c>
      <c r="I548" s="499" t="s">
        <v>652</v>
      </c>
      <c r="J548" s="499" t="s">
        <v>2271</v>
      </c>
      <c r="K548" s="498">
        <v>6</v>
      </c>
      <c r="L548" s="498">
        <v>12</v>
      </c>
      <c r="M548" s="500">
        <v>20718.690000000002</v>
      </c>
      <c r="N548" s="498">
        <v>4</v>
      </c>
      <c r="O548" s="498">
        <v>6</v>
      </c>
      <c r="P548" s="500">
        <v>9921.7481105472834</v>
      </c>
    </row>
    <row r="549" spans="1:16" ht="20.100000000000001" customHeight="1" x14ac:dyDescent="0.2">
      <c r="A549" s="497" t="s">
        <v>618</v>
      </c>
      <c r="B549" s="498" t="s">
        <v>639</v>
      </c>
      <c r="C549" s="499" t="s">
        <v>620</v>
      </c>
      <c r="D549" s="499" t="s">
        <v>805</v>
      </c>
      <c r="E549" s="500">
        <v>2600</v>
      </c>
      <c r="F549" s="499" t="s">
        <v>2272</v>
      </c>
      <c r="G549" s="499" t="s">
        <v>2273</v>
      </c>
      <c r="H549" s="499" t="s">
        <v>2274</v>
      </c>
      <c r="I549" s="499" t="s">
        <v>625</v>
      </c>
      <c r="J549" s="499" t="s">
        <v>2274</v>
      </c>
      <c r="K549" s="498">
        <v>6</v>
      </c>
      <c r="L549" s="498">
        <v>12</v>
      </c>
      <c r="M549" s="500">
        <v>34167.660000000003</v>
      </c>
      <c r="N549" s="498">
        <v>4</v>
      </c>
      <c r="O549" s="498">
        <v>6</v>
      </c>
      <c r="P549" s="500">
        <v>17018.548110547283</v>
      </c>
    </row>
    <row r="550" spans="1:16" ht="20.100000000000001" customHeight="1" x14ac:dyDescent="0.2">
      <c r="A550" s="497" t="s">
        <v>618</v>
      </c>
      <c r="B550" s="498" t="s">
        <v>639</v>
      </c>
      <c r="C550" s="499" t="s">
        <v>620</v>
      </c>
      <c r="D550" s="499" t="s">
        <v>2275</v>
      </c>
      <c r="E550" s="500">
        <v>1145</v>
      </c>
      <c r="F550" s="499" t="s">
        <v>2276</v>
      </c>
      <c r="G550" s="499" t="s">
        <v>2277</v>
      </c>
      <c r="H550" s="499" t="s">
        <v>651</v>
      </c>
      <c r="I550" s="499" t="s">
        <v>652</v>
      </c>
      <c r="J550" s="499" t="s">
        <v>651</v>
      </c>
      <c r="K550" s="498">
        <v>6</v>
      </c>
      <c r="L550" s="498">
        <v>12</v>
      </c>
      <c r="M550" s="500">
        <v>16068.929999999997</v>
      </c>
      <c r="N550" s="498">
        <v>4</v>
      </c>
      <c r="O550" s="498">
        <v>6</v>
      </c>
      <c r="P550" s="500">
        <v>7578.9381105472849</v>
      </c>
    </row>
    <row r="551" spans="1:16" ht="20.100000000000001" customHeight="1" x14ac:dyDescent="0.2">
      <c r="A551" s="497" t="s">
        <v>618</v>
      </c>
      <c r="B551" s="498" t="s">
        <v>619</v>
      </c>
      <c r="C551" s="499" t="s">
        <v>620</v>
      </c>
      <c r="D551" s="499" t="s">
        <v>657</v>
      </c>
      <c r="E551" s="500">
        <v>930</v>
      </c>
      <c r="F551" s="499" t="s">
        <v>2278</v>
      </c>
      <c r="G551" s="499" t="s">
        <v>2279</v>
      </c>
      <c r="H551" s="499" t="s">
        <v>651</v>
      </c>
      <c r="I551" s="499" t="s">
        <v>652</v>
      </c>
      <c r="J551" s="499" t="s">
        <v>651</v>
      </c>
      <c r="K551" s="498">
        <v>6</v>
      </c>
      <c r="L551" s="498">
        <v>12</v>
      </c>
      <c r="M551" s="500">
        <v>13264.400000000003</v>
      </c>
      <c r="N551" s="498">
        <v>4</v>
      </c>
      <c r="O551" s="498">
        <v>6</v>
      </c>
      <c r="P551" s="500">
        <v>6193.9481105472842</v>
      </c>
    </row>
    <row r="552" spans="1:16" ht="20.100000000000001" customHeight="1" x14ac:dyDescent="0.2">
      <c r="A552" s="497" t="s">
        <v>618</v>
      </c>
      <c r="B552" s="498" t="s">
        <v>639</v>
      </c>
      <c r="C552" s="499" t="s">
        <v>620</v>
      </c>
      <c r="D552" s="499" t="s">
        <v>732</v>
      </c>
      <c r="E552" s="500">
        <v>1200</v>
      </c>
      <c r="F552" s="499" t="s">
        <v>2280</v>
      </c>
      <c r="G552" s="499" t="s">
        <v>2281</v>
      </c>
      <c r="H552" s="499" t="s">
        <v>2282</v>
      </c>
      <c r="I552" s="499" t="s">
        <v>652</v>
      </c>
      <c r="J552" s="499" t="s">
        <v>2282</v>
      </c>
      <c r="K552" s="498">
        <v>6</v>
      </c>
      <c r="L552" s="498">
        <v>12</v>
      </c>
      <c r="M552" s="500">
        <v>16796</v>
      </c>
      <c r="N552" s="498">
        <v>4</v>
      </c>
      <c r="O552" s="498">
        <v>6</v>
      </c>
      <c r="P552" s="500">
        <v>7959.7481105472843</v>
      </c>
    </row>
    <row r="553" spans="1:16" ht="20.100000000000001" customHeight="1" x14ac:dyDescent="0.2">
      <c r="A553" s="497" t="s">
        <v>618</v>
      </c>
      <c r="B553" s="498" t="s">
        <v>619</v>
      </c>
      <c r="C553" s="499" t="s">
        <v>620</v>
      </c>
      <c r="D553" s="499" t="s">
        <v>1112</v>
      </c>
      <c r="E553" s="500">
        <v>1200</v>
      </c>
      <c r="F553" s="499" t="s">
        <v>2283</v>
      </c>
      <c r="G553" s="499" t="s">
        <v>2284</v>
      </c>
      <c r="H553" s="499" t="s">
        <v>651</v>
      </c>
      <c r="I553" s="499" t="s">
        <v>652</v>
      </c>
      <c r="J553" s="499" t="s">
        <v>651</v>
      </c>
      <c r="K553" s="498">
        <v>6</v>
      </c>
      <c r="L553" s="498">
        <v>12</v>
      </c>
      <c r="M553" s="500">
        <v>16774.72</v>
      </c>
      <c r="N553" s="498">
        <v>4</v>
      </c>
      <c r="O553" s="498">
        <v>6</v>
      </c>
      <c r="P553" s="500">
        <v>7854.4981105472834</v>
      </c>
    </row>
    <row r="554" spans="1:16" ht="20.100000000000001" customHeight="1" x14ac:dyDescent="0.2">
      <c r="A554" s="497" t="s">
        <v>618</v>
      </c>
      <c r="B554" s="498" t="s">
        <v>619</v>
      </c>
      <c r="C554" s="499" t="s">
        <v>620</v>
      </c>
      <c r="D554" s="499" t="s">
        <v>2285</v>
      </c>
      <c r="E554" s="500">
        <v>5000</v>
      </c>
      <c r="F554" s="499" t="s">
        <v>2286</v>
      </c>
      <c r="G554" s="499" t="s">
        <v>2287</v>
      </c>
      <c r="H554" s="499" t="s">
        <v>2288</v>
      </c>
      <c r="I554" s="499" t="s">
        <v>630</v>
      </c>
      <c r="J554" s="499" t="s">
        <v>2288</v>
      </c>
      <c r="K554" s="498">
        <v>5</v>
      </c>
      <c r="L554" s="498">
        <v>11</v>
      </c>
      <c r="M554" s="500">
        <v>60789.210000000006</v>
      </c>
      <c r="N554" s="498"/>
      <c r="O554" s="498"/>
      <c r="P554" s="500"/>
    </row>
    <row r="555" spans="1:16" ht="20.100000000000001" customHeight="1" x14ac:dyDescent="0.2">
      <c r="A555" s="497" t="s">
        <v>618</v>
      </c>
      <c r="B555" s="498" t="s">
        <v>639</v>
      </c>
      <c r="C555" s="499" t="s">
        <v>620</v>
      </c>
      <c r="D555" s="499" t="s">
        <v>947</v>
      </c>
      <c r="E555" s="500">
        <v>11000</v>
      </c>
      <c r="F555" s="499" t="s">
        <v>2289</v>
      </c>
      <c r="G555" s="499" t="s">
        <v>2290</v>
      </c>
      <c r="H555" s="499" t="s">
        <v>791</v>
      </c>
      <c r="I555" s="499" t="s">
        <v>630</v>
      </c>
      <c r="J555" s="499" t="s">
        <v>791</v>
      </c>
      <c r="K555" s="498">
        <v>6</v>
      </c>
      <c r="L555" s="498">
        <v>12</v>
      </c>
      <c r="M555" s="500">
        <v>132387.21999999997</v>
      </c>
      <c r="N555" s="498">
        <v>4</v>
      </c>
      <c r="O555" s="498">
        <v>6</v>
      </c>
      <c r="P555" s="500">
        <v>67418.548110547286</v>
      </c>
    </row>
    <row r="556" spans="1:16" ht="20.100000000000001" customHeight="1" x14ac:dyDescent="0.2">
      <c r="A556" s="497" t="s">
        <v>618</v>
      </c>
      <c r="B556" s="498" t="s">
        <v>639</v>
      </c>
      <c r="C556" s="499" t="s">
        <v>620</v>
      </c>
      <c r="D556" s="499" t="s">
        <v>805</v>
      </c>
      <c r="E556" s="500">
        <v>3500</v>
      </c>
      <c r="F556" s="499" t="s">
        <v>2291</v>
      </c>
      <c r="G556" s="499" t="s">
        <v>2292</v>
      </c>
      <c r="H556" s="499" t="s">
        <v>1250</v>
      </c>
      <c r="I556" s="499" t="s">
        <v>625</v>
      </c>
      <c r="J556" s="499" t="s">
        <v>1250</v>
      </c>
      <c r="K556" s="498">
        <v>6</v>
      </c>
      <c r="L556" s="498">
        <v>12</v>
      </c>
      <c r="M556" s="500">
        <v>44837.700000000012</v>
      </c>
      <c r="N556" s="498">
        <v>4</v>
      </c>
      <c r="O556" s="498">
        <v>6</v>
      </c>
      <c r="P556" s="500">
        <v>22418.548110547283</v>
      </c>
    </row>
    <row r="557" spans="1:16" ht="20.100000000000001" customHeight="1" x14ac:dyDescent="0.2">
      <c r="A557" s="497" t="s">
        <v>618</v>
      </c>
      <c r="B557" s="498" t="s">
        <v>639</v>
      </c>
      <c r="C557" s="499" t="s">
        <v>620</v>
      </c>
      <c r="D557" s="499" t="s">
        <v>2293</v>
      </c>
      <c r="E557" s="500">
        <v>8000</v>
      </c>
      <c r="F557" s="499" t="s">
        <v>2294</v>
      </c>
      <c r="G557" s="499" t="s">
        <v>2295</v>
      </c>
      <c r="H557" s="499" t="s">
        <v>656</v>
      </c>
      <c r="I557" s="499" t="s">
        <v>630</v>
      </c>
      <c r="J557" s="499" t="s">
        <v>656</v>
      </c>
      <c r="K557" s="498">
        <v>8</v>
      </c>
      <c r="L557" s="498">
        <v>12</v>
      </c>
      <c r="M557" s="500">
        <v>98814.76999999999</v>
      </c>
      <c r="N557" s="498">
        <v>3</v>
      </c>
      <c r="O557" s="498">
        <v>6</v>
      </c>
      <c r="P557" s="500">
        <v>49418.548110547286</v>
      </c>
    </row>
    <row r="558" spans="1:16" ht="20.100000000000001" customHeight="1" x14ac:dyDescent="0.2">
      <c r="A558" s="497" t="s">
        <v>618</v>
      </c>
      <c r="B558" s="498" t="s">
        <v>639</v>
      </c>
      <c r="C558" s="499" t="s">
        <v>620</v>
      </c>
      <c r="D558" s="499" t="s">
        <v>1008</v>
      </c>
      <c r="E558" s="500">
        <v>3000</v>
      </c>
      <c r="F558" s="499" t="s">
        <v>2296</v>
      </c>
      <c r="G558" s="499" t="s">
        <v>2297</v>
      </c>
      <c r="H558" s="499" t="s">
        <v>749</v>
      </c>
      <c r="I558" s="499" t="s">
        <v>630</v>
      </c>
      <c r="J558" s="499" t="s">
        <v>749</v>
      </c>
      <c r="K558" s="498">
        <v>6</v>
      </c>
      <c r="L558" s="498">
        <v>12</v>
      </c>
      <c r="M558" s="500">
        <v>38981.820000000007</v>
      </c>
      <c r="N558" s="498">
        <v>1</v>
      </c>
      <c r="O558" s="498">
        <v>1</v>
      </c>
      <c r="P558" s="500">
        <v>6955.6781105472846</v>
      </c>
    </row>
    <row r="559" spans="1:16" ht="20.100000000000001" customHeight="1" x14ac:dyDescent="0.2">
      <c r="A559" s="497" t="s">
        <v>618</v>
      </c>
      <c r="B559" s="498" t="s">
        <v>639</v>
      </c>
      <c r="C559" s="499" t="s">
        <v>620</v>
      </c>
      <c r="D559" s="499" t="s">
        <v>2097</v>
      </c>
      <c r="E559" s="500">
        <v>4500</v>
      </c>
      <c r="F559" s="499" t="s">
        <v>2298</v>
      </c>
      <c r="G559" s="499" t="s">
        <v>2299</v>
      </c>
      <c r="H559" s="499" t="s">
        <v>699</v>
      </c>
      <c r="I559" s="499" t="s">
        <v>630</v>
      </c>
      <c r="J559" s="499" t="s">
        <v>699</v>
      </c>
      <c r="K559" s="498">
        <v>6</v>
      </c>
      <c r="L559" s="498">
        <v>12</v>
      </c>
      <c r="M559" s="500">
        <v>56989.80000000001</v>
      </c>
      <c r="N559" s="498">
        <v>4</v>
      </c>
      <c r="O559" s="498">
        <v>6</v>
      </c>
      <c r="P559" s="500">
        <v>28418.548110547283</v>
      </c>
    </row>
    <row r="560" spans="1:16" ht="20.100000000000001" customHeight="1" x14ac:dyDescent="0.2">
      <c r="A560" s="497" t="s">
        <v>618</v>
      </c>
      <c r="B560" s="498" t="s">
        <v>639</v>
      </c>
      <c r="C560" s="499" t="s">
        <v>620</v>
      </c>
      <c r="D560" s="499" t="s">
        <v>2300</v>
      </c>
      <c r="E560" s="500">
        <v>2800</v>
      </c>
      <c r="F560" s="499" t="s">
        <v>2301</v>
      </c>
      <c r="G560" s="499" t="s">
        <v>2302</v>
      </c>
      <c r="H560" s="499" t="s">
        <v>2303</v>
      </c>
      <c r="I560" s="499" t="s">
        <v>625</v>
      </c>
      <c r="J560" s="499" t="s">
        <v>2303</v>
      </c>
      <c r="K560" s="498">
        <v>6</v>
      </c>
      <c r="L560" s="498">
        <v>12</v>
      </c>
      <c r="M560" s="500">
        <v>36177.280000000006</v>
      </c>
      <c r="N560" s="498">
        <v>4</v>
      </c>
      <c r="O560" s="498">
        <v>6</v>
      </c>
      <c r="P560" s="500">
        <v>18218.548110547283</v>
      </c>
    </row>
    <row r="561" spans="1:16" ht="20.100000000000001" customHeight="1" x14ac:dyDescent="0.2">
      <c r="A561" s="497" t="s">
        <v>618</v>
      </c>
      <c r="B561" s="498" t="s">
        <v>619</v>
      </c>
      <c r="C561" s="499" t="s">
        <v>620</v>
      </c>
      <c r="D561" s="499" t="s">
        <v>805</v>
      </c>
      <c r="E561" s="500">
        <v>3500</v>
      </c>
      <c r="F561" s="499" t="s">
        <v>2304</v>
      </c>
      <c r="G561" s="499" t="s">
        <v>2305</v>
      </c>
      <c r="H561" s="499" t="s">
        <v>2306</v>
      </c>
      <c r="I561" s="499" t="s">
        <v>652</v>
      </c>
      <c r="J561" s="499" t="s">
        <v>2306</v>
      </c>
      <c r="K561" s="498">
        <v>6</v>
      </c>
      <c r="L561" s="498">
        <v>12</v>
      </c>
      <c r="M561" s="500">
        <v>44960.280000000006</v>
      </c>
      <c r="N561" s="498">
        <v>4</v>
      </c>
      <c r="O561" s="498">
        <v>6</v>
      </c>
      <c r="P561" s="500">
        <v>22418.548110547283</v>
      </c>
    </row>
    <row r="562" spans="1:16" ht="20.100000000000001" customHeight="1" x14ac:dyDescent="0.2">
      <c r="A562" s="497" t="s">
        <v>618</v>
      </c>
      <c r="B562" s="498" t="s">
        <v>619</v>
      </c>
      <c r="C562" s="499" t="s">
        <v>620</v>
      </c>
      <c r="D562" s="499" t="s">
        <v>2307</v>
      </c>
      <c r="E562" s="500">
        <v>1200</v>
      </c>
      <c r="F562" s="499" t="s">
        <v>2308</v>
      </c>
      <c r="G562" s="499" t="s">
        <v>2309</v>
      </c>
      <c r="H562" s="499" t="s">
        <v>817</v>
      </c>
      <c r="I562" s="499" t="s">
        <v>652</v>
      </c>
      <c r="J562" s="499" t="s">
        <v>817</v>
      </c>
      <c r="K562" s="498">
        <v>9</v>
      </c>
      <c r="L562" s="498">
        <v>12</v>
      </c>
      <c r="M562" s="500">
        <v>16793.36</v>
      </c>
      <c r="N562" s="498">
        <v>4</v>
      </c>
      <c r="O562" s="498">
        <v>6</v>
      </c>
      <c r="P562" s="500">
        <v>7959.7481105472843</v>
      </c>
    </row>
    <row r="563" spans="1:16" ht="20.100000000000001" customHeight="1" x14ac:dyDescent="0.2">
      <c r="A563" s="497" t="s">
        <v>618</v>
      </c>
      <c r="B563" s="498" t="s">
        <v>639</v>
      </c>
      <c r="C563" s="499" t="s">
        <v>620</v>
      </c>
      <c r="D563" s="499" t="s">
        <v>653</v>
      </c>
      <c r="E563" s="500">
        <v>4000</v>
      </c>
      <c r="F563" s="499" t="s">
        <v>2310</v>
      </c>
      <c r="G563" s="499" t="s">
        <v>2311</v>
      </c>
      <c r="H563" s="499" t="s">
        <v>787</v>
      </c>
      <c r="I563" s="499" t="s">
        <v>625</v>
      </c>
      <c r="J563" s="499" t="s">
        <v>787</v>
      </c>
      <c r="K563" s="498">
        <v>7</v>
      </c>
      <c r="L563" s="498">
        <v>12</v>
      </c>
      <c r="M563" s="500">
        <v>50976.360000000008</v>
      </c>
      <c r="N563" s="498">
        <v>4</v>
      </c>
      <c r="O563" s="498">
        <v>6</v>
      </c>
      <c r="P563" s="500">
        <v>25418.548110547283</v>
      </c>
    </row>
    <row r="564" spans="1:16" ht="20.100000000000001" customHeight="1" x14ac:dyDescent="0.2">
      <c r="A564" s="497" t="s">
        <v>618</v>
      </c>
      <c r="B564" s="498" t="s">
        <v>639</v>
      </c>
      <c r="C564" s="499" t="s">
        <v>620</v>
      </c>
      <c r="D564" s="499" t="s">
        <v>1337</v>
      </c>
      <c r="E564" s="500">
        <v>3800</v>
      </c>
      <c r="F564" s="499" t="s">
        <v>2312</v>
      </c>
      <c r="G564" s="499" t="s">
        <v>2313</v>
      </c>
      <c r="H564" s="499" t="s">
        <v>1340</v>
      </c>
      <c r="I564" s="499" t="s">
        <v>652</v>
      </c>
      <c r="J564" s="499" t="s">
        <v>1340</v>
      </c>
      <c r="K564" s="498">
        <v>6</v>
      </c>
      <c r="L564" s="498">
        <v>12</v>
      </c>
      <c r="M564" s="500">
        <v>48589.80000000001</v>
      </c>
      <c r="N564" s="498">
        <v>4</v>
      </c>
      <c r="O564" s="498">
        <v>6</v>
      </c>
      <c r="P564" s="500">
        <v>24218.548110547283</v>
      </c>
    </row>
    <row r="565" spans="1:16" ht="20.100000000000001" customHeight="1" x14ac:dyDescent="0.2">
      <c r="A565" s="497" t="s">
        <v>618</v>
      </c>
      <c r="B565" s="498" t="s">
        <v>639</v>
      </c>
      <c r="C565" s="499" t="s">
        <v>620</v>
      </c>
      <c r="D565" s="499" t="s">
        <v>746</v>
      </c>
      <c r="E565" s="500">
        <v>11000</v>
      </c>
      <c r="F565" s="499" t="s">
        <v>2314</v>
      </c>
      <c r="G565" s="499" t="s">
        <v>2315</v>
      </c>
      <c r="H565" s="499" t="s">
        <v>749</v>
      </c>
      <c r="I565" s="499" t="s">
        <v>630</v>
      </c>
      <c r="J565" s="499" t="s">
        <v>749</v>
      </c>
      <c r="K565" s="498">
        <v>6</v>
      </c>
      <c r="L565" s="498">
        <v>12</v>
      </c>
      <c r="M565" s="500">
        <v>134809.67999999996</v>
      </c>
      <c r="N565" s="498">
        <v>4</v>
      </c>
      <c r="O565" s="498">
        <v>6</v>
      </c>
      <c r="P565" s="500">
        <v>67418.548110547286</v>
      </c>
    </row>
    <row r="566" spans="1:16" ht="20.100000000000001" customHeight="1" x14ac:dyDescent="0.2">
      <c r="A566" s="497" t="s">
        <v>618</v>
      </c>
      <c r="B566" s="498" t="s">
        <v>639</v>
      </c>
      <c r="C566" s="499" t="s">
        <v>620</v>
      </c>
      <c r="D566" s="499" t="s">
        <v>2316</v>
      </c>
      <c r="E566" s="500">
        <v>2800</v>
      </c>
      <c r="F566" s="499" t="s">
        <v>2317</v>
      </c>
      <c r="G566" s="499" t="s">
        <v>2318</v>
      </c>
      <c r="H566" s="499" t="s">
        <v>2319</v>
      </c>
      <c r="I566" s="499" t="s">
        <v>625</v>
      </c>
      <c r="J566" s="499" t="s">
        <v>2319</v>
      </c>
      <c r="K566" s="498">
        <v>6</v>
      </c>
      <c r="L566" s="498">
        <v>12</v>
      </c>
      <c r="M566" s="500">
        <v>36242.220000000008</v>
      </c>
      <c r="N566" s="498">
        <v>4</v>
      </c>
      <c r="O566" s="498">
        <v>6</v>
      </c>
      <c r="P566" s="500">
        <v>18218.548110547283</v>
      </c>
    </row>
    <row r="567" spans="1:16" ht="20.100000000000001" customHeight="1" x14ac:dyDescent="0.2">
      <c r="A567" s="497" t="s">
        <v>618</v>
      </c>
      <c r="B567" s="498" t="s">
        <v>639</v>
      </c>
      <c r="C567" s="499" t="s">
        <v>620</v>
      </c>
      <c r="D567" s="499" t="s">
        <v>907</v>
      </c>
      <c r="E567" s="500">
        <v>15600</v>
      </c>
      <c r="F567" s="499" t="s">
        <v>2320</v>
      </c>
      <c r="G567" s="499" t="s">
        <v>2321</v>
      </c>
      <c r="H567" s="499" t="s">
        <v>643</v>
      </c>
      <c r="I567" s="499" t="s">
        <v>630</v>
      </c>
      <c r="J567" s="499" t="s">
        <v>643</v>
      </c>
      <c r="K567" s="498">
        <v>3</v>
      </c>
      <c r="L567" s="498">
        <v>8</v>
      </c>
      <c r="M567" s="500">
        <v>112279.87</v>
      </c>
      <c r="N567" s="498"/>
      <c r="O567" s="498"/>
      <c r="P567" s="500"/>
    </row>
    <row r="568" spans="1:16" ht="20.100000000000001" customHeight="1" x14ac:dyDescent="0.2">
      <c r="A568" s="497" t="s">
        <v>618</v>
      </c>
      <c r="B568" s="498" t="s">
        <v>639</v>
      </c>
      <c r="C568" s="499" t="s">
        <v>620</v>
      </c>
      <c r="D568" s="499" t="s">
        <v>2322</v>
      </c>
      <c r="E568" s="500">
        <v>8000</v>
      </c>
      <c r="F568" s="499" t="s">
        <v>2323</v>
      </c>
      <c r="G568" s="499" t="s">
        <v>2324</v>
      </c>
      <c r="H568" s="499" t="s">
        <v>2325</v>
      </c>
      <c r="I568" s="499" t="s">
        <v>630</v>
      </c>
      <c r="J568" s="499" t="s">
        <v>2325</v>
      </c>
      <c r="K568" s="498">
        <v>7</v>
      </c>
      <c r="L568" s="498">
        <v>11</v>
      </c>
      <c r="M568" s="500">
        <v>82641.499999999985</v>
      </c>
      <c r="N568" s="498">
        <v>4</v>
      </c>
      <c r="O568" s="498">
        <v>6</v>
      </c>
      <c r="P568" s="500">
        <v>49418.548110547286</v>
      </c>
    </row>
    <row r="569" spans="1:16" ht="20.100000000000001" customHeight="1" x14ac:dyDescent="0.2">
      <c r="A569" s="497" t="s">
        <v>618</v>
      </c>
      <c r="B569" s="498" t="s">
        <v>639</v>
      </c>
      <c r="C569" s="499" t="s">
        <v>620</v>
      </c>
      <c r="D569" s="499" t="s">
        <v>2326</v>
      </c>
      <c r="E569" s="500">
        <v>6500</v>
      </c>
      <c r="F569" s="499" t="s">
        <v>2327</v>
      </c>
      <c r="G569" s="499" t="s">
        <v>2328</v>
      </c>
      <c r="H569" s="499" t="s">
        <v>2029</v>
      </c>
      <c r="I569" s="499" t="s">
        <v>630</v>
      </c>
      <c r="J569" s="499" t="s">
        <v>2029</v>
      </c>
      <c r="K569" s="498"/>
      <c r="L569" s="498"/>
      <c r="M569" s="500"/>
      <c r="N569" s="498">
        <v>1</v>
      </c>
      <c r="O569" s="498">
        <v>1</v>
      </c>
      <c r="P569" s="500">
        <v>6829.5481105472845</v>
      </c>
    </row>
    <row r="570" spans="1:16" ht="20.100000000000001" customHeight="1" x14ac:dyDescent="0.2">
      <c r="A570" s="497" t="s">
        <v>618</v>
      </c>
      <c r="B570" s="498" t="s">
        <v>639</v>
      </c>
      <c r="C570" s="499" t="s">
        <v>620</v>
      </c>
      <c r="D570" s="499" t="s">
        <v>760</v>
      </c>
      <c r="E570" s="500">
        <v>7000</v>
      </c>
      <c r="F570" s="499" t="s">
        <v>2329</v>
      </c>
      <c r="G570" s="499" t="s">
        <v>2330</v>
      </c>
      <c r="H570" s="499" t="s">
        <v>643</v>
      </c>
      <c r="I570" s="499" t="s">
        <v>630</v>
      </c>
      <c r="J570" s="499" t="s">
        <v>643</v>
      </c>
      <c r="K570" s="498">
        <v>5</v>
      </c>
      <c r="L570" s="498">
        <v>12</v>
      </c>
      <c r="M570" s="500">
        <v>75382.319999999992</v>
      </c>
      <c r="N570" s="498">
        <v>2</v>
      </c>
      <c r="O570" s="498">
        <v>2</v>
      </c>
      <c r="P570" s="500">
        <v>21957.138110547283</v>
      </c>
    </row>
    <row r="571" spans="1:16" ht="20.100000000000001" customHeight="1" x14ac:dyDescent="0.2">
      <c r="A571" s="497" t="s">
        <v>618</v>
      </c>
      <c r="B571" s="498" t="s">
        <v>639</v>
      </c>
      <c r="C571" s="499" t="s">
        <v>620</v>
      </c>
      <c r="D571" s="499" t="s">
        <v>2331</v>
      </c>
      <c r="E571" s="500">
        <v>7000</v>
      </c>
      <c r="F571" s="499" t="s">
        <v>2332</v>
      </c>
      <c r="G571" s="499" t="s">
        <v>2333</v>
      </c>
      <c r="H571" s="499" t="s">
        <v>817</v>
      </c>
      <c r="I571" s="499" t="s">
        <v>652</v>
      </c>
      <c r="J571" s="499" t="s">
        <v>817</v>
      </c>
      <c r="K571" s="498"/>
      <c r="L571" s="498"/>
      <c r="M571" s="500"/>
      <c r="N571" s="498">
        <v>1</v>
      </c>
      <c r="O571" s="498">
        <v>1</v>
      </c>
      <c r="P571" s="500">
        <v>7329.5481105472845</v>
      </c>
    </row>
    <row r="572" spans="1:16" ht="20.100000000000001" customHeight="1" x14ac:dyDescent="0.2">
      <c r="A572" s="497" t="s">
        <v>618</v>
      </c>
      <c r="B572" s="498" t="s">
        <v>639</v>
      </c>
      <c r="C572" s="499" t="s">
        <v>620</v>
      </c>
      <c r="D572" s="499" t="s">
        <v>2334</v>
      </c>
      <c r="E572" s="500">
        <v>5500</v>
      </c>
      <c r="F572" s="499" t="s">
        <v>2335</v>
      </c>
      <c r="G572" s="499" t="s">
        <v>2336</v>
      </c>
      <c r="H572" s="499" t="s">
        <v>1524</v>
      </c>
      <c r="I572" s="499" t="s">
        <v>625</v>
      </c>
      <c r="J572" s="499" t="s">
        <v>1524</v>
      </c>
      <c r="K572" s="498">
        <v>6</v>
      </c>
      <c r="L572" s="498">
        <v>12</v>
      </c>
      <c r="M572" s="500">
        <v>68702.990000000005</v>
      </c>
      <c r="N572" s="498">
        <v>4</v>
      </c>
      <c r="O572" s="498">
        <v>6</v>
      </c>
      <c r="P572" s="500">
        <v>34418.548110547286</v>
      </c>
    </row>
    <row r="573" spans="1:16" ht="20.100000000000001" customHeight="1" x14ac:dyDescent="0.2">
      <c r="A573" s="497" t="s">
        <v>618</v>
      </c>
      <c r="B573" s="498" t="s">
        <v>639</v>
      </c>
      <c r="C573" s="499" t="s">
        <v>620</v>
      </c>
      <c r="D573" s="499" t="s">
        <v>763</v>
      </c>
      <c r="E573" s="500">
        <v>6000</v>
      </c>
      <c r="F573" s="499" t="s">
        <v>2337</v>
      </c>
      <c r="G573" s="499" t="s">
        <v>2338</v>
      </c>
      <c r="H573" s="499" t="s">
        <v>766</v>
      </c>
      <c r="I573" s="499" t="s">
        <v>630</v>
      </c>
      <c r="J573" s="499" t="s">
        <v>766</v>
      </c>
      <c r="K573" s="498">
        <v>2</v>
      </c>
      <c r="L573" s="498">
        <v>3</v>
      </c>
      <c r="M573" s="500">
        <v>15880.659999999998</v>
      </c>
      <c r="N573" s="498"/>
      <c r="O573" s="498"/>
      <c r="P573" s="500"/>
    </row>
    <row r="574" spans="1:16" ht="20.100000000000001" customHeight="1" x14ac:dyDescent="0.2">
      <c r="A574" s="497" t="s">
        <v>618</v>
      </c>
      <c r="B574" s="498" t="s">
        <v>639</v>
      </c>
      <c r="C574" s="499" t="s">
        <v>620</v>
      </c>
      <c r="D574" s="499" t="s">
        <v>2339</v>
      </c>
      <c r="E574" s="500">
        <v>14000</v>
      </c>
      <c r="F574" s="499" t="s">
        <v>2340</v>
      </c>
      <c r="G574" s="499" t="s">
        <v>2341</v>
      </c>
      <c r="H574" s="499" t="s">
        <v>1435</v>
      </c>
      <c r="I574" s="499" t="s">
        <v>630</v>
      </c>
      <c r="J574" s="499" t="s">
        <v>1435</v>
      </c>
      <c r="K574" s="498">
        <v>3</v>
      </c>
      <c r="L574" s="498">
        <v>12</v>
      </c>
      <c r="M574" s="500">
        <v>170989.79999999996</v>
      </c>
      <c r="N574" s="498">
        <v>1</v>
      </c>
      <c r="O574" s="498">
        <v>6</v>
      </c>
      <c r="P574" s="500">
        <v>85418.548110547286</v>
      </c>
    </row>
    <row r="575" spans="1:16" ht="20.100000000000001" customHeight="1" x14ac:dyDescent="0.2">
      <c r="A575" s="497" t="s">
        <v>618</v>
      </c>
      <c r="B575" s="498" t="s">
        <v>639</v>
      </c>
      <c r="C575" s="499" t="s">
        <v>620</v>
      </c>
      <c r="D575" s="499" t="s">
        <v>991</v>
      </c>
      <c r="E575" s="500">
        <v>3000</v>
      </c>
      <c r="F575" s="499" t="s">
        <v>2342</v>
      </c>
      <c r="G575" s="499" t="s">
        <v>2343</v>
      </c>
      <c r="H575" s="499" t="s">
        <v>2344</v>
      </c>
      <c r="I575" s="499" t="s">
        <v>630</v>
      </c>
      <c r="J575" s="499" t="s">
        <v>2344</v>
      </c>
      <c r="K575" s="498">
        <v>6</v>
      </c>
      <c r="L575" s="498">
        <v>12</v>
      </c>
      <c r="M575" s="500">
        <v>38989.80000000001</v>
      </c>
      <c r="N575" s="498">
        <v>4</v>
      </c>
      <c r="O575" s="498">
        <v>6</v>
      </c>
      <c r="P575" s="500">
        <v>19418.548110547283</v>
      </c>
    </row>
    <row r="576" spans="1:16" ht="20.100000000000001" customHeight="1" x14ac:dyDescent="0.2">
      <c r="A576" s="497" t="s">
        <v>618</v>
      </c>
      <c r="B576" s="498" t="s">
        <v>639</v>
      </c>
      <c r="C576" s="499" t="s">
        <v>620</v>
      </c>
      <c r="D576" s="499" t="s">
        <v>893</v>
      </c>
      <c r="E576" s="500">
        <v>2600</v>
      </c>
      <c r="F576" s="499" t="s">
        <v>2345</v>
      </c>
      <c r="G576" s="499" t="s">
        <v>2346</v>
      </c>
      <c r="H576" s="499" t="s">
        <v>2347</v>
      </c>
      <c r="I576" s="499" t="s">
        <v>652</v>
      </c>
      <c r="J576" s="499" t="s">
        <v>2347</v>
      </c>
      <c r="K576" s="498">
        <v>6</v>
      </c>
      <c r="L576" s="498">
        <v>12</v>
      </c>
      <c r="M576" s="500">
        <v>32446.010000000006</v>
      </c>
      <c r="N576" s="498">
        <v>4</v>
      </c>
      <c r="O576" s="498">
        <v>6</v>
      </c>
      <c r="P576" s="500">
        <v>17009.588110547284</v>
      </c>
    </row>
    <row r="577" spans="1:16" ht="20.100000000000001" customHeight="1" x14ac:dyDescent="0.2">
      <c r="A577" s="497" t="s">
        <v>618</v>
      </c>
      <c r="B577" s="498" t="s">
        <v>619</v>
      </c>
      <c r="C577" s="499" t="s">
        <v>620</v>
      </c>
      <c r="D577" s="499" t="s">
        <v>834</v>
      </c>
      <c r="E577" s="500">
        <v>3700</v>
      </c>
      <c r="F577" s="499" t="s">
        <v>2348</v>
      </c>
      <c r="G577" s="499" t="s">
        <v>2349</v>
      </c>
      <c r="H577" s="499" t="s">
        <v>1686</v>
      </c>
      <c r="I577" s="499" t="s">
        <v>625</v>
      </c>
      <c r="J577" s="499" t="s">
        <v>1686</v>
      </c>
      <c r="K577" s="498">
        <v>6</v>
      </c>
      <c r="L577" s="498">
        <v>12</v>
      </c>
      <c r="M577" s="500">
        <v>47389.80000000001</v>
      </c>
      <c r="N577" s="498">
        <v>4</v>
      </c>
      <c r="O577" s="498">
        <v>6</v>
      </c>
      <c r="P577" s="500">
        <v>23618.548110547283</v>
      </c>
    </row>
    <row r="578" spans="1:16" ht="20.100000000000001" customHeight="1" x14ac:dyDescent="0.2">
      <c r="A578" s="497" t="s">
        <v>618</v>
      </c>
      <c r="B578" s="498" t="s">
        <v>639</v>
      </c>
      <c r="C578" s="499" t="s">
        <v>620</v>
      </c>
      <c r="D578" s="499" t="s">
        <v>1247</v>
      </c>
      <c r="E578" s="500">
        <v>3800</v>
      </c>
      <c r="F578" s="499" t="s">
        <v>2350</v>
      </c>
      <c r="G578" s="499" t="s">
        <v>2351</v>
      </c>
      <c r="H578" s="499" t="s">
        <v>651</v>
      </c>
      <c r="I578" s="499" t="s">
        <v>652</v>
      </c>
      <c r="J578" s="499" t="s">
        <v>651</v>
      </c>
      <c r="K578" s="498">
        <v>6</v>
      </c>
      <c r="L578" s="498">
        <v>12</v>
      </c>
      <c r="M578" s="500">
        <v>48576.400000000009</v>
      </c>
      <c r="N578" s="498">
        <v>4</v>
      </c>
      <c r="O578" s="498">
        <v>6</v>
      </c>
      <c r="P578" s="500">
        <v>24218.548110547283</v>
      </c>
    </row>
    <row r="579" spans="1:16" ht="20.100000000000001" customHeight="1" x14ac:dyDescent="0.2">
      <c r="A579" s="497" t="s">
        <v>618</v>
      </c>
      <c r="B579" s="498" t="s">
        <v>639</v>
      </c>
      <c r="C579" s="499" t="s">
        <v>620</v>
      </c>
      <c r="D579" s="499" t="s">
        <v>2352</v>
      </c>
      <c r="E579" s="500">
        <v>3000</v>
      </c>
      <c r="F579" s="499" t="s">
        <v>2353</v>
      </c>
      <c r="G579" s="499" t="s">
        <v>2354</v>
      </c>
      <c r="H579" s="499" t="s">
        <v>2355</v>
      </c>
      <c r="I579" s="499" t="s">
        <v>625</v>
      </c>
      <c r="J579" s="499" t="s">
        <v>2355</v>
      </c>
      <c r="K579" s="498"/>
      <c r="L579" s="498"/>
      <c r="M579" s="500"/>
      <c r="N579" s="498">
        <v>1</v>
      </c>
      <c r="O579" s="498">
        <v>1</v>
      </c>
      <c r="P579" s="500">
        <v>3329.5481105472841</v>
      </c>
    </row>
    <row r="580" spans="1:16" ht="20.100000000000001" customHeight="1" x14ac:dyDescent="0.2">
      <c r="A580" s="497" t="s">
        <v>618</v>
      </c>
      <c r="B580" s="498" t="s">
        <v>639</v>
      </c>
      <c r="C580" s="499" t="s">
        <v>620</v>
      </c>
      <c r="D580" s="499" t="s">
        <v>2356</v>
      </c>
      <c r="E580" s="500">
        <v>4500</v>
      </c>
      <c r="F580" s="499" t="s">
        <v>2357</v>
      </c>
      <c r="G580" s="499" t="s">
        <v>2358</v>
      </c>
      <c r="H580" s="499" t="s">
        <v>1028</v>
      </c>
      <c r="I580" s="499" t="s">
        <v>630</v>
      </c>
      <c r="J580" s="499" t="s">
        <v>1028</v>
      </c>
      <c r="K580" s="498">
        <v>6</v>
      </c>
      <c r="L580" s="498">
        <v>12</v>
      </c>
      <c r="M580" s="500">
        <v>56928.73000000001</v>
      </c>
      <c r="N580" s="498">
        <v>4</v>
      </c>
      <c r="O580" s="498">
        <v>6</v>
      </c>
      <c r="P580" s="500">
        <v>28418.548110547283</v>
      </c>
    </row>
    <row r="581" spans="1:16" ht="20.100000000000001" customHeight="1" x14ac:dyDescent="0.2">
      <c r="A581" s="497" t="s">
        <v>618</v>
      </c>
      <c r="B581" s="498" t="s">
        <v>639</v>
      </c>
      <c r="C581" s="499" t="s">
        <v>620</v>
      </c>
      <c r="D581" s="499" t="s">
        <v>652</v>
      </c>
      <c r="E581" s="500">
        <v>1100</v>
      </c>
      <c r="F581" s="499" t="s">
        <v>2359</v>
      </c>
      <c r="G581" s="499" t="s">
        <v>2360</v>
      </c>
      <c r="H581" s="499" t="s">
        <v>651</v>
      </c>
      <c r="I581" s="499" t="s">
        <v>652</v>
      </c>
      <c r="J581" s="499" t="s">
        <v>651</v>
      </c>
      <c r="K581" s="498">
        <v>6</v>
      </c>
      <c r="L581" s="498">
        <v>12</v>
      </c>
      <c r="M581" s="500">
        <v>15485.91</v>
      </c>
      <c r="N581" s="498">
        <v>4</v>
      </c>
      <c r="O581" s="498">
        <v>6</v>
      </c>
      <c r="P581" s="500">
        <v>7305.7481105472843</v>
      </c>
    </row>
    <row r="582" spans="1:16" ht="20.100000000000001" customHeight="1" x14ac:dyDescent="0.2">
      <c r="A582" s="497" t="s">
        <v>618</v>
      </c>
      <c r="B582" s="498" t="s">
        <v>639</v>
      </c>
      <c r="C582" s="499" t="s">
        <v>620</v>
      </c>
      <c r="D582" s="499" t="s">
        <v>2361</v>
      </c>
      <c r="E582" s="500">
        <v>1200</v>
      </c>
      <c r="F582" s="499" t="s">
        <v>2362</v>
      </c>
      <c r="G582" s="499" t="s">
        <v>2363</v>
      </c>
      <c r="H582" s="499" t="s">
        <v>2364</v>
      </c>
      <c r="I582" s="499" t="s">
        <v>652</v>
      </c>
      <c r="J582" s="499" t="s">
        <v>2364</v>
      </c>
      <c r="K582" s="498">
        <v>6</v>
      </c>
      <c r="L582" s="498">
        <v>12</v>
      </c>
      <c r="M582" s="500">
        <v>16783.05</v>
      </c>
      <c r="N582" s="498">
        <v>4</v>
      </c>
      <c r="O582" s="498">
        <v>6</v>
      </c>
      <c r="P582" s="500">
        <v>7959.7481105472843</v>
      </c>
    </row>
    <row r="583" spans="1:16" ht="20.100000000000001" customHeight="1" x14ac:dyDescent="0.2">
      <c r="A583" s="497" t="s">
        <v>618</v>
      </c>
      <c r="B583" s="498" t="s">
        <v>619</v>
      </c>
      <c r="C583" s="499" t="s">
        <v>620</v>
      </c>
      <c r="D583" s="499" t="s">
        <v>760</v>
      </c>
      <c r="E583" s="500">
        <v>9000</v>
      </c>
      <c r="F583" s="499" t="s">
        <v>2365</v>
      </c>
      <c r="G583" s="499" t="s">
        <v>2366</v>
      </c>
      <c r="H583" s="499" t="s">
        <v>643</v>
      </c>
      <c r="I583" s="499" t="s">
        <v>630</v>
      </c>
      <c r="J583" s="499" t="s">
        <v>643</v>
      </c>
      <c r="K583" s="498">
        <v>9</v>
      </c>
      <c r="L583" s="498">
        <v>12</v>
      </c>
      <c r="M583" s="500">
        <v>110843.63999999998</v>
      </c>
      <c r="N583" s="498">
        <v>1</v>
      </c>
      <c r="O583" s="498">
        <v>1</v>
      </c>
      <c r="P583" s="500">
        <v>11266.758110547284</v>
      </c>
    </row>
    <row r="584" spans="1:16" ht="20.100000000000001" customHeight="1" x14ac:dyDescent="0.2">
      <c r="A584" s="497" t="s">
        <v>618</v>
      </c>
      <c r="B584" s="498" t="s">
        <v>639</v>
      </c>
      <c r="C584" s="499" t="s">
        <v>620</v>
      </c>
      <c r="D584" s="499" t="s">
        <v>2367</v>
      </c>
      <c r="E584" s="500">
        <v>6000</v>
      </c>
      <c r="F584" s="499" t="s">
        <v>2368</v>
      </c>
      <c r="G584" s="499" t="s">
        <v>2369</v>
      </c>
      <c r="H584" s="499" t="s">
        <v>2370</v>
      </c>
      <c r="I584" s="499" t="s">
        <v>630</v>
      </c>
      <c r="J584" s="499" t="s">
        <v>2370</v>
      </c>
      <c r="K584" s="498">
        <v>2</v>
      </c>
      <c r="L584" s="498">
        <v>3</v>
      </c>
      <c r="M584" s="500">
        <v>18456.03</v>
      </c>
      <c r="N584" s="498"/>
      <c r="O584" s="498"/>
      <c r="P584" s="500"/>
    </row>
    <row r="585" spans="1:16" ht="20.100000000000001" customHeight="1" x14ac:dyDescent="0.2">
      <c r="A585" s="497" t="s">
        <v>618</v>
      </c>
      <c r="B585" s="498" t="s">
        <v>619</v>
      </c>
      <c r="C585" s="499" t="s">
        <v>620</v>
      </c>
      <c r="D585" s="499" t="s">
        <v>2371</v>
      </c>
      <c r="E585" s="500">
        <v>8000</v>
      </c>
      <c r="F585" s="499" t="s">
        <v>2372</v>
      </c>
      <c r="G585" s="499" t="s">
        <v>2373</v>
      </c>
      <c r="H585" s="499" t="s">
        <v>707</v>
      </c>
      <c r="I585" s="499" t="s">
        <v>630</v>
      </c>
      <c r="J585" s="499" t="s">
        <v>707</v>
      </c>
      <c r="K585" s="498">
        <v>6</v>
      </c>
      <c r="L585" s="498">
        <v>8</v>
      </c>
      <c r="M585" s="500">
        <v>54707.32</v>
      </c>
      <c r="N585" s="498"/>
      <c r="O585" s="498"/>
      <c r="P585" s="500"/>
    </row>
    <row r="586" spans="1:16" ht="20.100000000000001" customHeight="1" x14ac:dyDescent="0.2">
      <c r="A586" s="497" t="s">
        <v>618</v>
      </c>
      <c r="B586" s="498" t="s">
        <v>639</v>
      </c>
      <c r="C586" s="499" t="s">
        <v>620</v>
      </c>
      <c r="D586" s="499" t="s">
        <v>2374</v>
      </c>
      <c r="E586" s="500">
        <v>5500</v>
      </c>
      <c r="F586" s="499" t="s">
        <v>2375</v>
      </c>
      <c r="G586" s="499" t="s">
        <v>2376</v>
      </c>
      <c r="H586" s="499" t="s">
        <v>900</v>
      </c>
      <c r="I586" s="499" t="s">
        <v>630</v>
      </c>
      <c r="J586" s="499" t="s">
        <v>900</v>
      </c>
      <c r="K586" s="498"/>
      <c r="L586" s="498"/>
      <c r="M586" s="500"/>
      <c r="N586" s="498">
        <v>1</v>
      </c>
      <c r="O586" s="498">
        <v>2</v>
      </c>
      <c r="P586" s="500">
        <v>9714.0181105472839</v>
      </c>
    </row>
    <row r="587" spans="1:16" ht="20.100000000000001" customHeight="1" x14ac:dyDescent="0.2">
      <c r="A587" s="497" t="s">
        <v>618</v>
      </c>
      <c r="B587" s="498" t="s">
        <v>639</v>
      </c>
      <c r="C587" s="499" t="s">
        <v>620</v>
      </c>
      <c r="D587" s="499" t="s">
        <v>2377</v>
      </c>
      <c r="E587" s="500">
        <v>5500</v>
      </c>
      <c r="F587" s="499" t="s">
        <v>2378</v>
      </c>
      <c r="G587" s="499" t="s">
        <v>2379</v>
      </c>
      <c r="H587" s="499" t="s">
        <v>656</v>
      </c>
      <c r="I587" s="499" t="s">
        <v>630</v>
      </c>
      <c r="J587" s="499" t="s">
        <v>656</v>
      </c>
      <c r="K587" s="498">
        <v>6</v>
      </c>
      <c r="L587" s="498">
        <v>12</v>
      </c>
      <c r="M587" s="500">
        <v>68989.8</v>
      </c>
      <c r="N587" s="498">
        <v>5</v>
      </c>
      <c r="O587" s="498">
        <v>6</v>
      </c>
      <c r="P587" s="500">
        <v>34418.548110547286</v>
      </c>
    </row>
    <row r="588" spans="1:16" ht="20.100000000000001" customHeight="1" x14ac:dyDescent="0.2">
      <c r="A588" s="497" t="s">
        <v>618</v>
      </c>
      <c r="B588" s="498" t="s">
        <v>639</v>
      </c>
      <c r="C588" s="499" t="s">
        <v>620</v>
      </c>
      <c r="D588" s="499" t="s">
        <v>2380</v>
      </c>
      <c r="E588" s="500">
        <v>15600</v>
      </c>
      <c r="F588" s="499" t="s">
        <v>2381</v>
      </c>
      <c r="G588" s="499" t="s">
        <v>2382</v>
      </c>
      <c r="H588" s="499" t="s">
        <v>643</v>
      </c>
      <c r="I588" s="499" t="s">
        <v>630</v>
      </c>
      <c r="J588" s="499" t="s">
        <v>643</v>
      </c>
      <c r="K588" s="498">
        <v>1</v>
      </c>
      <c r="L588" s="498">
        <v>1</v>
      </c>
      <c r="M588" s="500">
        <v>10574.15</v>
      </c>
      <c r="N588" s="498"/>
      <c r="O588" s="498"/>
      <c r="P588" s="500"/>
    </row>
    <row r="589" spans="1:16" ht="20.100000000000001" customHeight="1" x14ac:dyDescent="0.2">
      <c r="A589" s="497" t="s">
        <v>618</v>
      </c>
      <c r="B589" s="498" t="s">
        <v>639</v>
      </c>
      <c r="C589" s="499" t="s">
        <v>620</v>
      </c>
      <c r="D589" s="499" t="s">
        <v>2383</v>
      </c>
      <c r="E589" s="500">
        <v>5000</v>
      </c>
      <c r="F589" s="499" t="s">
        <v>2384</v>
      </c>
      <c r="G589" s="499" t="s">
        <v>2385</v>
      </c>
      <c r="H589" s="499" t="s">
        <v>2386</v>
      </c>
      <c r="I589" s="499" t="s">
        <v>630</v>
      </c>
      <c r="J589" s="499" t="s">
        <v>2386</v>
      </c>
      <c r="K589" s="498">
        <v>5</v>
      </c>
      <c r="L589" s="498">
        <v>11</v>
      </c>
      <c r="M589" s="500">
        <v>58409.760000000009</v>
      </c>
      <c r="N589" s="498"/>
      <c r="O589" s="498"/>
      <c r="P589" s="500"/>
    </row>
    <row r="590" spans="1:16" ht="20.100000000000001" customHeight="1" x14ac:dyDescent="0.2">
      <c r="A590" s="497" t="s">
        <v>618</v>
      </c>
      <c r="B590" s="498" t="s">
        <v>639</v>
      </c>
      <c r="C590" s="499" t="s">
        <v>620</v>
      </c>
      <c r="D590" s="499" t="s">
        <v>991</v>
      </c>
      <c r="E590" s="500">
        <v>2000</v>
      </c>
      <c r="F590" s="499" t="s">
        <v>2387</v>
      </c>
      <c r="G590" s="499" t="s">
        <v>2388</v>
      </c>
      <c r="H590" s="499" t="s">
        <v>1048</v>
      </c>
      <c r="I590" s="499" t="s">
        <v>630</v>
      </c>
      <c r="J590" s="499" t="s">
        <v>1048</v>
      </c>
      <c r="K590" s="498">
        <v>6</v>
      </c>
      <c r="L590" s="498">
        <v>12</v>
      </c>
      <c r="M590" s="500">
        <v>26864.500000000004</v>
      </c>
      <c r="N590" s="498">
        <v>4</v>
      </c>
      <c r="O590" s="498">
        <v>6</v>
      </c>
      <c r="P590" s="500">
        <v>13191.748110547283</v>
      </c>
    </row>
    <row r="591" spans="1:16" ht="20.100000000000001" customHeight="1" x14ac:dyDescent="0.2">
      <c r="A591" s="497" t="s">
        <v>618</v>
      </c>
      <c r="B591" s="498" t="s">
        <v>639</v>
      </c>
      <c r="C591" s="499" t="s">
        <v>620</v>
      </c>
      <c r="D591" s="499" t="s">
        <v>2389</v>
      </c>
      <c r="E591" s="500">
        <v>4000</v>
      </c>
      <c r="F591" s="499" t="s">
        <v>2390</v>
      </c>
      <c r="G591" s="499" t="s">
        <v>2391</v>
      </c>
      <c r="H591" s="499" t="s">
        <v>629</v>
      </c>
      <c r="I591" s="499" t="s">
        <v>630</v>
      </c>
      <c r="J591" s="499" t="s">
        <v>629</v>
      </c>
      <c r="K591" s="498">
        <v>7</v>
      </c>
      <c r="L591" s="498">
        <v>10</v>
      </c>
      <c r="M591" s="500">
        <v>42202.340000000004</v>
      </c>
      <c r="N591" s="498">
        <v>4</v>
      </c>
      <c r="O591" s="498">
        <v>6</v>
      </c>
      <c r="P591" s="500">
        <v>27818.548110547283</v>
      </c>
    </row>
    <row r="592" spans="1:16" ht="20.100000000000001" customHeight="1" x14ac:dyDescent="0.2">
      <c r="A592" s="497" t="s">
        <v>618</v>
      </c>
      <c r="B592" s="498" t="s">
        <v>639</v>
      </c>
      <c r="C592" s="499" t="s">
        <v>620</v>
      </c>
      <c r="D592" s="499" t="s">
        <v>1489</v>
      </c>
      <c r="E592" s="500">
        <v>6000</v>
      </c>
      <c r="F592" s="499" t="s">
        <v>2392</v>
      </c>
      <c r="G592" s="499" t="s">
        <v>2393</v>
      </c>
      <c r="H592" s="499" t="s">
        <v>1000</v>
      </c>
      <c r="I592" s="499" t="s">
        <v>630</v>
      </c>
      <c r="J592" s="499" t="s">
        <v>1000</v>
      </c>
      <c r="K592" s="498">
        <v>1</v>
      </c>
      <c r="L592" s="498">
        <v>3</v>
      </c>
      <c r="M592" s="500">
        <v>12544.97</v>
      </c>
      <c r="N592" s="498">
        <v>4</v>
      </c>
      <c r="O592" s="498">
        <v>6</v>
      </c>
      <c r="P592" s="500">
        <v>37418.548110547286</v>
      </c>
    </row>
    <row r="593" spans="1:16" ht="20.100000000000001" customHeight="1" x14ac:dyDescent="0.2">
      <c r="A593" s="497" t="s">
        <v>618</v>
      </c>
      <c r="B593" s="498" t="s">
        <v>619</v>
      </c>
      <c r="C593" s="499" t="s">
        <v>620</v>
      </c>
      <c r="D593" s="499" t="s">
        <v>631</v>
      </c>
      <c r="E593" s="500">
        <v>4500</v>
      </c>
      <c r="F593" s="499" t="s">
        <v>2394</v>
      </c>
      <c r="G593" s="499" t="s">
        <v>2395</v>
      </c>
      <c r="H593" s="499" t="s">
        <v>634</v>
      </c>
      <c r="I593" s="499" t="s">
        <v>630</v>
      </c>
      <c r="J593" s="499" t="s">
        <v>634</v>
      </c>
      <c r="K593" s="498">
        <v>9</v>
      </c>
      <c r="L593" s="498">
        <v>12</v>
      </c>
      <c r="M593" s="500">
        <v>56987.630000000012</v>
      </c>
      <c r="N593" s="498">
        <v>3</v>
      </c>
      <c r="O593" s="498">
        <v>6</v>
      </c>
      <c r="P593" s="500">
        <v>28418.548110547283</v>
      </c>
    </row>
    <row r="594" spans="1:16" ht="20.100000000000001" customHeight="1" x14ac:dyDescent="0.2">
      <c r="A594" s="497" t="s">
        <v>618</v>
      </c>
      <c r="B594" s="498" t="s">
        <v>639</v>
      </c>
      <c r="C594" s="499" t="s">
        <v>620</v>
      </c>
      <c r="D594" s="499" t="s">
        <v>2396</v>
      </c>
      <c r="E594" s="500">
        <v>7000</v>
      </c>
      <c r="F594" s="499" t="s">
        <v>2397</v>
      </c>
      <c r="G594" s="499" t="s">
        <v>2398</v>
      </c>
      <c r="H594" s="499" t="s">
        <v>766</v>
      </c>
      <c r="I594" s="499" t="s">
        <v>630</v>
      </c>
      <c r="J594" s="499" t="s">
        <v>766</v>
      </c>
      <c r="K594" s="498">
        <v>6</v>
      </c>
      <c r="L594" s="498">
        <v>12</v>
      </c>
      <c r="M594" s="500">
        <v>86983.92</v>
      </c>
      <c r="N594" s="498">
        <v>4</v>
      </c>
      <c r="O594" s="498">
        <v>6</v>
      </c>
      <c r="P594" s="500">
        <v>43418.548110547286</v>
      </c>
    </row>
    <row r="595" spans="1:16" ht="20.100000000000001" customHeight="1" x14ac:dyDescent="0.2">
      <c r="A595" s="497" t="s">
        <v>618</v>
      </c>
      <c r="B595" s="498" t="s">
        <v>619</v>
      </c>
      <c r="C595" s="499" t="s">
        <v>620</v>
      </c>
      <c r="D595" s="499" t="s">
        <v>2399</v>
      </c>
      <c r="E595" s="500">
        <v>2000</v>
      </c>
      <c r="F595" s="499" t="s">
        <v>2400</v>
      </c>
      <c r="G595" s="499" t="s">
        <v>2401</v>
      </c>
      <c r="H595" s="499" t="s">
        <v>651</v>
      </c>
      <c r="I595" s="499" t="s">
        <v>652</v>
      </c>
      <c r="J595" s="499" t="s">
        <v>651</v>
      </c>
      <c r="K595" s="498">
        <v>9</v>
      </c>
      <c r="L595" s="498">
        <v>12</v>
      </c>
      <c r="M595" s="500">
        <v>26986.020000000004</v>
      </c>
      <c r="N595" s="498">
        <v>4</v>
      </c>
      <c r="O595" s="498">
        <v>6</v>
      </c>
      <c r="P595" s="500">
        <v>13191.748110547283</v>
      </c>
    </row>
    <row r="596" spans="1:16" ht="20.100000000000001" customHeight="1" x14ac:dyDescent="0.2">
      <c r="A596" s="497" t="s">
        <v>618</v>
      </c>
      <c r="B596" s="498" t="s">
        <v>639</v>
      </c>
      <c r="C596" s="499" t="s">
        <v>620</v>
      </c>
      <c r="D596" s="499" t="s">
        <v>1141</v>
      </c>
      <c r="E596" s="500">
        <v>1800</v>
      </c>
      <c r="F596" s="499" t="s">
        <v>2402</v>
      </c>
      <c r="G596" s="499" t="s">
        <v>2403</v>
      </c>
      <c r="H596" s="499" t="s">
        <v>1226</v>
      </c>
      <c r="I596" s="499" t="s">
        <v>625</v>
      </c>
      <c r="J596" s="499" t="s">
        <v>1226</v>
      </c>
      <c r="K596" s="498">
        <v>6</v>
      </c>
      <c r="L596" s="498">
        <v>12</v>
      </c>
      <c r="M596" s="500">
        <v>24440.46</v>
      </c>
      <c r="N596" s="498">
        <v>4</v>
      </c>
      <c r="O596" s="498">
        <v>6</v>
      </c>
      <c r="P596" s="500">
        <v>11883.748110547283</v>
      </c>
    </row>
    <row r="597" spans="1:16" ht="20.100000000000001" customHeight="1" x14ac:dyDescent="0.2">
      <c r="A597" s="497" t="s">
        <v>618</v>
      </c>
      <c r="B597" s="498" t="s">
        <v>639</v>
      </c>
      <c r="C597" s="499" t="s">
        <v>620</v>
      </c>
      <c r="D597" s="499" t="s">
        <v>1503</v>
      </c>
      <c r="E597" s="500">
        <v>1200</v>
      </c>
      <c r="F597" s="499" t="s">
        <v>2404</v>
      </c>
      <c r="G597" s="499" t="s">
        <v>2405</v>
      </c>
      <c r="H597" s="499" t="s">
        <v>2406</v>
      </c>
      <c r="I597" s="499" t="s">
        <v>652</v>
      </c>
      <c r="J597" s="499" t="s">
        <v>2406</v>
      </c>
      <c r="K597" s="498">
        <v>6</v>
      </c>
      <c r="L597" s="498">
        <v>12</v>
      </c>
      <c r="M597" s="500">
        <v>16795.48</v>
      </c>
      <c r="N597" s="498">
        <v>4</v>
      </c>
      <c r="O597" s="498">
        <v>6</v>
      </c>
      <c r="P597" s="500">
        <v>7959.7481105472843</v>
      </c>
    </row>
    <row r="598" spans="1:16" ht="20.100000000000001" customHeight="1" x14ac:dyDescent="0.2">
      <c r="A598" s="497" t="s">
        <v>618</v>
      </c>
      <c r="B598" s="498" t="s">
        <v>639</v>
      </c>
      <c r="C598" s="499" t="s">
        <v>620</v>
      </c>
      <c r="D598" s="499" t="s">
        <v>2407</v>
      </c>
      <c r="E598" s="500">
        <v>3200</v>
      </c>
      <c r="F598" s="499" t="s">
        <v>2408</v>
      </c>
      <c r="G598" s="499" t="s">
        <v>2409</v>
      </c>
      <c r="H598" s="499" t="s">
        <v>2410</v>
      </c>
      <c r="I598" s="499" t="s">
        <v>652</v>
      </c>
      <c r="J598" s="499" t="s">
        <v>2410</v>
      </c>
      <c r="K598" s="498">
        <v>3</v>
      </c>
      <c r="L598" s="498">
        <v>6</v>
      </c>
      <c r="M598" s="500">
        <v>23989.43</v>
      </c>
      <c r="N598" s="498"/>
      <c r="O598" s="498"/>
      <c r="P598" s="500"/>
    </row>
    <row r="599" spans="1:16" ht="20.100000000000001" customHeight="1" x14ac:dyDescent="0.2">
      <c r="A599" s="497" t="s">
        <v>618</v>
      </c>
      <c r="B599" s="498" t="s">
        <v>639</v>
      </c>
      <c r="C599" s="499" t="s">
        <v>620</v>
      </c>
      <c r="D599" s="499" t="s">
        <v>2411</v>
      </c>
      <c r="E599" s="500">
        <v>7000</v>
      </c>
      <c r="F599" s="499" t="s">
        <v>2412</v>
      </c>
      <c r="G599" s="499" t="s">
        <v>2413</v>
      </c>
      <c r="H599" s="499" t="s">
        <v>900</v>
      </c>
      <c r="I599" s="499" t="s">
        <v>630</v>
      </c>
      <c r="J599" s="499" t="s">
        <v>900</v>
      </c>
      <c r="K599" s="498">
        <v>7</v>
      </c>
      <c r="L599" s="498">
        <v>12</v>
      </c>
      <c r="M599" s="500">
        <v>86956.479999999996</v>
      </c>
      <c r="N599" s="498">
        <v>4</v>
      </c>
      <c r="O599" s="498">
        <v>6</v>
      </c>
      <c r="P599" s="500">
        <v>43418.548110547286</v>
      </c>
    </row>
    <row r="600" spans="1:16" ht="20.100000000000001" customHeight="1" x14ac:dyDescent="0.2">
      <c r="A600" s="497" t="s">
        <v>618</v>
      </c>
      <c r="B600" s="498" t="s">
        <v>619</v>
      </c>
      <c r="C600" s="499" t="s">
        <v>620</v>
      </c>
      <c r="D600" s="499" t="s">
        <v>1112</v>
      </c>
      <c r="E600" s="500">
        <v>1200</v>
      </c>
      <c r="F600" s="499" t="s">
        <v>2414</v>
      </c>
      <c r="G600" s="499" t="s">
        <v>2415</v>
      </c>
      <c r="H600" s="499" t="s">
        <v>651</v>
      </c>
      <c r="I600" s="499" t="s">
        <v>652</v>
      </c>
      <c r="J600" s="499" t="s">
        <v>651</v>
      </c>
      <c r="K600" s="498">
        <v>6</v>
      </c>
      <c r="L600" s="498">
        <v>12</v>
      </c>
      <c r="M600" s="500">
        <v>15877.44</v>
      </c>
      <c r="N600" s="498">
        <v>4</v>
      </c>
      <c r="O600" s="498">
        <v>6</v>
      </c>
      <c r="P600" s="500">
        <v>7815.9581105472844</v>
      </c>
    </row>
    <row r="601" spans="1:16" ht="20.100000000000001" customHeight="1" x14ac:dyDescent="0.2">
      <c r="A601" s="497" t="s">
        <v>618</v>
      </c>
      <c r="B601" s="498" t="s">
        <v>639</v>
      </c>
      <c r="C601" s="499" t="s">
        <v>620</v>
      </c>
      <c r="D601" s="499" t="s">
        <v>2416</v>
      </c>
      <c r="E601" s="500">
        <v>2000</v>
      </c>
      <c r="F601" s="499" t="s">
        <v>2417</v>
      </c>
      <c r="G601" s="499" t="s">
        <v>2418</v>
      </c>
      <c r="H601" s="499" t="s">
        <v>2419</v>
      </c>
      <c r="I601" s="499" t="s">
        <v>625</v>
      </c>
      <c r="J601" s="499" t="s">
        <v>2419</v>
      </c>
      <c r="K601" s="498"/>
      <c r="L601" s="498"/>
      <c r="M601" s="500"/>
      <c r="N601" s="498">
        <v>1</v>
      </c>
      <c r="O601" s="498">
        <v>1</v>
      </c>
      <c r="P601" s="500">
        <v>2291.7481105472839</v>
      </c>
    </row>
    <row r="602" spans="1:16" ht="20.100000000000001" customHeight="1" x14ac:dyDescent="0.2">
      <c r="A602" s="497" t="s">
        <v>618</v>
      </c>
      <c r="B602" s="498" t="s">
        <v>639</v>
      </c>
      <c r="C602" s="499" t="s">
        <v>620</v>
      </c>
      <c r="D602" s="499" t="s">
        <v>2420</v>
      </c>
      <c r="E602" s="500">
        <v>5000</v>
      </c>
      <c r="F602" s="499" t="s">
        <v>2421</v>
      </c>
      <c r="G602" s="499" t="s">
        <v>2422</v>
      </c>
      <c r="H602" s="499" t="s">
        <v>629</v>
      </c>
      <c r="I602" s="499" t="s">
        <v>630</v>
      </c>
      <c r="J602" s="499" t="s">
        <v>629</v>
      </c>
      <c r="K602" s="498">
        <v>6</v>
      </c>
      <c r="L602" s="498">
        <v>12</v>
      </c>
      <c r="M602" s="500">
        <v>62989.80000000001</v>
      </c>
      <c r="N602" s="498">
        <v>4</v>
      </c>
      <c r="O602" s="498">
        <v>6</v>
      </c>
      <c r="P602" s="500">
        <v>31418.548110547283</v>
      </c>
    </row>
    <row r="603" spans="1:16" ht="20.100000000000001" customHeight="1" x14ac:dyDescent="0.2">
      <c r="A603" s="497" t="s">
        <v>618</v>
      </c>
      <c r="B603" s="498" t="s">
        <v>639</v>
      </c>
      <c r="C603" s="499" t="s">
        <v>620</v>
      </c>
      <c r="D603" s="499" t="s">
        <v>2423</v>
      </c>
      <c r="E603" s="500">
        <v>4500</v>
      </c>
      <c r="F603" s="499" t="s">
        <v>2424</v>
      </c>
      <c r="G603" s="499" t="s">
        <v>2425</v>
      </c>
      <c r="H603" s="499" t="s">
        <v>787</v>
      </c>
      <c r="I603" s="499" t="s">
        <v>625</v>
      </c>
      <c r="J603" s="499" t="s">
        <v>787</v>
      </c>
      <c r="K603" s="498">
        <v>6</v>
      </c>
      <c r="L603" s="498">
        <v>12</v>
      </c>
      <c r="M603" s="500">
        <v>56146.060000000012</v>
      </c>
      <c r="N603" s="498">
        <v>4</v>
      </c>
      <c r="O603" s="498">
        <v>6</v>
      </c>
      <c r="P603" s="500">
        <v>28418.548110547283</v>
      </c>
    </row>
    <row r="604" spans="1:16" ht="20.100000000000001" customHeight="1" x14ac:dyDescent="0.2">
      <c r="A604" s="497" t="s">
        <v>618</v>
      </c>
      <c r="B604" s="498" t="s">
        <v>639</v>
      </c>
      <c r="C604" s="499" t="s">
        <v>620</v>
      </c>
      <c r="D604" s="499" t="s">
        <v>2426</v>
      </c>
      <c r="E604" s="500">
        <v>4500</v>
      </c>
      <c r="F604" s="499" t="s">
        <v>2427</v>
      </c>
      <c r="G604" s="499" t="s">
        <v>2428</v>
      </c>
      <c r="H604" s="499" t="s">
        <v>2429</v>
      </c>
      <c r="I604" s="499" t="s">
        <v>625</v>
      </c>
      <c r="J604" s="499" t="s">
        <v>2429</v>
      </c>
      <c r="K604" s="498">
        <v>6</v>
      </c>
      <c r="L604" s="498">
        <v>12</v>
      </c>
      <c r="M604" s="500">
        <v>56823.510000000009</v>
      </c>
      <c r="N604" s="498">
        <v>4</v>
      </c>
      <c r="O604" s="498">
        <v>6</v>
      </c>
      <c r="P604" s="500">
        <v>28418.548110547283</v>
      </c>
    </row>
    <row r="605" spans="1:16" ht="20.100000000000001" customHeight="1" x14ac:dyDescent="0.2">
      <c r="A605" s="497" t="s">
        <v>618</v>
      </c>
      <c r="B605" s="498" t="s">
        <v>619</v>
      </c>
      <c r="C605" s="499" t="s">
        <v>620</v>
      </c>
      <c r="D605" s="499" t="s">
        <v>2430</v>
      </c>
      <c r="E605" s="500">
        <v>6500</v>
      </c>
      <c r="F605" s="499" t="s">
        <v>2431</v>
      </c>
      <c r="G605" s="499" t="s">
        <v>2432</v>
      </c>
      <c r="H605" s="499" t="s">
        <v>2433</v>
      </c>
      <c r="I605" s="499" t="s">
        <v>630</v>
      </c>
      <c r="J605" s="499" t="s">
        <v>2433</v>
      </c>
      <c r="K605" s="498">
        <v>6</v>
      </c>
      <c r="L605" s="498">
        <v>12</v>
      </c>
      <c r="M605" s="500">
        <v>80989.799999999988</v>
      </c>
      <c r="N605" s="498">
        <v>4</v>
      </c>
      <c r="O605" s="498">
        <v>6</v>
      </c>
      <c r="P605" s="500">
        <v>40418.548110547286</v>
      </c>
    </row>
    <row r="606" spans="1:16" ht="20.100000000000001" customHeight="1" x14ac:dyDescent="0.2">
      <c r="A606" s="497" t="s">
        <v>618</v>
      </c>
      <c r="B606" s="498" t="s">
        <v>639</v>
      </c>
      <c r="C606" s="499" t="s">
        <v>620</v>
      </c>
      <c r="D606" s="499" t="s">
        <v>2434</v>
      </c>
      <c r="E606" s="500">
        <v>8000</v>
      </c>
      <c r="F606" s="499" t="s">
        <v>2435</v>
      </c>
      <c r="G606" s="499" t="s">
        <v>2436</v>
      </c>
      <c r="H606" s="499" t="s">
        <v>643</v>
      </c>
      <c r="I606" s="499" t="s">
        <v>630</v>
      </c>
      <c r="J606" s="499" t="s">
        <v>643</v>
      </c>
      <c r="K606" s="498">
        <v>1</v>
      </c>
      <c r="L606" s="498">
        <v>3</v>
      </c>
      <c r="M606" s="500">
        <v>16478.3</v>
      </c>
      <c r="N606" s="498">
        <v>1</v>
      </c>
      <c r="O606" s="498">
        <v>2</v>
      </c>
      <c r="P606" s="500">
        <v>19365.148110547281</v>
      </c>
    </row>
    <row r="607" spans="1:16" ht="20.100000000000001" customHeight="1" x14ac:dyDescent="0.2">
      <c r="A607" s="497" t="s">
        <v>618</v>
      </c>
      <c r="B607" s="498" t="s">
        <v>639</v>
      </c>
      <c r="C607" s="499" t="s">
        <v>620</v>
      </c>
      <c r="D607" s="499" t="s">
        <v>728</v>
      </c>
      <c r="E607" s="500">
        <v>3800</v>
      </c>
      <c r="F607" s="499" t="s">
        <v>2437</v>
      </c>
      <c r="G607" s="499" t="s">
        <v>2438</v>
      </c>
      <c r="H607" s="499" t="s">
        <v>2439</v>
      </c>
      <c r="I607" s="499" t="s">
        <v>630</v>
      </c>
      <c r="J607" s="499" t="s">
        <v>2439</v>
      </c>
      <c r="K607" s="498">
        <v>6</v>
      </c>
      <c r="L607" s="498">
        <v>12</v>
      </c>
      <c r="M607" s="500">
        <v>47009.640000000007</v>
      </c>
      <c r="N607" s="498">
        <v>4</v>
      </c>
      <c r="O607" s="498">
        <v>6</v>
      </c>
      <c r="P607" s="500">
        <v>24218.548110547283</v>
      </c>
    </row>
    <row r="608" spans="1:16" ht="20.100000000000001" customHeight="1" x14ac:dyDescent="0.2">
      <c r="A608" s="497" t="s">
        <v>618</v>
      </c>
      <c r="B608" s="498" t="s">
        <v>639</v>
      </c>
      <c r="C608" s="499" t="s">
        <v>620</v>
      </c>
      <c r="D608" s="499" t="s">
        <v>2440</v>
      </c>
      <c r="E608" s="500">
        <v>1850</v>
      </c>
      <c r="F608" s="499" t="s">
        <v>2441</v>
      </c>
      <c r="G608" s="499" t="s">
        <v>2442</v>
      </c>
      <c r="H608" s="499" t="s">
        <v>787</v>
      </c>
      <c r="I608" s="499" t="s">
        <v>625</v>
      </c>
      <c r="J608" s="499" t="s">
        <v>787</v>
      </c>
      <c r="K608" s="498">
        <v>6</v>
      </c>
      <c r="L608" s="498">
        <v>12</v>
      </c>
      <c r="M608" s="500">
        <v>25013.309999999998</v>
      </c>
      <c r="N608" s="498">
        <v>4</v>
      </c>
      <c r="O608" s="498">
        <v>6</v>
      </c>
      <c r="P608" s="500">
        <v>12210.748110547283</v>
      </c>
    </row>
    <row r="609" spans="1:16" ht="20.100000000000001" customHeight="1" x14ac:dyDescent="0.2">
      <c r="A609" s="497" t="s">
        <v>618</v>
      </c>
      <c r="B609" s="498" t="s">
        <v>619</v>
      </c>
      <c r="C609" s="499" t="s">
        <v>620</v>
      </c>
      <c r="D609" s="499" t="s">
        <v>2443</v>
      </c>
      <c r="E609" s="500">
        <v>8000</v>
      </c>
      <c r="F609" s="499" t="s">
        <v>2444</v>
      </c>
      <c r="G609" s="499" t="s">
        <v>2445</v>
      </c>
      <c r="H609" s="499" t="s">
        <v>1682</v>
      </c>
      <c r="I609" s="499" t="s">
        <v>630</v>
      </c>
      <c r="J609" s="499" t="s">
        <v>1682</v>
      </c>
      <c r="K609" s="498">
        <v>9</v>
      </c>
      <c r="L609" s="498">
        <v>12</v>
      </c>
      <c r="M609" s="500">
        <v>98916.999999999985</v>
      </c>
      <c r="N609" s="498">
        <v>4</v>
      </c>
      <c r="O609" s="498">
        <v>6</v>
      </c>
      <c r="P609" s="500">
        <v>49418.548110547286</v>
      </c>
    </row>
    <row r="610" spans="1:16" ht="20.100000000000001" customHeight="1" x14ac:dyDescent="0.2">
      <c r="A610" s="497" t="s">
        <v>618</v>
      </c>
      <c r="B610" s="498" t="s">
        <v>619</v>
      </c>
      <c r="C610" s="499" t="s">
        <v>620</v>
      </c>
      <c r="D610" s="499" t="s">
        <v>1112</v>
      </c>
      <c r="E610" s="500">
        <v>1200</v>
      </c>
      <c r="F610" s="499" t="s">
        <v>2446</v>
      </c>
      <c r="G610" s="499" t="s">
        <v>2447</v>
      </c>
      <c r="H610" s="499" t="s">
        <v>651</v>
      </c>
      <c r="I610" s="499" t="s">
        <v>652</v>
      </c>
      <c r="J610" s="499" t="s">
        <v>651</v>
      </c>
      <c r="K610" s="498">
        <v>6</v>
      </c>
      <c r="L610" s="498">
        <v>12</v>
      </c>
      <c r="M610" s="500">
        <v>16753.36</v>
      </c>
      <c r="N610" s="498">
        <v>4</v>
      </c>
      <c r="O610" s="498">
        <v>6</v>
      </c>
      <c r="P610" s="500">
        <v>7944.1781105472846</v>
      </c>
    </row>
    <row r="611" spans="1:16" ht="20.100000000000001" customHeight="1" x14ac:dyDescent="0.2">
      <c r="A611" s="497" t="s">
        <v>618</v>
      </c>
      <c r="B611" s="498" t="s">
        <v>639</v>
      </c>
      <c r="C611" s="499" t="s">
        <v>620</v>
      </c>
      <c r="D611" s="499" t="s">
        <v>1257</v>
      </c>
      <c r="E611" s="500">
        <v>4500</v>
      </c>
      <c r="F611" s="499" t="s">
        <v>2448</v>
      </c>
      <c r="G611" s="499" t="s">
        <v>2449</v>
      </c>
      <c r="H611" s="499" t="s">
        <v>656</v>
      </c>
      <c r="I611" s="499" t="s">
        <v>630</v>
      </c>
      <c r="J611" s="499" t="s">
        <v>656</v>
      </c>
      <c r="K611" s="498">
        <v>6</v>
      </c>
      <c r="L611" s="498">
        <v>12</v>
      </c>
      <c r="M611" s="500">
        <v>56922.530000000013</v>
      </c>
      <c r="N611" s="498">
        <v>4</v>
      </c>
      <c r="O611" s="498">
        <v>6</v>
      </c>
      <c r="P611" s="500">
        <v>28418.548110547283</v>
      </c>
    </row>
    <row r="612" spans="1:16" ht="20.100000000000001" customHeight="1" x14ac:dyDescent="0.2">
      <c r="A612" s="497" t="s">
        <v>618</v>
      </c>
      <c r="B612" s="498" t="s">
        <v>639</v>
      </c>
      <c r="C612" s="499" t="s">
        <v>620</v>
      </c>
      <c r="D612" s="499" t="s">
        <v>2450</v>
      </c>
      <c r="E612" s="500">
        <v>930</v>
      </c>
      <c r="F612" s="499" t="s">
        <v>2451</v>
      </c>
      <c r="G612" s="499" t="s">
        <v>2452</v>
      </c>
      <c r="H612" s="499" t="s">
        <v>1068</v>
      </c>
      <c r="I612" s="499" t="s">
        <v>652</v>
      </c>
      <c r="J612" s="499" t="s">
        <v>1068</v>
      </c>
      <c r="K612" s="498">
        <v>6</v>
      </c>
      <c r="L612" s="498">
        <v>12</v>
      </c>
      <c r="M612" s="500">
        <v>13264.400000000003</v>
      </c>
      <c r="N612" s="498">
        <v>4</v>
      </c>
      <c r="O612" s="498">
        <v>6</v>
      </c>
      <c r="P612" s="500">
        <v>6193.9481105472842</v>
      </c>
    </row>
    <row r="613" spans="1:16" ht="20.100000000000001" customHeight="1" x14ac:dyDescent="0.2">
      <c r="A613" s="497" t="s">
        <v>618</v>
      </c>
      <c r="B613" s="498" t="s">
        <v>639</v>
      </c>
      <c r="C613" s="499" t="s">
        <v>620</v>
      </c>
      <c r="D613" s="499" t="s">
        <v>774</v>
      </c>
      <c r="E613" s="500">
        <v>3500</v>
      </c>
      <c r="F613" s="499" t="s">
        <v>2453</v>
      </c>
      <c r="G613" s="499" t="s">
        <v>2454</v>
      </c>
      <c r="H613" s="499" t="s">
        <v>2455</v>
      </c>
      <c r="I613" s="499" t="s">
        <v>625</v>
      </c>
      <c r="J613" s="499" t="s">
        <v>2455</v>
      </c>
      <c r="K613" s="498">
        <v>7</v>
      </c>
      <c r="L613" s="498">
        <v>12</v>
      </c>
      <c r="M613" s="500">
        <v>44948.580000000009</v>
      </c>
      <c r="N613" s="498">
        <v>3</v>
      </c>
      <c r="O613" s="498">
        <v>6</v>
      </c>
      <c r="P613" s="500">
        <v>22418.548110547283</v>
      </c>
    </row>
    <row r="614" spans="1:16" ht="20.100000000000001" customHeight="1" x14ac:dyDescent="0.2">
      <c r="A614" s="497" t="s">
        <v>618</v>
      </c>
      <c r="B614" s="498" t="s">
        <v>639</v>
      </c>
      <c r="C614" s="499" t="s">
        <v>620</v>
      </c>
      <c r="D614" s="499" t="s">
        <v>2456</v>
      </c>
      <c r="E614" s="500">
        <v>2500</v>
      </c>
      <c r="F614" s="499" t="s">
        <v>2457</v>
      </c>
      <c r="G614" s="499" t="s">
        <v>2458</v>
      </c>
      <c r="H614" s="499" t="s">
        <v>2459</v>
      </c>
      <c r="I614" s="499" t="s">
        <v>625</v>
      </c>
      <c r="J614" s="499" t="s">
        <v>2459</v>
      </c>
      <c r="K614" s="498">
        <v>6</v>
      </c>
      <c r="L614" s="498">
        <v>12</v>
      </c>
      <c r="M614" s="500">
        <v>32975.01</v>
      </c>
      <c r="N614" s="498">
        <v>4</v>
      </c>
      <c r="O614" s="498">
        <v>6</v>
      </c>
      <c r="P614" s="500">
        <v>16418.548110547283</v>
      </c>
    </row>
    <row r="615" spans="1:16" ht="20.100000000000001" customHeight="1" x14ac:dyDescent="0.2">
      <c r="A615" s="497" t="s">
        <v>618</v>
      </c>
      <c r="B615" s="498" t="s">
        <v>639</v>
      </c>
      <c r="C615" s="499" t="s">
        <v>620</v>
      </c>
      <c r="D615" s="499" t="s">
        <v>893</v>
      </c>
      <c r="E615" s="500">
        <v>2600</v>
      </c>
      <c r="F615" s="499" t="s">
        <v>2460</v>
      </c>
      <c r="G615" s="499" t="s">
        <v>2461</v>
      </c>
      <c r="H615" s="499" t="s">
        <v>651</v>
      </c>
      <c r="I615" s="499" t="s">
        <v>652</v>
      </c>
      <c r="J615" s="499" t="s">
        <v>651</v>
      </c>
      <c r="K615" s="498">
        <v>6</v>
      </c>
      <c r="L615" s="498">
        <v>12</v>
      </c>
      <c r="M615" s="500">
        <v>33015.120000000003</v>
      </c>
      <c r="N615" s="498">
        <v>4</v>
      </c>
      <c r="O615" s="498">
        <v>6</v>
      </c>
      <c r="P615" s="500">
        <v>17018.548110547283</v>
      </c>
    </row>
    <row r="616" spans="1:16" ht="20.100000000000001" customHeight="1" x14ac:dyDescent="0.2">
      <c r="A616" s="497" t="s">
        <v>618</v>
      </c>
      <c r="B616" s="498" t="s">
        <v>639</v>
      </c>
      <c r="C616" s="499" t="s">
        <v>620</v>
      </c>
      <c r="D616" s="499" t="s">
        <v>2462</v>
      </c>
      <c r="E616" s="500">
        <v>6000</v>
      </c>
      <c r="F616" s="499" t="s">
        <v>2463</v>
      </c>
      <c r="G616" s="499" t="s">
        <v>2464</v>
      </c>
      <c r="H616" s="499" t="s">
        <v>707</v>
      </c>
      <c r="I616" s="499" t="s">
        <v>630</v>
      </c>
      <c r="J616" s="499" t="s">
        <v>707</v>
      </c>
      <c r="K616" s="498"/>
      <c r="L616" s="498"/>
      <c r="M616" s="500"/>
      <c r="N616" s="498">
        <v>2</v>
      </c>
      <c r="O616" s="498">
        <v>4</v>
      </c>
      <c r="P616" s="500">
        <v>22982.948110547284</v>
      </c>
    </row>
    <row r="617" spans="1:16" ht="20.100000000000001" customHeight="1" x14ac:dyDescent="0.2">
      <c r="A617" s="497" t="s">
        <v>618</v>
      </c>
      <c r="B617" s="498" t="s">
        <v>639</v>
      </c>
      <c r="C617" s="499" t="s">
        <v>620</v>
      </c>
      <c r="D617" s="499" t="s">
        <v>653</v>
      </c>
      <c r="E617" s="500">
        <v>4500</v>
      </c>
      <c r="F617" s="499" t="s">
        <v>2465</v>
      </c>
      <c r="G617" s="499" t="s">
        <v>2466</v>
      </c>
      <c r="H617" s="499" t="s">
        <v>638</v>
      </c>
      <c r="I617" s="499" t="s">
        <v>630</v>
      </c>
      <c r="J617" s="499" t="s">
        <v>638</v>
      </c>
      <c r="K617" s="498">
        <v>6</v>
      </c>
      <c r="L617" s="498">
        <v>12</v>
      </c>
      <c r="M617" s="500">
        <v>55602.910000000011</v>
      </c>
      <c r="N617" s="498">
        <v>4</v>
      </c>
      <c r="O617" s="498">
        <v>6</v>
      </c>
      <c r="P617" s="500">
        <v>28418.548110547283</v>
      </c>
    </row>
    <row r="618" spans="1:16" ht="20.100000000000001" customHeight="1" x14ac:dyDescent="0.2">
      <c r="A618" s="497" t="s">
        <v>618</v>
      </c>
      <c r="B618" s="498" t="s">
        <v>639</v>
      </c>
      <c r="C618" s="499" t="s">
        <v>620</v>
      </c>
      <c r="D618" s="499" t="s">
        <v>1329</v>
      </c>
      <c r="E618" s="500">
        <v>5500</v>
      </c>
      <c r="F618" s="499" t="s">
        <v>2467</v>
      </c>
      <c r="G618" s="499" t="s">
        <v>2468</v>
      </c>
      <c r="H618" s="499" t="s">
        <v>823</v>
      </c>
      <c r="I618" s="499" t="s">
        <v>630</v>
      </c>
      <c r="J618" s="499" t="s">
        <v>823</v>
      </c>
      <c r="K618" s="498">
        <v>8</v>
      </c>
      <c r="L618" s="498">
        <v>12</v>
      </c>
      <c r="M618" s="500">
        <v>68906.720000000001</v>
      </c>
      <c r="N618" s="498">
        <v>4</v>
      </c>
      <c r="O618" s="498">
        <v>6</v>
      </c>
      <c r="P618" s="500">
        <v>34418.548110547286</v>
      </c>
    </row>
    <row r="619" spans="1:16" ht="20.100000000000001" customHeight="1" x14ac:dyDescent="0.2">
      <c r="A619" s="497" t="s">
        <v>618</v>
      </c>
      <c r="B619" s="498" t="s">
        <v>639</v>
      </c>
      <c r="C619" s="499" t="s">
        <v>620</v>
      </c>
      <c r="D619" s="499" t="s">
        <v>1768</v>
      </c>
      <c r="E619" s="500">
        <v>6500</v>
      </c>
      <c r="F619" s="499" t="s">
        <v>2469</v>
      </c>
      <c r="G619" s="499" t="s">
        <v>2470</v>
      </c>
      <c r="H619" s="499" t="s">
        <v>656</v>
      </c>
      <c r="I619" s="499" t="s">
        <v>630</v>
      </c>
      <c r="J619" s="499" t="s">
        <v>656</v>
      </c>
      <c r="K619" s="498">
        <v>6</v>
      </c>
      <c r="L619" s="498">
        <v>12</v>
      </c>
      <c r="M619" s="500">
        <v>80980.799999999988</v>
      </c>
      <c r="N619" s="498">
        <v>4</v>
      </c>
      <c r="O619" s="498">
        <v>6</v>
      </c>
      <c r="P619" s="500">
        <v>40418.548110547286</v>
      </c>
    </row>
    <row r="620" spans="1:16" ht="20.100000000000001" customHeight="1" x14ac:dyDescent="0.2">
      <c r="A620" s="497" t="s">
        <v>618</v>
      </c>
      <c r="B620" s="498" t="s">
        <v>639</v>
      </c>
      <c r="C620" s="499" t="s">
        <v>620</v>
      </c>
      <c r="D620" s="499" t="s">
        <v>1080</v>
      </c>
      <c r="E620" s="500">
        <v>4500</v>
      </c>
      <c r="F620" s="499" t="s">
        <v>2471</v>
      </c>
      <c r="G620" s="499" t="s">
        <v>2472</v>
      </c>
      <c r="H620" s="499" t="s">
        <v>629</v>
      </c>
      <c r="I620" s="499" t="s">
        <v>630</v>
      </c>
      <c r="J620" s="499" t="s">
        <v>629</v>
      </c>
      <c r="K620" s="498">
        <v>6</v>
      </c>
      <c r="L620" s="498">
        <v>12</v>
      </c>
      <c r="M620" s="500">
        <v>56989.80000000001</v>
      </c>
      <c r="N620" s="498">
        <v>5</v>
      </c>
      <c r="O620" s="498">
        <v>6</v>
      </c>
      <c r="P620" s="500">
        <v>28418.548110547283</v>
      </c>
    </row>
    <row r="621" spans="1:16" ht="20.100000000000001" customHeight="1" x14ac:dyDescent="0.2">
      <c r="A621" s="497" t="s">
        <v>618</v>
      </c>
      <c r="B621" s="498" t="s">
        <v>639</v>
      </c>
      <c r="C621" s="499" t="s">
        <v>620</v>
      </c>
      <c r="D621" s="499" t="s">
        <v>2473</v>
      </c>
      <c r="E621" s="500">
        <v>4500</v>
      </c>
      <c r="F621" s="499" t="s">
        <v>2474</v>
      </c>
      <c r="G621" s="499" t="s">
        <v>2475</v>
      </c>
      <c r="H621" s="499" t="s">
        <v>715</v>
      </c>
      <c r="I621" s="499" t="s">
        <v>630</v>
      </c>
      <c r="J621" s="499" t="s">
        <v>715</v>
      </c>
      <c r="K621" s="498"/>
      <c r="L621" s="498"/>
      <c r="M621" s="500"/>
      <c r="N621" s="498">
        <v>1</v>
      </c>
      <c r="O621" s="498">
        <v>1</v>
      </c>
      <c r="P621" s="500">
        <v>4829.5481105472845</v>
      </c>
    </row>
    <row r="622" spans="1:16" ht="20.100000000000001" customHeight="1" x14ac:dyDescent="0.2">
      <c r="A622" s="497" t="s">
        <v>618</v>
      </c>
      <c r="B622" s="498" t="s">
        <v>639</v>
      </c>
      <c r="C622" s="499" t="s">
        <v>620</v>
      </c>
      <c r="D622" s="499" t="s">
        <v>2476</v>
      </c>
      <c r="E622" s="500">
        <v>2200</v>
      </c>
      <c r="F622" s="499" t="s">
        <v>2477</v>
      </c>
      <c r="G622" s="499" t="s">
        <v>2478</v>
      </c>
      <c r="H622" s="499" t="s">
        <v>629</v>
      </c>
      <c r="I622" s="499" t="s">
        <v>630</v>
      </c>
      <c r="J622" s="499" t="s">
        <v>629</v>
      </c>
      <c r="K622" s="498">
        <v>6</v>
      </c>
      <c r="L622" s="498">
        <v>12</v>
      </c>
      <c r="M622" s="500">
        <v>37465.760000000002</v>
      </c>
      <c r="N622" s="498">
        <v>4</v>
      </c>
      <c r="O622" s="498">
        <v>6</v>
      </c>
      <c r="P622" s="500">
        <v>25418.548110547283</v>
      </c>
    </row>
    <row r="623" spans="1:16" ht="20.100000000000001" customHeight="1" x14ac:dyDescent="0.2">
      <c r="A623" s="497" t="s">
        <v>618</v>
      </c>
      <c r="B623" s="498" t="s">
        <v>639</v>
      </c>
      <c r="C623" s="499" t="s">
        <v>620</v>
      </c>
      <c r="D623" s="499" t="s">
        <v>2479</v>
      </c>
      <c r="E623" s="500">
        <v>5000</v>
      </c>
      <c r="F623" s="499" t="s">
        <v>2480</v>
      </c>
      <c r="G623" s="499" t="s">
        <v>2481</v>
      </c>
      <c r="H623" s="499" t="s">
        <v>2183</v>
      </c>
      <c r="I623" s="499" t="s">
        <v>630</v>
      </c>
      <c r="J623" s="499" t="s">
        <v>2183</v>
      </c>
      <c r="K623" s="498">
        <v>1</v>
      </c>
      <c r="L623" s="498">
        <v>2</v>
      </c>
      <c r="M623" s="500">
        <v>5140.82</v>
      </c>
      <c r="N623" s="498">
        <v>4</v>
      </c>
      <c r="O623" s="498">
        <v>6</v>
      </c>
      <c r="P623" s="500">
        <v>31418.548110547283</v>
      </c>
    </row>
    <row r="624" spans="1:16" ht="20.100000000000001" customHeight="1" x14ac:dyDescent="0.2">
      <c r="A624" s="497" t="s">
        <v>618</v>
      </c>
      <c r="B624" s="498" t="s">
        <v>639</v>
      </c>
      <c r="C624" s="499" t="s">
        <v>620</v>
      </c>
      <c r="D624" s="499" t="s">
        <v>1185</v>
      </c>
      <c r="E624" s="500">
        <v>3800</v>
      </c>
      <c r="F624" s="499" t="s">
        <v>2482</v>
      </c>
      <c r="G624" s="499" t="s">
        <v>2483</v>
      </c>
      <c r="H624" s="499" t="s">
        <v>1524</v>
      </c>
      <c r="I624" s="499" t="s">
        <v>625</v>
      </c>
      <c r="J624" s="499" t="s">
        <v>1524</v>
      </c>
      <c r="K624" s="498">
        <v>6</v>
      </c>
      <c r="L624" s="498">
        <v>12</v>
      </c>
      <c r="M624" s="500">
        <v>48589.80000000001</v>
      </c>
      <c r="N624" s="498">
        <v>4</v>
      </c>
      <c r="O624" s="498">
        <v>6</v>
      </c>
      <c r="P624" s="500">
        <v>24218.548110547283</v>
      </c>
    </row>
    <row r="625" spans="1:16" ht="20.100000000000001" customHeight="1" x14ac:dyDescent="0.2">
      <c r="A625" s="497" t="s">
        <v>618</v>
      </c>
      <c r="B625" s="498" t="s">
        <v>639</v>
      </c>
      <c r="C625" s="499" t="s">
        <v>620</v>
      </c>
      <c r="D625" s="499" t="s">
        <v>2484</v>
      </c>
      <c r="E625" s="500">
        <v>6000</v>
      </c>
      <c r="F625" s="499" t="s">
        <v>2485</v>
      </c>
      <c r="G625" s="499" t="s">
        <v>2486</v>
      </c>
      <c r="H625" s="499" t="s">
        <v>753</v>
      </c>
      <c r="I625" s="499" t="s">
        <v>630</v>
      </c>
      <c r="J625" s="499" t="s">
        <v>753</v>
      </c>
      <c r="K625" s="498"/>
      <c r="L625" s="498"/>
      <c r="M625" s="500"/>
      <c r="N625" s="498">
        <v>1</v>
      </c>
      <c r="O625" s="498">
        <v>1</v>
      </c>
      <c r="P625" s="500">
        <v>6329.5481105472845</v>
      </c>
    </row>
    <row r="626" spans="1:16" ht="20.100000000000001" customHeight="1" x14ac:dyDescent="0.2">
      <c r="A626" s="497" t="s">
        <v>618</v>
      </c>
      <c r="B626" s="498" t="s">
        <v>639</v>
      </c>
      <c r="C626" s="499" t="s">
        <v>620</v>
      </c>
      <c r="D626" s="499" t="s">
        <v>1951</v>
      </c>
      <c r="E626" s="500">
        <v>2000</v>
      </c>
      <c r="F626" s="499" t="s">
        <v>2487</v>
      </c>
      <c r="G626" s="499" t="s">
        <v>2488</v>
      </c>
      <c r="H626" s="499" t="s">
        <v>2489</v>
      </c>
      <c r="I626" s="499" t="s">
        <v>625</v>
      </c>
      <c r="J626" s="499" t="s">
        <v>2489</v>
      </c>
      <c r="K626" s="498">
        <v>6</v>
      </c>
      <c r="L626" s="498">
        <v>12</v>
      </c>
      <c r="M626" s="500">
        <v>26883.820000000003</v>
      </c>
      <c r="N626" s="498">
        <v>4</v>
      </c>
      <c r="O626" s="498">
        <v>6</v>
      </c>
      <c r="P626" s="500">
        <v>13191.748110547283</v>
      </c>
    </row>
    <row r="627" spans="1:16" ht="20.100000000000001" customHeight="1" x14ac:dyDescent="0.2">
      <c r="A627" s="497" t="s">
        <v>618</v>
      </c>
      <c r="B627" s="498" t="s">
        <v>639</v>
      </c>
      <c r="C627" s="499" t="s">
        <v>620</v>
      </c>
      <c r="D627" s="499" t="s">
        <v>750</v>
      </c>
      <c r="E627" s="500">
        <v>3500</v>
      </c>
      <c r="F627" s="499" t="s">
        <v>2490</v>
      </c>
      <c r="G627" s="499" t="s">
        <v>2491</v>
      </c>
      <c r="H627" s="499" t="s">
        <v>715</v>
      </c>
      <c r="I627" s="499" t="s">
        <v>630</v>
      </c>
      <c r="J627" s="499" t="s">
        <v>715</v>
      </c>
      <c r="K627" s="498">
        <v>1</v>
      </c>
      <c r="L627" s="498">
        <v>4</v>
      </c>
      <c r="M627" s="500">
        <v>9053.2999999999993</v>
      </c>
      <c r="N627" s="498">
        <v>4</v>
      </c>
      <c r="O627" s="498">
        <v>6</v>
      </c>
      <c r="P627" s="500">
        <v>22418.548110547283</v>
      </c>
    </row>
    <row r="628" spans="1:16" ht="20.100000000000001" customHeight="1" x14ac:dyDescent="0.2">
      <c r="A628" s="497" t="s">
        <v>618</v>
      </c>
      <c r="B628" s="498" t="s">
        <v>619</v>
      </c>
      <c r="C628" s="499" t="s">
        <v>620</v>
      </c>
      <c r="D628" s="499" t="s">
        <v>2492</v>
      </c>
      <c r="E628" s="500">
        <v>5500</v>
      </c>
      <c r="F628" s="499" t="s">
        <v>2493</v>
      </c>
      <c r="G628" s="499" t="s">
        <v>2494</v>
      </c>
      <c r="H628" s="499" t="s">
        <v>1790</v>
      </c>
      <c r="I628" s="499" t="s">
        <v>630</v>
      </c>
      <c r="J628" s="499" t="s">
        <v>1790</v>
      </c>
      <c r="K628" s="498">
        <v>6</v>
      </c>
      <c r="L628" s="498">
        <v>12</v>
      </c>
      <c r="M628" s="500">
        <v>68642.38</v>
      </c>
      <c r="N628" s="498">
        <v>4</v>
      </c>
      <c r="O628" s="498">
        <v>6</v>
      </c>
      <c r="P628" s="500">
        <v>34418.548110547286</v>
      </c>
    </row>
    <row r="629" spans="1:16" ht="20.100000000000001" customHeight="1" x14ac:dyDescent="0.2">
      <c r="A629" s="497" t="s">
        <v>618</v>
      </c>
      <c r="B629" s="498" t="s">
        <v>639</v>
      </c>
      <c r="C629" s="499" t="s">
        <v>620</v>
      </c>
      <c r="D629" s="499" t="s">
        <v>736</v>
      </c>
      <c r="E629" s="500">
        <v>2000</v>
      </c>
      <c r="F629" s="499" t="s">
        <v>2495</v>
      </c>
      <c r="G629" s="499" t="s">
        <v>2496</v>
      </c>
      <c r="H629" s="499" t="s">
        <v>2497</v>
      </c>
      <c r="I629" s="499" t="s">
        <v>625</v>
      </c>
      <c r="J629" s="499" t="s">
        <v>2497</v>
      </c>
      <c r="K629" s="498">
        <v>6</v>
      </c>
      <c r="L629" s="498">
        <v>12</v>
      </c>
      <c r="M629" s="500">
        <v>26970.200000000004</v>
      </c>
      <c r="N629" s="498">
        <v>4</v>
      </c>
      <c r="O629" s="498">
        <v>6</v>
      </c>
      <c r="P629" s="500">
        <v>13191.748110547283</v>
      </c>
    </row>
    <row r="630" spans="1:16" ht="20.100000000000001" customHeight="1" x14ac:dyDescent="0.2">
      <c r="A630" s="497" t="s">
        <v>618</v>
      </c>
      <c r="B630" s="498" t="s">
        <v>639</v>
      </c>
      <c r="C630" s="499" t="s">
        <v>620</v>
      </c>
      <c r="D630" s="499" t="s">
        <v>2498</v>
      </c>
      <c r="E630" s="500">
        <v>2200</v>
      </c>
      <c r="F630" s="499" t="s">
        <v>2499</v>
      </c>
      <c r="G630" s="499" t="s">
        <v>2500</v>
      </c>
      <c r="H630" s="499" t="s">
        <v>1653</v>
      </c>
      <c r="I630" s="499" t="s">
        <v>630</v>
      </c>
      <c r="J630" s="499" t="s">
        <v>1653</v>
      </c>
      <c r="K630" s="498">
        <v>6</v>
      </c>
      <c r="L630" s="498">
        <v>12</v>
      </c>
      <c r="M630" s="500">
        <v>28812.990000000005</v>
      </c>
      <c r="N630" s="498">
        <v>4</v>
      </c>
      <c r="O630" s="498">
        <v>6</v>
      </c>
      <c r="P630" s="500">
        <v>14499.748110547283</v>
      </c>
    </row>
    <row r="631" spans="1:16" ht="20.100000000000001" customHeight="1" x14ac:dyDescent="0.2">
      <c r="A631" s="497" t="s">
        <v>618</v>
      </c>
      <c r="B631" s="498" t="s">
        <v>619</v>
      </c>
      <c r="C631" s="499" t="s">
        <v>620</v>
      </c>
      <c r="D631" s="499" t="s">
        <v>1568</v>
      </c>
      <c r="E631" s="500">
        <v>3000</v>
      </c>
      <c r="F631" s="499" t="s">
        <v>2501</v>
      </c>
      <c r="G631" s="499" t="s">
        <v>2502</v>
      </c>
      <c r="H631" s="499" t="s">
        <v>666</v>
      </c>
      <c r="I631" s="499" t="s">
        <v>630</v>
      </c>
      <c r="J631" s="499" t="s">
        <v>666</v>
      </c>
      <c r="K631" s="498">
        <v>3</v>
      </c>
      <c r="L631" s="498">
        <v>7</v>
      </c>
      <c r="M631" s="500">
        <v>16870.45</v>
      </c>
      <c r="N631" s="498">
        <v>4</v>
      </c>
      <c r="O631" s="498">
        <v>6</v>
      </c>
      <c r="P631" s="500">
        <v>19418.548110547283</v>
      </c>
    </row>
    <row r="632" spans="1:16" ht="20.100000000000001" customHeight="1" x14ac:dyDescent="0.2">
      <c r="A632" s="497" t="s">
        <v>618</v>
      </c>
      <c r="B632" s="498" t="s">
        <v>639</v>
      </c>
      <c r="C632" s="499" t="s">
        <v>620</v>
      </c>
      <c r="D632" s="499" t="s">
        <v>774</v>
      </c>
      <c r="E632" s="500">
        <v>1800</v>
      </c>
      <c r="F632" s="499" t="s">
        <v>2503</v>
      </c>
      <c r="G632" s="499" t="s">
        <v>2504</v>
      </c>
      <c r="H632" s="499" t="s">
        <v>777</v>
      </c>
      <c r="I632" s="499" t="s">
        <v>625</v>
      </c>
      <c r="J632" s="499" t="s">
        <v>777</v>
      </c>
      <c r="K632" s="498">
        <v>6</v>
      </c>
      <c r="L632" s="498">
        <v>12</v>
      </c>
      <c r="M632" s="500">
        <v>24438.33</v>
      </c>
      <c r="N632" s="498">
        <v>4</v>
      </c>
      <c r="O632" s="498">
        <v>6</v>
      </c>
      <c r="P632" s="500">
        <v>11883.748110547283</v>
      </c>
    </row>
    <row r="633" spans="1:16" ht="20.100000000000001" customHeight="1" x14ac:dyDescent="0.2">
      <c r="A633" s="497" t="s">
        <v>618</v>
      </c>
      <c r="B633" s="498" t="s">
        <v>639</v>
      </c>
      <c r="C633" s="499" t="s">
        <v>620</v>
      </c>
      <c r="D633" s="499" t="s">
        <v>1337</v>
      </c>
      <c r="E633" s="500">
        <v>3800</v>
      </c>
      <c r="F633" s="499" t="s">
        <v>2505</v>
      </c>
      <c r="G633" s="499" t="s">
        <v>2506</v>
      </c>
      <c r="H633" s="499" t="s">
        <v>2507</v>
      </c>
      <c r="I633" s="499" t="s">
        <v>625</v>
      </c>
      <c r="J633" s="499" t="s">
        <v>2507</v>
      </c>
      <c r="K633" s="498">
        <v>6</v>
      </c>
      <c r="L633" s="498">
        <v>12</v>
      </c>
      <c r="M633" s="500">
        <v>48589.80000000001</v>
      </c>
      <c r="N633" s="498">
        <v>4</v>
      </c>
      <c r="O633" s="498">
        <v>6</v>
      </c>
      <c r="P633" s="500">
        <v>24218.548110547283</v>
      </c>
    </row>
    <row r="634" spans="1:16" ht="20.100000000000001" customHeight="1" x14ac:dyDescent="0.2">
      <c r="A634" s="497" t="s">
        <v>618</v>
      </c>
      <c r="B634" s="498" t="s">
        <v>639</v>
      </c>
      <c r="C634" s="499" t="s">
        <v>620</v>
      </c>
      <c r="D634" s="499" t="s">
        <v>2508</v>
      </c>
      <c r="E634" s="500">
        <v>10000</v>
      </c>
      <c r="F634" s="499" t="s">
        <v>2509</v>
      </c>
      <c r="G634" s="499" t="s">
        <v>2510</v>
      </c>
      <c r="H634" s="499" t="s">
        <v>791</v>
      </c>
      <c r="I634" s="499" t="s">
        <v>630</v>
      </c>
      <c r="J634" s="499" t="s">
        <v>791</v>
      </c>
      <c r="K634" s="498"/>
      <c r="L634" s="498"/>
      <c r="M634" s="500"/>
      <c r="N634" s="498">
        <v>2</v>
      </c>
      <c r="O634" s="498">
        <v>6</v>
      </c>
      <c r="P634" s="500">
        <v>61418.548110547286</v>
      </c>
    </row>
    <row r="635" spans="1:16" ht="20.100000000000001" customHeight="1" x14ac:dyDescent="0.2">
      <c r="A635" s="497" t="s">
        <v>618</v>
      </c>
      <c r="B635" s="498" t="s">
        <v>639</v>
      </c>
      <c r="C635" s="499" t="s">
        <v>620</v>
      </c>
      <c r="D635" s="499" t="s">
        <v>947</v>
      </c>
      <c r="E635" s="500">
        <v>7000</v>
      </c>
      <c r="F635" s="499" t="s">
        <v>2511</v>
      </c>
      <c r="G635" s="499" t="s">
        <v>2512</v>
      </c>
      <c r="H635" s="499" t="s">
        <v>647</v>
      </c>
      <c r="I635" s="499" t="s">
        <v>630</v>
      </c>
      <c r="J635" s="499" t="s">
        <v>647</v>
      </c>
      <c r="K635" s="498">
        <v>3</v>
      </c>
      <c r="L635" s="498">
        <v>11</v>
      </c>
      <c r="M635" s="500">
        <v>88452.610000000015</v>
      </c>
      <c r="N635" s="498"/>
      <c r="O635" s="498"/>
      <c r="P635" s="500"/>
    </row>
    <row r="636" spans="1:16" ht="20.100000000000001" customHeight="1" x14ac:dyDescent="0.2">
      <c r="A636" s="497" t="s">
        <v>618</v>
      </c>
      <c r="B636" s="498" t="s">
        <v>639</v>
      </c>
      <c r="C636" s="499" t="s">
        <v>620</v>
      </c>
      <c r="D636" s="499" t="s">
        <v>893</v>
      </c>
      <c r="E636" s="500">
        <v>3800</v>
      </c>
      <c r="F636" s="499" t="s">
        <v>2513</v>
      </c>
      <c r="G636" s="499" t="s">
        <v>2514</v>
      </c>
      <c r="H636" s="499" t="s">
        <v>2515</v>
      </c>
      <c r="I636" s="499" t="s">
        <v>652</v>
      </c>
      <c r="J636" s="499" t="s">
        <v>2515</v>
      </c>
      <c r="K636" s="498">
        <v>6</v>
      </c>
      <c r="L636" s="498">
        <v>12</v>
      </c>
      <c r="M636" s="500">
        <v>48432.920000000006</v>
      </c>
      <c r="N636" s="498">
        <v>4</v>
      </c>
      <c r="O636" s="498">
        <v>6</v>
      </c>
      <c r="P636" s="500">
        <v>24218.548110547283</v>
      </c>
    </row>
    <row r="637" spans="1:16" ht="20.100000000000001" customHeight="1" x14ac:dyDescent="0.2">
      <c r="A637" s="497" t="s">
        <v>618</v>
      </c>
      <c r="B637" s="498" t="s">
        <v>639</v>
      </c>
      <c r="C637" s="499" t="s">
        <v>620</v>
      </c>
      <c r="D637" s="499" t="s">
        <v>2516</v>
      </c>
      <c r="E637" s="500">
        <v>5100</v>
      </c>
      <c r="F637" s="499" t="s">
        <v>2517</v>
      </c>
      <c r="G637" s="499" t="s">
        <v>2518</v>
      </c>
      <c r="H637" s="499" t="s">
        <v>1751</v>
      </c>
      <c r="I637" s="499" t="s">
        <v>652</v>
      </c>
      <c r="J637" s="499" t="s">
        <v>1751</v>
      </c>
      <c r="K637" s="498">
        <v>6</v>
      </c>
      <c r="L637" s="498">
        <v>12</v>
      </c>
      <c r="M637" s="500">
        <v>63889.80000000001</v>
      </c>
      <c r="N637" s="498">
        <v>4</v>
      </c>
      <c r="O637" s="498">
        <v>6</v>
      </c>
      <c r="P637" s="500">
        <v>32018.548110547283</v>
      </c>
    </row>
    <row r="638" spans="1:16" ht="20.100000000000001" customHeight="1" x14ac:dyDescent="0.2">
      <c r="A638" s="497" t="s">
        <v>618</v>
      </c>
      <c r="B638" s="498" t="s">
        <v>639</v>
      </c>
      <c r="C638" s="499" t="s">
        <v>620</v>
      </c>
      <c r="D638" s="499" t="s">
        <v>1486</v>
      </c>
      <c r="E638" s="500">
        <v>4500</v>
      </c>
      <c r="F638" s="499" t="s">
        <v>2519</v>
      </c>
      <c r="G638" s="499" t="s">
        <v>2520</v>
      </c>
      <c r="H638" s="499" t="s">
        <v>749</v>
      </c>
      <c r="I638" s="499" t="s">
        <v>630</v>
      </c>
      <c r="J638" s="499" t="s">
        <v>749</v>
      </c>
      <c r="K638" s="498">
        <v>1</v>
      </c>
      <c r="L638" s="498">
        <v>2</v>
      </c>
      <c r="M638" s="500">
        <v>9135.7999999999993</v>
      </c>
      <c r="N638" s="498"/>
      <c r="O638" s="498"/>
      <c r="P638" s="500"/>
    </row>
    <row r="639" spans="1:16" ht="20.100000000000001" customHeight="1" x14ac:dyDescent="0.2">
      <c r="A639" s="497" t="s">
        <v>618</v>
      </c>
      <c r="B639" s="498" t="s">
        <v>639</v>
      </c>
      <c r="C639" s="499" t="s">
        <v>620</v>
      </c>
      <c r="D639" s="499" t="s">
        <v>947</v>
      </c>
      <c r="E639" s="500">
        <v>8000</v>
      </c>
      <c r="F639" s="499" t="s">
        <v>2521</v>
      </c>
      <c r="G639" s="499" t="s">
        <v>2522</v>
      </c>
      <c r="H639" s="499" t="s">
        <v>1790</v>
      </c>
      <c r="I639" s="499" t="s">
        <v>630</v>
      </c>
      <c r="J639" s="499" t="s">
        <v>1790</v>
      </c>
      <c r="K639" s="498">
        <v>7</v>
      </c>
      <c r="L639" s="498">
        <v>12</v>
      </c>
      <c r="M639" s="500">
        <v>98989.799999999974</v>
      </c>
      <c r="N639" s="498">
        <v>4</v>
      </c>
      <c r="O639" s="498">
        <v>6</v>
      </c>
      <c r="P639" s="500">
        <v>49418.548110547286</v>
      </c>
    </row>
    <row r="640" spans="1:16" ht="20.100000000000001" customHeight="1" x14ac:dyDescent="0.2">
      <c r="A640" s="497" t="s">
        <v>618</v>
      </c>
      <c r="B640" s="498" t="s">
        <v>639</v>
      </c>
      <c r="C640" s="499" t="s">
        <v>620</v>
      </c>
      <c r="D640" s="499" t="s">
        <v>893</v>
      </c>
      <c r="E640" s="500">
        <v>3800</v>
      </c>
      <c r="F640" s="499" t="s">
        <v>2523</v>
      </c>
      <c r="G640" s="499" t="s">
        <v>2524</v>
      </c>
      <c r="H640" s="499" t="s">
        <v>934</v>
      </c>
      <c r="I640" s="499" t="s">
        <v>652</v>
      </c>
      <c r="J640" s="499" t="s">
        <v>934</v>
      </c>
      <c r="K640" s="498">
        <v>6</v>
      </c>
      <c r="L640" s="498">
        <v>12</v>
      </c>
      <c r="M640" s="500">
        <v>48525.400000000009</v>
      </c>
      <c r="N640" s="498">
        <v>4</v>
      </c>
      <c r="O640" s="498">
        <v>6</v>
      </c>
      <c r="P640" s="500">
        <v>24218.548110547283</v>
      </c>
    </row>
    <row r="641" spans="1:16" ht="20.100000000000001" customHeight="1" x14ac:dyDescent="0.2">
      <c r="A641" s="497" t="s">
        <v>618</v>
      </c>
      <c r="B641" s="498" t="s">
        <v>639</v>
      </c>
      <c r="C641" s="499" t="s">
        <v>620</v>
      </c>
      <c r="D641" s="499" t="s">
        <v>2525</v>
      </c>
      <c r="E641" s="500">
        <v>4500</v>
      </c>
      <c r="F641" s="499" t="s">
        <v>2526</v>
      </c>
      <c r="G641" s="499" t="s">
        <v>2527</v>
      </c>
      <c r="H641" s="499" t="s">
        <v>1028</v>
      </c>
      <c r="I641" s="499" t="s">
        <v>630</v>
      </c>
      <c r="J641" s="499" t="s">
        <v>1028</v>
      </c>
      <c r="K641" s="498">
        <v>5</v>
      </c>
      <c r="L641" s="498">
        <v>8</v>
      </c>
      <c r="M641" s="500">
        <v>38403.200000000004</v>
      </c>
      <c r="N641" s="498"/>
      <c r="O641" s="498"/>
      <c r="P641" s="500"/>
    </row>
    <row r="642" spans="1:16" ht="20.100000000000001" customHeight="1" x14ac:dyDescent="0.2">
      <c r="A642" s="497" t="s">
        <v>618</v>
      </c>
      <c r="B642" s="498" t="s">
        <v>639</v>
      </c>
      <c r="C642" s="499" t="s">
        <v>620</v>
      </c>
      <c r="D642" s="499" t="s">
        <v>2528</v>
      </c>
      <c r="E642" s="500">
        <v>930</v>
      </c>
      <c r="F642" s="499" t="s">
        <v>2529</v>
      </c>
      <c r="G642" s="499" t="s">
        <v>2530</v>
      </c>
      <c r="H642" s="499" t="s">
        <v>2268</v>
      </c>
      <c r="I642" s="499" t="s">
        <v>625</v>
      </c>
      <c r="J642" s="499" t="s">
        <v>2268</v>
      </c>
      <c r="K642" s="498">
        <v>6</v>
      </c>
      <c r="L642" s="498">
        <v>12</v>
      </c>
      <c r="M642" s="500">
        <v>13261.460000000003</v>
      </c>
      <c r="N642" s="498">
        <v>4</v>
      </c>
      <c r="O642" s="498">
        <v>6</v>
      </c>
      <c r="P642" s="500">
        <v>6193.9481105472842</v>
      </c>
    </row>
    <row r="643" spans="1:16" ht="20.100000000000001" customHeight="1" x14ac:dyDescent="0.2">
      <c r="A643" s="497" t="s">
        <v>618</v>
      </c>
      <c r="B643" s="498" t="s">
        <v>639</v>
      </c>
      <c r="C643" s="499" t="s">
        <v>620</v>
      </c>
      <c r="D643" s="499" t="s">
        <v>2531</v>
      </c>
      <c r="E643" s="500">
        <v>930</v>
      </c>
      <c r="F643" s="499" t="s">
        <v>2532</v>
      </c>
      <c r="G643" s="499" t="s">
        <v>2533</v>
      </c>
      <c r="H643" s="499" t="s">
        <v>817</v>
      </c>
      <c r="I643" s="499" t="s">
        <v>652</v>
      </c>
      <c r="J643" s="499" t="s">
        <v>817</v>
      </c>
      <c r="K643" s="498">
        <v>1</v>
      </c>
      <c r="L643" s="498">
        <v>4</v>
      </c>
      <c r="M643" s="500">
        <v>3741.1000000000004</v>
      </c>
      <c r="N643" s="498">
        <v>4</v>
      </c>
      <c r="O643" s="498">
        <v>6</v>
      </c>
      <c r="P643" s="500">
        <v>6162.9481105472842</v>
      </c>
    </row>
    <row r="644" spans="1:16" ht="20.100000000000001" customHeight="1" x14ac:dyDescent="0.2">
      <c r="A644" s="497" t="s">
        <v>618</v>
      </c>
      <c r="B644" s="498" t="s">
        <v>639</v>
      </c>
      <c r="C644" s="499" t="s">
        <v>620</v>
      </c>
      <c r="D644" s="499" t="s">
        <v>2534</v>
      </c>
      <c r="E644" s="500">
        <v>3000</v>
      </c>
      <c r="F644" s="499" t="s">
        <v>2535</v>
      </c>
      <c r="G644" s="499" t="s">
        <v>2536</v>
      </c>
      <c r="H644" s="499" t="s">
        <v>643</v>
      </c>
      <c r="I644" s="499" t="s">
        <v>630</v>
      </c>
      <c r="J644" s="499" t="s">
        <v>643</v>
      </c>
      <c r="K644" s="498">
        <v>1</v>
      </c>
      <c r="L644" s="498">
        <v>2</v>
      </c>
      <c r="M644" s="500">
        <v>3274.15</v>
      </c>
      <c r="N644" s="498">
        <v>4</v>
      </c>
      <c r="O644" s="498">
        <v>6</v>
      </c>
      <c r="P644" s="500">
        <v>19418.548110547283</v>
      </c>
    </row>
    <row r="645" spans="1:16" ht="20.100000000000001" customHeight="1" x14ac:dyDescent="0.2">
      <c r="A645" s="497" t="s">
        <v>618</v>
      </c>
      <c r="B645" s="498" t="s">
        <v>619</v>
      </c>
      <c r="C645" s="499" t="s">
        <v>620</v>
      </c>
      <c r="D645" s="499" t="s">
        <v>1550</v>
      </c>
      <c r="E645" s="500">
        <v>7500</v>
      </c>
      <c r="F645" s="499" t="s">
        <v>2537</v>
      </c>
      <c r="G645" s="499" t="s">
        <v>2538</v>
      </c>
      <c r="H645" s="499" t="s">
        <v>2146</v>
      </c>
      <c r="I645" s="499" t="s">
        <v>630</v>
      </c>
      <c r="J645" s="499" t="s">
        <v>2146</v>
      </c>
      <c r="K645" s="498">
        <v>9</v>
      </c>
      <c r="L645" s="498">
        <v>12</v>
      </c>
      <c r="M645" s="500">
        <v>92989.799999999988</v>
      </c>
      <c r="N645" s="498">
        <v>3</v>
      </c>
      <c r="O645" s="498">
        <v>6</v>
      </c>
      <c r="P645" s="500">
        <v>46418.548110547286</v>
      </c>
    </row>
    <row r="646" spans="1:16" ht="20.100000000000001" customHeight="1" x14ac:dyDescent="0.2">
      <c r="A646" s="497" t="s">
        <v>618</v>
      </c>
      <c r="B646" s="498" t="s">
        <v>639</v>
      </c>
      <c r="C646" s="499" t="s">
        <v>620</v>
      </c>
      <c r="D646" s="499" t="s">
        <v>696</v>
      </c>
      <c r="E646" s="500">
        <v>3000</v>
      </c>
      <c r="F646" s="499" t="s">
        <v>2539</v>
      </c>
      <c r="G646" s="499" t="s">
        <v>2540</v>
      </c>
      <c r="H646" s="499" t="s">
        <v>699</v>
      </c>
      <c r="I646" s="499" t="s">
        <v>630</v>
      </c>
      <c r="J646" s="499" t="s">
        <v>699</v>
      </c>
      <c r="K646" s="498">
        <v>8</v>
      </c>
      <c r="L646" s="498">
        <v>12</v>
      </c>
      <c r="M646" s="500">
        <v>38978.670000000006</v>
      </c>
      <c r="N646" s="498">
        <v>3</v>
      </c>
      <c r="O646" s="498">
        <v>6</v>
      </c>
      <c r="P646" s="500">
        <v>19418.548110547283</v>
      </c>
    </row>
    <row r="647" spans="1:16" ht="20.100000000000001" customHeight="1" x14ac:dyDescent="0.2">
      <c r="A647" s="497" t="s">
        <v>618</v>
      </c>
      <c r="B647" s="498" t="s">
        <v>639</v>
      </c>
      <c r="C647" s="499" t="s">
        <v>620</v>
      </c>
      <c r="D647" s="499" t="s">
        <v>2541</v>
      </c>
      <c r="E647" s="500">
        <v>5000</v>
      </c>
      <c r="F647" s="499" t="s">
        <v>2542</v>
      </c>
      <c r="G647" s="499" t="s">
        <v>2543</v>
      </c>
      <c r="H647" s="499" t="s">
        <v>2544</v>
      </c>
      <c r="I647" s="499" t="s">
        <v>630</v>
      </c>
      <c r="J647" s="499" t="s">
        <v>2544</v>
      </c>
      <c r="K647" s="498">
        <v>1</v>
      </c>
      <c r="L647" s="498">
        <v>2</v>
      </c>
      <c r="M647" s="500">
        <v>6836.08</v>
      </c>
      <c r="N647" s="498"/>
      <c r="O647" s="498"/>
      <c r="P647" s="500"/>
    </row>
    <row r="648" spans="1:16" ht="20.100000000000001" customHeight="1" x14ac:dyDescent="0.2">
      <c r="A648" s="497" t="s">
        <v>618</v>
      </c>
      <c r="B648" s="498" t="s">
        <v>639</v>
      </c>
      <c r="C648" s="499" t="s">
        <v>620</v>
      </c>
      <c r="D648" s="499" t="s">
        <v>893</v>
      </c>
      <c r="E648" s="500">
        <v>3800</v>
      </c>
      <c r="F648" s="499" t="s">
        <v>2545</v>
      </c>
      <c r="G648" s="499" t="s">
        <v>2546</v>
      </c>
      <c r="H648" s="499" t="s">
        <v>2032</v>
      </c>
      <c r="I648" s="499" t="s">
        <v>652</v>
      </c>
      <c r="J648" s="499" t="s">
        <v>2032</v>
      </c>
      <c r="K648" s="498">
        <v>6</v>
      </c>
      <c r="L648" s="498">
        <v>12</v>
      </c>
      <c r="M648" s="500">
        <v>48323.740000000005</v>
      </c>
      <c r="N648" s="498">
        <v>4</v>
      </c>
      <c r="O648" s="498">
        <v>6</v>
      </c>
      <c r="P648" s="500">
        <v>24218.548110547283</v>
      </c>
    </row>
    <row r="649" spans="1:16" ht="20.100000000000001" customHeight="1" x14ac:dyDescent="0.2">
      <c r="A649" s="497" t="s">
        <v>618</v>
      </c>
      <c r="B649" s="498" t="s">
        <v>619</v>
      </c>
      <c r="C649" s="499" t="s">
        <v>620</v>
      </c>
      <c r="D649" s="499" t="s">
        <v>2547</v>
      </c>
      <c r="E649" s="500">
        <v>1200</v>
      </c>
      <c r="F649" s="499" t="s">
        <v>2548</v>
      </c>
      <c r="G649" s="499" t="s">
        <v>2549</v>
      </c>
      <c r="H649" s="499" t="s">
        <v>651</v>
      </c>
      <c r="I649" s="499" t="s">
        <v>652</v>
      </c>
      <c r="J649" s="499" t="s">
        <v>651</v>
      </c>
      <c r="K649" s="498">
        <v>6</v>
      </c>
      <c r="L649" s="498">
        <v>12</v>
      </c>
      <c r="M649" s="500">
        <v>16764.830000000002</v>
      </c>
      <c r="N649" s="498">
        <v>4</v>
      </c>
      <c r="O649" s="498">
        <v>6</v>
      </c>
      <c r="P649" s="500">
        <v>7959.0481105472845</v>
      </c>
    </row>
    <row r="650" spans="1:16" ht="20.100000000000001" customHeight="1" x14ac:dyDescent="0.2">
      <c r="A650" s="497" t="s">
        <v>618</v>
      </c>
      <c r="B650" s="498" t="s">
        <v>639</v>
      </c>
      <c r="C650" s="499" t="s">
        <v>620</v>
      </c>
      <c r="D650" s="499" t="s">
        <v>696</v>
      </c>
      <c r="E650" s="500">
        <v>5500</v>
      </c>
      <c r="F650" s="499" t="s">
        <v>2550</v>
      </c>
      <c r="G650" s="499" t="s">
        <v>2551</v>
      </c>
      <c r="H650" s="499" t="s">
        <v>666</v>
      </c>
      <c r="I650" s="499" t="s">
        <v>630</v>
      </c>
      <c r="J650" s="499" t="s">
        <v>666</v>
      </c>
      <c r="K650" s="498">
        <v>6</v>
      </c>
      <c r="L650" s="498">
        <v>12</v>
      </c>
      <c r="M650" s="500">
        <v>91378.699999999983</v>
      </c>
      <c r="N650" s="498">
        <v>4</v>
      </c>
      <c r="O650" s="498">
        <v>6</v>
      </c>
      <c r="P650" s="500">
        <v>43418.548110547286</v>
      </c>
    </row>
    <row r="651" spans="1:16" ht="20.100000000000001" customHeight="1" x14ac:dyDescent="0.2">
      <c r="A651" s="497" t="s">
        <v>618</v>
      </c>
      <c r="B651" s="498" t="s">
        <v>619</v>
      </c>
      <c r="C651" s="499" t="s">
        <v>620</v>
      </c>
      <c r="D651" s="499" t="s">
        <v>2552</v>
      </c>
      <c r="E651" s="500">
        <v>1000</v>
      </c>
      <c r="F651" s="499" t="s">
        <v>2553</v>
      </c>
      <c r="G651" s="499" t="s">
        <v>2554</v>
      </c>
      <c r="H651" s="499" t="s">
        <v>1068</v>
      </c>
      <c r="I651" s="499" t="s">
        <v>652</v>
      </c>
      <c r="J651" s="499" t="s">
        <v>1068</v>
      </c>
      <c r="K651" s="498">
        <v>6</v>
      </c>
      <c r="L651" s="498">
        <v>12</v>
      </c>
      <c r="M651" s="500">
        <v>14180</v>
      </c>
      <c r="N651" s="498">
        <v>4</v>
      </c>
      <c r="O651" s="498">
        <v>6</v>
      </c>
      <c r="P651" s="500">
        <v>6651.7481105472843</v>
      </c>
    </row>
    <row r="652" spans="1:16" ht="20.100000000000001" customHeight="1" x14ac:dyDescent="0.2">
      <c r="A652" s="497" t="s">
        <v>618</v>
      </c>
      <c r="B652" s="498" t="s">
        <v>639</v>
      </c>
      <c r="C652" s="499" t="s">
        <v>620</v>
      </c>
      <c r="D652" s="499" t="s">
        <v>2555</v>
      </c>
      <c r="E652" s="500">
        <v>2500</v>
      </c>
      <c r="F652" s="499" t="s">
        <v>2556</v>
      </c>
      <c r="G652" s="499" t="s">
        <v>2557</v>
      </c>
      <c r="H652" s="499" t="s">
        <v>2558</v>
      </c>
      <c r="I652" s="499" t="s">
        <v>625</v>
      </c>
      <c r="J652" s="499" t="s">
        <v>2558</v>
      </c>
      <c r="K652" s="498">
        <v>6</v>
      </c>
      <c r="L652" s="498">
        <v>12</v>
      </c>
      <c r="M652" s="500">
        <v>32984.020000000004</v>
      </c>
      <c r="N652" s="498">
        <v>4</v>
      </c>
      <c r="O652" s="498">
        <v>6</v>
      </c>
      <c r="P652" s="500">
        <v>16418.548110547283</v>
      </c>
    </row>
    <row r="653" spans="1:16" ht="20.100000000000001" customHeight="1" x14ac:dyDescent="0.2">
      <c r="A653" s="497" t="s">
        <v>618</v>
      </c>
      <c r="B653" s="498" t="s">
        <v>639</v>
      </c>
      <c r="C653" s="499" t="s">
        <v>620</v>
      </c>
      <c r="D653" s="499" t="s">
        <v>2559</v>
      </c>
      <c r="E653" s="500">
        <v>2600</v>
      </c>
      <c r="F653" s="499" t="s">
        <v>2560</v>
      </c>
      <c r="G653" s="499" t="s">
        <v>2561</v>
      </c>
      <c r="H653" s="499" t="s">
        <v>651</v>
      </c>
      <c r="I653" s="499" t="s">
        <v>652</v>
      </c>
      <c r="J653" s="499" t="s">
        <v>651</v>
      </c>
      <c r="K653" s="498">
        <v>6</v>
      </c>
      <c r="L653" s="498">
        <v>12</v>
      </c>
      <c r="M653" s="500">
        <v>31238.520000000008</v>
      </c>
      <c r="N653" s="498">
        <v>4</v>
      </c>
      <c r="O653" s="498">
        <v>6</v>
      </c>
      <c r="P653" s="500">
        <v>17018.548110547283</v>
      </c>
    </row>
    <row r="654" spans="1:16" ht="20.100000000000001" customHeight="1" x14ac:dyDescent="0.2">
      <c r="A654" s="497" t="s">
        <v>618</v>
      </c>
      <c r="B654" s="498" t="s">
        <v>619</v>
      </c>
      <c r="C654" s="499" t="s">
        <v>620</v>
      </c>
      <c r="D654" s="499" t="s">
        <v>631</v>
      </c>
      <c r="E654" s="500">
        <v>4500</v>
      </c>
      <c r="F654" s="499" t="s">
        <v>2562</v>
      </c>
      <c r="G654" s="499" t="s">
        <v>2563</v>
      </c>
      <c r="H654" s="499" t="s">
        <v>629</v>
      </c>
      <c r="I654" s="499" t="s">
        <v>630</v>
      </c>
      <c r="J654" s="499" t="s">
        <v>629</v>
      </c>
      <c r="K654" s="498">
        <v>9</v>
      </c>
      <c r="L654" s="498">
        <v>12</v>
      </c>
      <c r="M654" s="500">
        <v>56989.80000000001</v>
      </c>
      <c r="N654" s="498">
        <v>3</v>
      </c>
      <c r="O654" s="498">
        <v>6</v>
      </c>
      <c r="P654" s="500">
        <v>28418.548110547283</v>
      </c>
    </row>
    <row r="655" spans="1:16" ht="20.100000000000001" customHeight="1" x14ac:dyDescent="0.2">
      <c r="A655" s="497" t="s">
        <v>618</v>
      </c>
      <c r="B655" s="498" t="s">
        <v>639</v>
      </c>
      <c r="C655" s="499" t="s">
        <v>620</v>
      </c>
      <c r="D655" s="499" t="s">
        <v>2188</v>
      </c>
      <c r="E655" s="500">
        <v>4500</v>
      </c>
      <c r="F655" s="499" t="s">
        <v>2564</v>
      </c>
      <c r="G655" s="499" t="s">
        <v>2565</v>
      </c>
      <c r="H655" s="499" t="s">
        <v>656</v>
      </c>
      <c r="I655" s="499" t="s">
        <v>630</v>
      </c>
      <c r="J655" s="499" t="s">
        <v>656</v>
      </c>
      <c r="K655" s="498">
        <v>6</v>
      </c>
      <c r="L655" s="498">
        <v>12</v>
      </c>
      <c r="M655" s="500">
        <v>56981.12000000001</v>
      </c>
      <c r="N655" s="498">
        <v>4</v>
      </c>
      <c r="O655" s="498">
        <v>6</v>
      </c>
      <c r="P655" s="500">
        <v>28418.548110547283</v>
      </c>
    </row>
    <row r="656" spans="1:16" ht="20.100000000000001" customHeight="1" x14ac:dyDescent="0.2">
      <c r="A656" s="497" t="s">
        <v>618</v>
      </c>
      <c r="B656" s="498" t="s">
        <v>619</v>
      </c>
      <c r="C656" s="499" t="s">
        <v>620</v>
      </c>
      <c r="D656" s="499" t="s">
        <v>1112</v>
      </c>
      <c r="E656" s="500">
        <v>1200</v>
      </c>
      <c r="F656" s="499" t="s">
        <v>2566</v>
      </c>
      <c r="G656" s="499" t="s">
        <v>2567</v>
      </c>
      <c r="H656" s="499" t="s">
        <v>651</v>
      </c>
      <c r="I656" s="499" t="s">
        <v>652</v>
      </c>
      <c r="J656" s="499" t="s">
        <v>651</v>
      </c>
      <c r="K656" s="498">
        <v>6</v>
      </c>
      <c r="L656" s="498">
        <v>12</v>
      </c>
      <c r="M656" s="500">
        <v>16474.93</v>
      </c>
      <c r="N656" s="498">
        <v>4</v>
      </c>
      <c r="O656" s="498">
        <v>6</v>
      </c>
      <c r="P656" s="500">
        <v>7055.2881105472843</v>
      </c>
    </row>
    <row r="657" spans="1:16" ht="20.100000000000001" customHeight="1" x14ac:dyDescent="0.2">
      <c r="A657" s="497" t="s">
        <v>618</v>
      </c>
      <c r="B657" s="498" t="s">
        <v>639</v>
      </c>
      <c r="C657" s="499" t="s">
        <v>620</v>
      </c>
      <c r="D657" s="499" t="s">
        <v>2568</v>
      </c>
      <c r="E657" s="500">
        <v>6000</v>
      </c>
      <c r="F657" s="499" t="s">
        <v>2569</v>
      </c>
      <c r="G657" s="499" t="s">
        <v>2570</v>
      </c>
      <c r="H657" s="499" t="s">
        <v>2571</v>
      </c>
      <c r="I657" s="499" t="s">
        <v>630</v>
      </c>
      <c r="J657" s="499" t="s">
        <v>2571</v>
      </c>
      <c r="K657" s="498">
        <v>7</v>
      </c>
      <c r="L657" s="498">
        <v>12</v>
      </c>
      <c r="M657" s="500">
        <v>74989.8</v>
      </c>
      <c r="N657" s="498">
        <v>4</v>
      </c>
      <c r="O657" s="498">
        <v>6</v>
      </c>
      <c r="P657" s="500">
        <v>37418.548110547286</v>
      </c>
    </row>
    <row r="658" spans="1:16" ht="20.100000000000001" customHeight="1" x14ac:dyDescent="0.2">
      <c r="A658" s="497" t="s">
        <v>618</v>
      </c>
      <c r="B658" s="498" t="s">
        <v>639</v>
      </c>
      <c r="C658" s="499" t="s">
        <v>620</v>
      </c>
      <c r="D658" s="499" t="s">
        <v>2572</v>
      </c>
      <c r="E658" s="500">
        <v>2750</v>
      </c>
      <c r="F658" s="499" t="s">
        <v>2573</v>
      </c>
      <c r="G658" s="499" t="s">
        <v>2574</v>
      </c>
      <c r="H658" s="499" t="s">
        <v>2575</v>
      </c>
      <c r="I658" s="499" t="s">
        <v>625</v>
      </c>
      <c r="J658" s="499" t="s">
        <v>2575</v>
      </c>
      <c r="K658" s="498">
        <v>1</v>
      </c>
      <c r="L658" s="498">
        <v>3</v>
      </c>
      <c r="M658" s="500">
        <v>9214.41</v>
      </c>
      <c r="N658" s="498"/>
      <c r="O658" s="498"/>
      <c r="P658" s="500"/>
    </row>
    <row r="659" spans="1:16" ht="20.100000000000001" customHeight="1" x14ac:dyDescent="0.2">
      <c r="A659" s="497" t="s">
        <v>618</v>
      </c>
      <c r="B659" s="498" t="s">
        <v>639</v>
      </c>
      <c r="C659" s="499" t="s">
        <v>620</v>
      </c>
      <c r="D659" s="499" t="s">
        <v>760</v>
      </c>
      <c r="E659" s="500">
        <v>7000</v>
      </c>
      <c r="F659" s="499" t="s">
        <v>2576</v>
      </c>
      <c r="G659" s="499" t="s">
        <v>2577</v>
      </c>
      <c r="H659" s="499" t="s">
        <v>643</v>
      </c>
      <c r="I659" s="499" t="s">
        <v>630</v>
      </c>
      <c r="J659" s="499" t="s">
        <v>643</v>
      </c>
      <c r="K659" s="498">
        <v>6</v>
      </c>
      <c r="L659" s="498">
        <v>12</v>
      </c>
      <c r="M659" s="500">
        <v>86289.319999999992</v>
      </c>
      <c r="N659" s="498">
        <v>4</v>
      </c>
      <c r="O659" s="498">
        <v>6</v>
      </c>
      <c r="P659" s="500">
        <v>43418.548110547286</v>
      </c>
    </row>
    <row r="660" spans="1:16" ht="20.100000000000001" customHeight="1" x14ac:dyDescent="0.2">
      <c r="A660" s="497" t="s">
        <v>618</v>
      </c>
      <c r="B660" s="498" t="s">
        <v>639</v>
      </c>
      <c r="C660" s="499" t="s">
        <v>620</v>
      </c>
      <c r="D660" s="499" t="s">
        <v>2578</v>
      </c>
      <c r="E660" s="500">
        <v>3800</v>
      </c>
      <c r="F660" s="499" t="s">
        <v>2579</v>
      </c>
      <c r="G660" s="499" t="s">
        <v>2580</v>
      </c>
      <c r="H660" s="499" t="s">
        <v>2581</v>
      </c>
      <c r="I660" s="499" t="s">
        <v>625</v>
      </c>
      <c r="J660" s="499" t="s">
        <v>2581</v>
      </c>
      <c r="K660" s="498">
        <v>6</v>
      </c>
      <c r="L660" s="498">
        <v>12</v>
      </c>
      <c r="M660" s="500">
        <v>48589.80000000001</v>
      </c>
      <c r="N660" s="498">
        <v>4</v>
      </c>
      <c r="O660" s="498">
        <v>6</v>
      </c>
      <c r="P660" s="500">
        <v>24218.548110547283</v>
      </c>
    </row>
    <row r="661" spans="1:16" ht="20.100000000000001" customHeight="1" x14ac:dyDescent="0.2">
      <c r="A661" s="497" t="s">
        <v>618</v>
      </c>
      <c r="B661" s="498" t="s">
        <v>639</v>
      </c>
      <c r="C661" s="499" t="s">
        <v>620</v>
      </c>
      <c r="D661" s="499" t="s">
        <v>2582</v>
      </c>
      <c r="E661" s="500">
        <v>6000</v>
      </c>
      <c r="F661" s="499" t="s">
        <v>2583</v>
      </c>
      <c r="G661" s="499" t="s">
        <v>2584</v>
      </c>
      <c r="H661" s="499" t="s">
        <v>1435</v>
      </c>
      <c r="I661" s="499" t="s">
        <v>630</v>
      </c>
      <c r="J661" s="499" t="s">
        <v>1435</v>
      </c>
      <c r="K661" s="498">
        <v>4</v>
      </c>
      <c r="L661" s="498">
        <v>8</v>
      </c>
      <c r="M661" s="500">
        <v>47557.670000000006</v>
      </c>
      <c r="N661" s="498"/>
      <c r="O661" s="498"/>
      <c r="P661" s="500"/>
    </row>
    <row r="662" spans="1:16" ht="20.100000000000001" customHeight="1" x14ac:dyDescent="0.2">
      <c r="A662" s="497" t="s">
        <v>618</v>
      </c>
      <c r="B662" s="498" t="s">
        <v>639</v>
      </c>
      <c r="C662" s="499" t="s">
        <v>620</v>
      </c>
      <c r="D662" s="499" t="s">
        <v>754</v>
      </c>
      <c r="E662" s="500">
        <v>1200</v>
      </c>
      <c r="F662" s="499" t="s">
        <v>2585</v>
      </c>
      <c r="G662" s="499" t="s">
        <v>2586</v>
      </c>
      <c r="H662" s="499" t="s">
        <v>2587</v>
      </c>
      <c r="I662" s="499" t="s">
        <v>652</v>
      </c>
      <c r="J662" s="499" t="s">
        <v>2587</v>
      </c>
      <c r="K662" s="498">
        <v>8</v>
      </c>
      <c r="L662" s="498">
        <v>12</v>
      </c>
      <c r="M662" s="500">
        <v>16796</v>
      </c>
      <c r="N662" s="498">
        <v>4</v>
      </c>
      <c r="O662" s="498">
        <v>6</v>
      </c>
      <c r="P662" s="500">
        <v>7959.7481105472843</v>
      </c>
    </row>
    <row r="663" spans="1:16" ht="20.100000000000001" customHeight="1" x14ac:dyDescent="0.2">
      <c r="A663" s="497" t="s">
        <v>618</v>
      </c>
      <c r="B663" s="498" t="s">
        <v>619</v>
      </c>
      <c r="C663" s="499" t="s">
        <v>620</v>
      </c>
      <c r="D663" s="499" t="s">
        <v>2588</v>
      </c>
      <c r="E663" s="500">
        <v>3000</v>
      </c>
      <c r="F663" s="499" t="s">
        <v>2589</v>
      </c>
      <c r="G663" s="499" t="s">
        <v>2590</v>
      </c>
      <c r="H663" s="499" t="s">
        <v>2591</v>
      </c>
      <c r="I663" s="499" t="s">
        <v>625</v>
      </c>
      <c r="J663" s="499" t="s">
        <v>2591</v>
      </c>
      <c r="K663" s="498">
        <v>9</v>
      </c>
      <c r="L663" s="498">
        <v>12</v>
      </c>
      <c r="M663" s="500">
        <v>38931.000000000007</v>
      </c>
      <c r="N663" s="498">
        <v>4</v>
      </c>
      <c r="O663" s="498">
        <v>6</v>
      </c>
      <c r="P663" s="500">
        <v>19418.548110547283</v>
      </c>
    </row>
    <row r="664" spans="1:16" ht="20.100000000000001" customHeight="1" x14ac:dyDescent="0.2">
      <c r="A664" s="497" t="s">
        <v>618</v>
      </c>
      <c r="B664" s="498" t="s">
        <v>619</v>
      </c>
      <c r="C664" s="499" t="s">
        <v>620</v>
      </c>
      <c r="D664" s="499" t="s">
        <v>2592</v>
      </c>
      <c r="E664" s="500">
        <v>1800</v>
      </c>
      <c r="F664" s="499" t="s">
        <v>2593</v>
      </c>
      <c r="G664" s="499" t="s">
        <v>2594</v>
      </c>
      <c r="H664" s="499" t="s">
        <v>2595</v>
      </c>
      <c r="I664" s="499" t="s">
        <v>630</v>
      </c>
      <c r="J664" s="499" t="s">
        <v>2595</v>
      </c>
      <c r="K664" s="498">
        <v>9</v>
      </c>
      <c r="L664" s="498">
        <v>12</v>
      </c>
      <c r="M664" s="500">
        <v>19748.02</v>
      </c>
      <c r="N664" s="498">
        <v>4</v>
      </c>
      <c r="O664" s="498">
        <v>6</v>
      </c>
      <c r="P664" s="500">
        <v>11883.748110547283</v>
      </c>
    </row>
    <row r="665" spans="1:16" ht="20.100000000000001" customHeight="1" x14ac:dyDescent="0.2">
      <c r="A665" s="497" t="s">
        <v>618</v>
      </c>
      <c r="B665" s="498" t="s">
        <v>639</v>
      </c>
      <c r="C665" s="499" t="s">
        <v>620</v>
      </c>
      <c r="D665" s="499" t="s">
        <v>2596</v>
      </c>
      <c r="E665" s="500">
        <v>2500</v>
      </c>
      <c r="F665" s="499" t="s">
        <v>2597</v>
      </c>
      <c r="G665" s="499" t="s">
        <v>2598</v>
      </c>
      <c r="H665" s="499" t="s">
        <v>666</v>
      </c>
      <c r="I665" s="499" t="s">
        <v>630</v>
      </c>
      <c r="J665" s="499" t="s">
        <v>666</v>
      </c>
      <c r="K665" s="498">
        <v>7</v>
      </c>
      <c r="L665" s="498">
        <v>12</v>
      </c>
      <c r="M665" s="500">
        <v>52078.37</v>
      </c>
      <c r="N665" s="498">
        <v>4</v>
      </c>
      <c r="O665" s="498">
        <v>6</v>
      </c>
      <c r="P665" s="500">
        <v>38018.548110547286</v>
      </c>
    </row>
    <row r="666" spans="1:16" ht="20.100000000000001" customHeight="1" x14ac:dyDescent="0.2">
      <c r="A666" s="497" t="s">
        <v>618</v>
      </c>
      <c r="B666" s="498" t="s">
        <v>639</v>
      </c>
      <c r="C666" s="499" t="s">
        <v>620</v>
      </c>
      <c r="D666" s="499" t="s">
        <v>1773</v>
      </c>
      <c r="E666" s="500">
        <v>2000</v>
      </c>
      <c r="F666" s="499" t="s">
        <v>2599</v>
      </c>
      <c r="G666" s="499" t="s">
        <v>2600</v>
      </c>
      <c r="H666" s="499" t="s">
        <v>2601</v>
      </c>
      <c r="I666" s="499" t="s">
        <v>652</v>
      </c>
      <c r="J666" s="499" t="s">
        <v>2601</v>
      </c>
      <c r="K666" s="498">
        <v>6</v>
      </c>
      <c r="L666" s="498">
        <v>12</v>
      </c>
      <c r="M666" s="500">
        <v>26973.980000000003</v>
      </c>
      <c r="N666" s="498">
        <v>4</v>
      </c>
      <c r="O666" s="498">
        <v>6</v>
      </c>
      <c r="P666" s="500">
        <v>13191.748110547283</v>
      </c>
    </row>
    <row r="667" spans="1:16" ht="20.100000000000001" customHeight="1" x14ac:dyDescent="0.2">
      <c r="A667" s="497" t="s">
        <v>618</v>
      </c>
      <c r="B667" s="498" t="s">
        <v>619</v>
      </c>
      <c r="C667" s="499" t="s">
        <v>620</v>
      </c>
      <c r="D667" s="499" t="s">
        <v>2602</v>
      </c>
      <c r="E667" s="500">
        <v>6000</v>
      </c>
      <c r="F667" s="499" t="s">
        <v>2603</v>
      </c>
      <c r="G667" s="499" t="s">
        <v>2604</v>
      </c>
      <c r="H667" s="499" t="s">
        <v>629</v>
      </c>
      <c r="I667" s="499" t="s">
        <v>630</v>
      </c>
      <c r="J667" s="499" t="s">
        <v>629</v>
      </c>
      <c r="K667" s="498">
        <v>9</v>
      </c>
      <c r="L667" s="498">
        <v>12</v>
      </c>
      <c r="M667" s="500">
        <v>74989.8</v>
      </c>
      <c r="N667" s="498">
        <v>4</v>
      </c>
      <c r="O667" s="498">
        <v>6</v>
      </c>
      <c r="P667" s="500">
        <v>37418.548110547286</v>
      </c>
    </row>
    <row r="668" spans="1:16" ht="20.100000000000001" customHeight="1" x14ac:dyDescent="0.2">
      <c r="A668" s="497" t="s">
        <v>618</v>
      </c>
      <c r="B668" s="498" t="s">
        <v>619</v>
      </c>
      <c r="C668" s="499" t="s">
        <v>620</v>
      </c>
      <c r="D668" s="499" t="s">
        <v>1922</v>
      </c>
      <c r="E668" s="500">
        <v>7500</v>
      </c>
      <c r="F668" s="499" t="s">
        <v>2605</v>
      </c>
      <c r="G668" s="499" t="s">
        <v>2606</v>
      </c>
      <c r="H668" s="499" t="s">
        <v>1144</v>
      </c>
      <c r="I668" s="499" t="s">
        <v>630</v>
      </c>
      <c r="J668" s="499" t="s">
        <v>1144</v>
      </c>
      <c r="K668" s="498">
        <v>9</v>
      </c>
      <c r="L668" s="498">
        <v>12</v>
      </c>
      <c r="M668" s="500">
        <v>92093.839999999982</v>
      </c>
      <c r="N668" s="498">
        <v>3</v>
      </c>
      <c r="O668" s="498">
        <v>6</v>
      </c>
      <c r="P668" s="500">
        <v>46418.548110547286</v>
      </c>
    </row>
    <row r="669" spans="1:16" ht="20.100000000000001" customHeight="1" x14ac:dyDescent="0.2">
      <c r="A669" s="497" t="s">
        <v>618</v>
      </c>
      <c r="B669" s="498" t="s">
        <v>639</v>
      </c>
      <c r="C669" s="499" t="s">
        <v>620</v>
      </c>
      <c r="D669" s="499" t="s">
        <v>1992</v>
      </c>
      <c r="E669" s="500">
        <v>3000</v>
      </c>
      <c r="F669" s="499" t="s">
        <v>2607</v>
      </c>
      <c r="G669" s="499" t="s">
        <v>2608</v>
      </c>
      <c r="H669" s="499" t="s">
        <v>1144</v>
      </c>
      <c r="I669" s="499" t="s">
        <v>630</v>
      </c>
      <c r="J669" s="499" t="s">
        <v>1144</v>
      </c>
      <c r="K669" s="498">
        <v>6</v>
      </c>
      <c r="L669" s="498">
        <v>12</v>
      </c>
      <c r="M669" s="500">
        <v>38781.19000000001</v>
      </c>
      <c r="N669" s="498">
        <v>4</v>
      </c>
      <c r="O669" s="498">
        <v>6</v>
      </c>
      <c r="P669" s="500">
        <v>19418.548110547283</v>
      </c>
    </row>
    <row r="670" spans="1:16" ht="20.100000000000001" customHeight="1" x14ac:dyDescent="0.2">
      <c r="A670" s="497" t="s">
        <v>618</v>
      </c>
      <c r="B670" s="498" t="s">
        <v>639</v>
      </c>
      <c r="C670" s="499" t="s">
        <v>620</v>
      </c>
      <c r="D670" s="499" t="s">
        <v>2609</v>
      </c>
      <c r="E670" s="500">
        <v>1200</v>
      </c>
      <c r="F670" s="499" t="s">
        <v>2610</v>
      </c>
      <c r="G670" s="499" t="s">
        <v>2611</v>
      </c>
      <c r="H670" s="499" t="s">
        <v>651</v>
      </c>
      <c r="I670" s="499" t="s">
        <v>652</v>
      </c>
      <c r="J670" s="499" t="s">
        <v>651</v>
      </c>
      <c r="K670" s="498">
        <v>8</v>
      </c>
      <c r="L670" s="498">
        <v>12</v>
      </c>
      <c r="M670" s="500">
        <v>16796</v>
      </c>
      <c r="N670" s="498">
        <v>3</v>
      </c>
      <c r="O670" s="498">
        <v>6</v>
      </c>
      <c r="P670" s="500">
        <v>7959.7481105472843</v>
      </c>
    </row>
    <row r="671" spans="1:16" ht="20.100000000000001" customHeight="1" x14ac:dyDescent="0.2">
      <c r="A671" s="497" t="s">
        <v>618</v>
      </c>
      <c r="B671" s="498" t="s">
        <v>639</v>
      </c>
      <c r="C671" s="499" t="s">
        <v>620</v>
      </c>
      <c r="D671" s="499" t="s">
        <v>2612</v>
      </c>
      <c r="E671" s="500">
        <v>10000</v>
      </c>
      <c r="F671" s="499" t="s">
        <v>2613</v>
      </c>
      <c r="G671" s="499" t="s">
        <v>2614</v>
      </c>
      <c r="H671" s="499" t="s">
        <v>643</v>
      </c>
      <c r="I671" s="499" t="s">
        <v>630</v>
      </c>
      <c r="J671" s="499" t="s">
        <v>643</v>
      </c>
      <c r="K671" s="498">
        <v>1</v>
      </c>
      <c r="L671" s="498">
        <v>4</v>
      </c>
      <c r="M671" s="500">
        <v>22581.64</v>
      </c>
      <c r="N671" s="498">
        <v>4</v>
      </c>
      <c r="O671" s="498">
        <v>6</v>
      </c>
      <c r="P671" s="500">
        <v>59085.218110547285</v>
      </c>
    </row>
    <row r="672" spans="1:16" ht="20.100000000000001" customHeight="1" x14ac:dyDescent="0.2">
      <c r="A672" s="497" t="s">
        <v>618</v>
      </c>
      <c r="B672" s="498" t="s">
        <v>639</v>
      </c>
      <c r="C672" s="499" t="s">
        <v>620</v>
      </c>
      <c r="D672" s="499" t="s">
        <v>2615</v>
      </c>
      <c r="E672" s="500">
        <v>1500</v>
      </c>
      <c r="F672" s="499" t="s">
        <v>2616</v>
      </c>
      <c r="G672" s="499" t="s">
        <v>2617</v>
      </c>
      <c r="H672" s="499" t="s">
        <v>1144</v>
      </c>
      <c r="I672" s="499" t="s">
        <v>630</v>
      </c>
      <c r="J672" s="499" t="s">
        <v>1144</v>
      </c>
      <c r="K672" s="498">
        <v>8</v>
      </c>
      <c r="L672" s="498">
        <v>12</v>
      </c>
      <c r="M672" s="500">
        <v>17475.84</v>
      </c>
      <c r="N672" s="498">
        <v>4</v>
      </c>
      <c r="O672" s="498">
        <v>6</v>
      </c>
      <c r="P672" s="500">
        <v>8610.9881105472832</v>
      </c>
    </row>
    <row r="673" spans="1:16" ht="20.100000000000001" customHeight="1" x14ac:dyDescent="0.2">
      <c r="A673" s="497" t="s">
        <v>618</v>
      </c>
      <c r="B673" s="498" t="s">
        <v>619</v>
      </c>
      <c r="C673" s="499" t="s">
        <v>620</v>
      </c>
      <c r="D673" s="499" t="s">
        <v>1251</v>
      </c>
      <c r="E673" s="500">
        <v>7500</v>
      </c>
      <c r="F673" s="499" t="s">
        <v>2618</v>
      </c>
      <c r="G673" s="499" t="s">
        <v>2619</v>
      </c>
      <c r="H673" s="499" t="s">
        <v>643</v>
      </c>
      <c r="I673" s="499" t="s">
        <v>630</v>
      </c>
      <c r="J673" s="499" t="s">
        <v>643</v>
      </c>
      <c r="K673" s="498">
        <v>9</v>
      </c>
      <c r="L673" s="498">
        <v>12</v>
      </c>
      <c r="M673" s="500">
        <v>92940.39999999998</v>
      </c>
      <c r="N673" s="498">
        <v>3</v>
      </c>
      <c r="O673" s="498">
        <v>6</v>
      </c>
      <c r="P673" s="500">
        <v>46418.548110547286</v>
      </c>
    </row>
    <row r="674" spans="1:16" ht="20.100000000000001" customHeight="1" x14ac:dyDescent="0.2">
      <c r="A674" s="497" t="s">
        <v>618</v>
      </c>
      <c r="B674" s="498" t="s">
        <v>639</v>
      </c>
      <c r="C674" s="499" t="s">
        <v>620</v>
      </c>
      <c r="D674" s="499" t="s">
        <v>2620</v>
      </c>
      <c r="E674" s="500">
        <v>2300</v>
      </c>
      <c r="F674" s="499" t="s">
        <v>2621</v>
      </c>
      <c r="G674" s="499" t="s">
        <v>2622</v>
      </c>
      <c r="H674" s="499" t="s">
        <v>651</v>
      </c>
      <c r="I674" s="499" t="s">
        <v>652</v>
      </c>
      <c r="J674" s="499" t="s">
        <v>651</v>
      </c>
      <c r="K674" s="498">
        <v>6</v>
      </c>
      <c r="L674" s="498">
        <v>12</v>
      </c>
      <c r="M674" s="500">
        <v>30508.340000000007</v>
      </c>
      <c r="N674" s="498"/>
      <c r="O674" s="498"/>
      <c r="P674" s="500"/>
    </row>
    <row r="675" spans="1:16" ht="20.100000000000001" customHeight="1" x14ac:dyDescent="0.2">
      <c r="A675" s="497" t="s">
        <v>618</v>
      </c>
      <c r="B675" s="498" t="s">
        <v>639</v>
      </c>
      <c r="C675" s="499" t="s">
        <v>620</v>
      </c>
      <c r="D675" s="499" t="s">
        <v>954</v>
      </c>
      <c r="E675" s="500">
        <v>1400</v>
      </c>
      <c r="F675" s="499" t="s">
        <v>2623</v>
      </c>
      <c r="G675" s="499" t="s">
        <v>2624</v>
      </c>
      <c r="H675" s="499" t="s">
        <v>651</v>
      </c>
      <c r="I675" s="499" t="s">
        <v>652</v>
      </c>
      <c r="J675" s="499" t="s">
        <v>651</v>
      </c>
      <c r="K675" s="498">
        <v>6</v>
      </c>
      <c r="L675" s="498">
        <v>12</v>
      </c>
      <c r="M675" s="500">
        <v>19412</v>
      </c>
      <c r="N675" s="498">
        <v>4</v>
      </c>
      <c r="O675" s="498">
        <v>6</v>
      </c>
      <c r="P675" s="500">
        <v>9231.9381105472839</v>
      </c>
    </row>
    <row r="676" spans="1:16" ht="20.100000000000001" customHeight="1" x14ac:dyDescent="0.2">
      <c r="A676" s="497" t="s">
        <v>618</v>
      </c>
      <c r="B676" s="498" t="s">
        <v>639</v>
      </c>
      <c r="C676" s="499" t="s">
        <v>620</v>
      </c>
      <c r="D676" s="499" t="s">
        <v>653</v>
      </c>
      <c r="E676" s="500">
        <v>3000</v>
      </c>
      <c r="F676" s="499" t="s">
        <v>2625</v>
      </c>
      <c r="G676" s="499" t="s">
        <v>2626</v>
      </c>
      <c r="H676" s="499" t="s">
        <v>638</v>
      </c>
      <c r="I676" s="499" t="s">
        <v>630</v>
      </c>
      <c r="J676" s="499" t="s">
        <v>638</v>
      </c>
      <c r="K676" s="498">
        <v>6</v>
      </c>
      <c r="L676" s="498">
        <v>12</v>
      </c>
      <c r="M676" s="500">
        <v>38989.80000000001</v>
      </c>
      <c r="N676" s="498">
        <v>4</v>
      </c>
      <c r="O676" s="498">
        <v>6</v>
      </c>
      <c r="P676" s="500">
        <v>19418.548110547283</v>
      </c>
    </row>
    <row r="677" spans="1:16" ht="20.100000000000001" customHeight="1" x14ac:dyDescent="0.2">
      <c r="A677" s="497" t="s">
        <v>618</v>
      </c>
      <c r="B677" s="498" t="s">
        <v>639</v>
      </c>
      <c r="C677" s="499" t="s">
        <v>620</v>
      </c>
      <c r="D677" s="499" t="s">
        <v>2627</v>
      </c>
      <c r="E677" s="500">
        <v>5500</v>
      </c>
      <c r="F677" s="499" t="s">
        <v>2628</v>
      </c>
      <c r="G677" s="499" t="s">
        <v>2629</v>
      </c>
      <c r="H677" s="499" t="s">
        <v>817</v>
      </c>
      <c r="I677" s="499" t="s">
        <v>652</v>
      </c>
      <c r="J677" s="499" t="s">
        <v>817</v>
      </c>
      <c r="K677" s="498"/>
      <c r="L677" s="498"/>
      <c r="M677" s="500"/>
      <c r="N677" s="498">
        <v>1</v>
      </c>
      <c r="O677" s="498">
        <v>1</v>
      </c>
      <c r="P677" s="500">
        <v>5829.5481105472845</v>
      </c>
    </row>
    <row r="678" spans="1:16" ht="20.100000000000001" customHeight="1" x14ac:dyDescent="0.2">
      <c r="A678" s="497" t="s">
        <v>618</v>
      </c>
      <c r="B678" s="498" t="s">
        <v>639</v>
      </c>
      <c r="C678" s="499" t="s">
        <v>620</v>
      </c>
      <c r="D678" s="499" t="s">
        <v>805</v>
      </c>
      <c r="E678" s="500">
        <v>2000</v>
      </c>
      <c r="F678" s="499" t="s">
        <v>2630</v>
      </c>
      <c r="G678" s="499" t="s">
        <v>2631</v>
      </c>
      <c r="H678" s="499" t="s">
        <v>2632</v>
      </c>
      <c r="I678" s="499" t="s">
        <v>652</v>
      </c>
      <c r="J678" s="499" t="s">
        <v>2632</v>
      </c>
      <c r="K678" s="498">
        <v>6</v>
      </c>
      <c r="L678" s="498">
        <v>12</v>
      </c>
      <c r="M678" s="500">
        <v>26920.360000000004</v>
      </c>
      <c r="N678" s="498">
        <v>4</v>
      </c>
      <c r="O678" s="498">
        <v>6</v>
      </c>
      <c r="P678" s="500">
        <v>13191.748110547283</v>
      </c>
    </row>
    <row r="679" spans="1:16" ht="20.100000000000001" customHeight="1" x14ac:dyDescent="0.2">
      <c r="A679" s="497" t="s">
        <v>618</v>
      </c>
      <c r="B679" s="498" t="s">
        <v>639</v>
      </c>
      <c r="C679" s="499" t="s">
        <v>620</v>
      </c>
      <c r="D679" s="499" t="s">
        <v>720</v>
      </c>
      <c r="E679" s="500">
        <v>11000</v>
      </c>
      <c r="F679" s="499" t="s">
        <v>2633</v>
      </c>
      <c r="G679" s="499" t="s">
        <v>2634</v>
      </c>
      <c r="H679" s="499" t="s">
        <v>656</v>
      </c>
      <c r="I679" s="499" t="s">
        <v>630</v>
      </c>
      <c r="J679" s="499" t="s">
        <v>656</v>
      </c>
      <c r="K679" s="498">
        <v>7</v>
      </c>
      <c r="L679" s="498">
        <v>12</v>
      </c>
      <c r="M679" s="500">
        <v>134989.79999999996</v>
      </c>
      <c r="N679" s="498">
        <v>6</v>
      </c>
      <c r="O679" s="498">
        <v>6</v>
      </c>
      <c r="P679" s="500">
        <v>67418.548110547286</v>
      </c>
    </row>
    <row r="680" spans="1:16" ht="20.100000000000001" customHeight="1" x14ac:dyDescent="0.2">
      <c r="A680" s="497" t="s">
        <v>618</v>
      </c>
      <c r="B680" s="498" t="s">
        <v>639</v>
      </c>
      <c r="C680" s="499" t="s">
        <v>620</v>
      </c>
      <c r="D680" s="499" t="s">
        <v>1521</v>
      </c>
      <c r="E680" s="500">
        <v>6400</v>
      </c>
      <c r="F680" s="499" t="s">
        <v>2635</v>
      </c>
      <c r="G680" s="499" t="s">
        <v>2636</v>
      </c>
      <c r="H680" s="499" t="s">
        <v>2637</v>
      </c>
      <c r="I680" s="499" t="s">
        <v>652</v>
      </c>
      <c r="J680" s="499" t="s">
        <v>2637</v>
      </c>
      <c r="K680" s="498">
        <v>6</v>
      </c>
      <c r="L680" s="498">
        <v>12</v>
      </c>
      <c r="M680" s="500">
        <v>79789.799999999988</v>
      </c>
      <c r="N680" s="498">
        <v>1</v>
      </c>
      <c r="O680" s="498">
        <v>2</v>
      </c>
      <c r="P680" s="500">
        <v>13347.348110547284</v>
      </c>
    </row>
    <row r="681" spans="1:16" ht="20.100000000000001" customHeight="1" x14ac:dyDescent="0.2">
      <c r="A681" s="497" t="s">
        <v>618</v>
      </c>
      <c r="B681" s="498" t="s">
        <v>639</v>
      </c>
      <c r="C681" s="499" t="s">
        <v>620</v>
      </c>
      <c r="D681" s="499" t="s">
        <v>2638</v>
      </c>
      <c r="E681" s="500">
        <v>8000</v>
      </c>
      <c r="F681" s="499" t="s">
        <v>2639</v>
      </c>
      <c r="G681" s="499" t="s">
        <v>2640</v>
      </c>
      <c r="H681" s="499" t="s">
        <v>1263</v>
      </c>
      <c r="I681" s="499" t="s">
        <v>630</v>
      </c>
      <c r="J681" s="499" t="s">
        <v>1263</v>
      </c>
      <c r="K681" s="498"/>
      <c r="L681" s="498"/>
      <c r="M681" s="500"/>
      <c r="N681" s="498">
        <v>1</v>
      </c>
      <c r="O681" s="498">
        <v>1</v>
      </c>
      <c r="P681" s="500">
        <v>8329.5481105472827</v>
      </c>
    </row>
    <row r="682" spans="1:16" ht="20.100000000000001" customHeight="1" x14ac:dyDescent="0.2">
      <c r="A682" s="497" t="s">
        <v>618</v>
      </c>
      <c r="B682" s="498" t="s">
        <v>619</v>
      </c>
      <c r="C682" s="499" t="s">
        <v>620</v>
      </c>
      <c r="D682" s="499" t="s">
        <v>2641</v>
      </c>
      <c r="E682" s="500">
        <v>5100</v>
      </c>
      <c r="F682" s="499" t="s">
        <v>2642</v>
      </c>
      <c r="G682" s="499" t="s">
        <v>2643</v>
      </c>
      <c r="H682" s="499" t="s">
        <v>1178</v>
      </c>
      <c r="I682" s="499" t="s">
        <v>625</v>
      </c>
      <c r="J682" s="499" t="s">
        <v>1178</v>
      </c>
      <c r="K682" s="498">
        <v>9</v>
      </c>
      <c r="L682" s="498">
        <v>12</v>
      </c>
      <c r="M682" s="500">
        <v>58575.650000000009</v>
      </c>
      <c r="N682" s="498">
        <v>4</v>
      </c>
      <c r="O682" s="498">
        <v>6</v>
      </c>
      <c r="P682" s="500">
        <v>32018.548110547283</v>
      </c>
    </row>
    <row r="683" spans="1:16" ht="20.100000000000001" customHeight="1" x14ac:dyDescent="0.2">
      <c r="A683" s="497" t="s">
        <v>618</v>
      </c>
      <c r="B683" s="498" t="s">
        <v>639</v>
      </c>
      <c r="C683" s="499" t="s">
        <v>620</v>
      </c>
      <c r="D683" s="499" t="s">
        <v>2644</v>
      </c>
      <c r="E683" s="500">
        <v>7000</v>
      </c>
      <c r="F683" s="499" t="s">
        <v>2645</v>
      </c>
      <c r="G683" s="499" t="s">
        <v>2646</v>
      </c>
      <c r="H683" s="499" t="s">
        <v>817</v>
      </c>
      <c r="I683" s="499" t="s">
        <v>652</v>
      </c>
      <c r="J683" s="499" t="s">
        <v>817</v>
      </c>
      <c r="K683" s="498"/>
      <c r="L683" s="498"/>
      <c r="M683" s="500"/>
      <c r="N683" s="498">
        <v>1</v>
      </c>
      <c r="O683" s="498">
        <v>2</v>
      </c>
      <c r="P683" s="500">
        <v>12214.018110547284</v>
      </c>
    </row>
    <row r="684" spans="1:16" ht="20.100000000000001" customHeight="1" x14ac:dyDescent="0.2">
      <c r="A684" s="497" t="s">
        <v>618</v>
      </c>
      <c r="B684" s="498" t="s">
        <v>639</v>
      </c>
      <c r="C684" s="499" t="s">
        <v>620</v>
      </c>
      <c r="D684" s="499" t="s">
        <v>805</v>
      </c>
      <c r="E684" s="500">
        <v>1900</v>
      </c>
      <c r="F684" s="499" t="s">
        <v>2647</v>
      </c>
      <c r="G684" s="499" t="s">
        <v>2648</v>
      </c>
      <c r="H684" s="499" t="s">
        <v>2649</v>
      </c>
      <c r="I684" s="499" t="s">
        <v>625</v>
      </c>
      <c r="J684" s="499" t="s">
        <v>2649</v>
      </c>
      <c r="K684" s="498">
        <v>6</v>
      </c>
      <c r="L684" s="498">
        <v>12</v>
      </c>
      <c r="M684" s="500">
        <v>25749.03</v>
      </c>
      <c r="N684" s="498">
        <v>4</v>
      </c>
      <c r="O684" s="498">
        <v>6</v>
      </c>
      <c r="P684" s="500">
        <v>12537.748110547283</v>
      </c>
    </row>
    <row r="685" spans="1:16" ht="20.100000000000001" customHeight="1" x14ac:dyDescent="0.2">
      <c r="A685" s="497" t="s">
        <v>618</v>
      </c>
      <c r="B685" s="498" t="s">
        <v>639</v>
      </c>
      <c r="C685" s="499" t="s">
        <v>620</v>
      </c>
      <c r="D685" s="499" t="s">
        <v>778</v>
      </c>
      <c r="E685" s="500">
        <v>1800</v>
      </c>
      <c r="F685" s="499" t="s">
        <v>2650</v>
      </c>
      <c r="G685" s="499" t="s">
        <v>2651</v>
      </c>
      <c r="H685" s="499" t="s">
        <v>651</v>
      </c>
      <c r="I685" s="499" t="s">
        <v>652</v>
      </c>
      <c r="J685" s="499" t="s">
        <v>651</v>
      </c>
      <c r="K685" s="498">
        <v>6</v>
      </c>
      <c r="L685" s="498">
        <v>12</v>
      </c>
      <c r="M685" s="500">
        <v>24444</v>
      </c>
      <c r="N685" s="498">
        <v>4</v>
      </c>
      <c r="O685" s="498">
        <v>6</v>
      </c>
      <c r="P685" s="500">
        <v>11883.748110547283</v>
      </c>
    </row>
    <row r="686" spans="1:16" ht="20.100000000000001" customHeight="1" x14ac:dyDescent="0.2">
      <c r="A686" s="497" t="s">
        <v>618</v>
      </c>
      <c r="B686" s="498" t="s">
        <v>619</v>
      </c>
      <c r="C686" s="499" t="s">
        <v>620</v>
      </c>
      <c r="D686" s="499" t="s">
        <v>2652</v>
      </c>
      <c r="E686" s="500">
        <v>5500</v>
      </c>
      <c r="F686" s="499" t="s">
        <v>2653</v>
      </c>
      <c r="G686" s="499" t="s">
        <v>2654</v>
      </c>
      <c r="H686" s="499" t="s">
        <v>886</v>
      </c>
      <c r="I686" s="499" t="s">
        <v>630</v>
      </c>
      <c r="J686" s="499" t="s">
        <v>886</v>
      </c>
      <c r="K686" s="498">
        <v>1</v>
      </c>
      <c r="L686" s="498">
        <v>2</v>
      </c>
      <c r="M686" s="500">
        <v>6612.75</v>
      </c>
      <c r="N686" s="498"/>
      <c r="O686" s="498"/>
      <c r="P686" s="500"/>
    </row>
    <row r="687" spans="1:16" ht="20.100000000000001" customHeight="1" x14ac:dyDescent="0.2">
      <c r="A687" s="497" t="s">
        <v>618</v>
      </c>
      <c r="B687" s="498" t="s">
        <v>639</v>
      </c>
      <c r="C687" s="499" t="s">
        <v>620</v>
      </c>
      <c r="D687" s="499" t="s">
        <v>2655</v>
      </c>
      <c r="E687" s="500">
        <v>7000</v>
      </c>
      <c r="F687" s="499" t="s">
        <v>2656</v>
      </c>
      <c r="G687" s="499" t="s">
        <v>2657</v>
      </c>
      <c r="H687" s="499" t="s">
        <v>1263</v>
      </c>
      <c r="I687" s="499" t="s">
        <v>630</v>
      </c>
      <c r="J687" s="499" t="s">
        <v>1263</v>
      </c>
      <c r="K687" s="498">
        <v>8</v>
      </c>
      <c r="L687" s="498">
        <v>12</v>
      </c>
      <c r="M687" s="500">
        <v>110703.73999999999</v>
      </c>
      <c r="N687" s="498">
        <v>4</v>
      </c>
      <c r="O687" s="498">
        <v>6</v>
      </c>
      <c r="P687" s="500">
        <v>73418.548110547286</v>
      </c>
    </row>
    <row r="688" spans="1:16" ht="20.100000000000001" customHeight="1" x14ac:dyDescent="0.2">
      <c r="A688" s="497" t="s">
        <v>618</v>
      </c>
      <c r="B688" s="498" t="s">
        <v>619</v>
      </c>
      <c r="C688" s="499" t="s">
        <v>620</v>
      </c>
      <c r="D688" s="499" t="s">
        <v>2658</v>
      </c>
      <c r="E688" s="500">
        <v>11000</v>
      </c>
      <c r="F688" s="499" t="s">
        <v>2659</v>
      </c>
      <c r="G688" s="499" t="s">
        <v>2660</v>
      </c>
      <c r="H688" s="499" t="s">
        <v>643</v>
      </c>
      <c r="I688" s="499" t="s">
        <v>630</v>
      </c>
      <c r="J688" s="499" t="s">
        <v>643</v>
      </c>
      <c r="K688" s="498">
        <v>9</v>
      </c>
      <c r="L688" s="498">
        <v>12</v>
      </c>
      <c r="M688" s="500">
        <v>134945.71999999997</v>
      </c>
      <c r="N688" s="498">
        <v>4</v>
      </c>
      <c r="O688" s="498">
        <v>6</v>
      </c>
      <c r="P688" s="500">
        <v>67418.548110547286</v>
      </c>
    </row>
    <row r="689" spans="1:16" ht="20.100000000000001" customHeight="1" x14ac:dyDescent="0.2">
      <c r="A689" s="497" t="s">
        <v>618</v>
      </c>
      <c r="B689" s="498" t="s">
        <v>639</v>
      </c>
      <c r="C689" s="499" t="s">
        <v>620</v>
      </c>
      <c r="D689" s="499" t="s">
        <v>2609</v>
      </c>
      <c r="E689" s="500">
        <v>1200</v>
      </c>
      <c r="F689" s="499" t="s">
        <v>2661</v>
      </c>
      <c r="G689" s="499" t="s">
        <v>2662</v>
      </c>
      <c r="H689" s="499" t="s">
        <v>1951</v>
      </c>
      <c r="I689" s="499" t="s">
        <v>625</v>
      </c>
      <c r="J689" s="499" t="s">
        <v>1951</v>
      </c>
      <c r="K689" s="498">
        <v>6</v>
      </c>
      <c r="L689" s="498">
        <v>12</v>
      </c>
      <c r="M689" s="500">
        <v>16796</v>
      </c>
      <c r="N689" s="498">
        <v>4</v>
      </c>
      <c r="O689" s="498">
        <v>6</v>
      </c>
      <c r="P689" s="500">
        <v>7959.7481105472843</v>
      </c>
    </row>
    <row r="690" spans="1:16" ht="20.100000000000001" customHeight="1" x14ac:dyDescent="0.2">
      <c r="A690" s="497" t="s">
        <v>618</v>
      </c>
      <c r="B690" s="498" t="s">
        <v>639</v>
      </c>
      <c r="C690" s="499" t="s">
        <v>620</v>
      </c>
      <c r="D690" s="499" t="s">
        <v>2609</v>
      </c>
      <c r="E690" s="500">
        <v>1200</v>
      </c>
      <c r="F690" s="499" t="s">
        <v>2663</v>
      </c>
      <c r="G690" s="499" t="s">
        <v>2664</v>
      </c>
      <c r="H690" s="499" t="s">
        <v>2200</v>
      </c>
      <c r="I690" s="499" t="s">
        <v>630</v>
      </c>
      <c r="J690" s="499" t="s">
        <v>2200</v>
      </c>
      <c r="K690" s="498">
        <v>6</v>
      </c>
      <c r="L690" s="498">
        <v>12</v>
      </c>
      <c r="M690" s="500">
        <v>16796</v>
      </c>
      <c r="N690" s="498">
        <v>4</v>
      </c>
      <c r="O690" s="498">
        <v>6</v>
      </c>
      <c r="P690" s="500">
        <v>7916.148110547284</v>
      </c>
    </row>
    <row r="691" spans="1:16" ht="20.100000000000001" customHeight="1" x14ac:dyDescent="0.2">
      <c r="A691" s="497" t="s">
        <v>618</v>
      </c>
      <c r="B691" s="498" t="s">
        <v>639</v>
      </c>
      <c r="C691" s="499" t="s">
        <v>620</v>
      </c>
      <c r="D691" s="499" t="s">
        <v>1208</v>
      </c>
      <c r="E691" s="500">
        <v>5000</v>
      </c>
      <c r="F691" s="499" t="s">
        <v>2665</v>
      </c>
      <c r="G691" s="499" t="s">
        <v>2666</v>
      </c>
      <c r="H691" s="499" t="s">
        <v>695</v>
      </c>
      <c r="I691" s="499" t="s">
        <v>630</v>
      </c>
      <c r="J691" s="499" t="s">
        <v>695</v>
      </c>
      <c r="K691" s="498">
        <v>6</v>
      </c>
      <c r="L691" s="498">
        <v>12</v>
      </c>
      <c r="M691" s="500">
        <v>62858.360000000008</v>
      </c>
      <c r="N691" s="498">
        <v>4</v>
      </c>
      <c r="O691" s="498">
        <v>6</v>
      </c>
      <c r="P691" s="500">
        <v>31418.548110547283</v>
      </c>
    </row>
    <row r="692" spans="1:16" ht="20.100000000000001" customHeight="1" x14ac:dyDescent="0.2">
      <c r="A692" s="497" t="s">
        <v>618</v>
      </c>
      <c r="B692" s="498" t="s">
        <v>639</v>
      </c>
      <c r="C692" s="499" t="s">
        <v>620</v>
      </c>
      <c r="D692" s="499" t="s">
        <v>2609</v>
      </c>
      <c r="E692" s="500">
        <v>1200</v>
      </c>
      <c r="F692" s="499" t="s">
        <v>2667</v>
      </c>
      <c r="G692" s="499" t="s">
        <v>2668</v>
      </c>
      <c r="H692" s="499" t="s">
        <v>651</v>
      </c>
      <c r="I692" s="499" t="s">
        <v>652</v>
      </c>
      <c r="J692" s="499" t="s">
        <v>651</v>
      </c>
      <c r="K692" s="498">
        <v>6</v>
      </c>
      <c r="L692" s="498">
        <v>12</v>
      </c>
      <c r="M692" s="500">
        <v>16796</v>
      </c>
      <c r="N692" s="498">
        <v>4</v>
      </c>
      <c r="O692" s="498">
        <v>6</v>
      </c>
      <c r="P692" s="500">
        <v>7959.7481105472843</v>
      </c>
    </row>
    <row r="693" spans="1:16" ht="20.100000000000001" customHeight="1" x14ac:dyDescent="0.2">
      <c r="A693" s="497" t="s">
        <v>618</v>
      </c>
      <c r="B693" s="498" t="s">
        <v>639</v>
      </c>
      <c r="C693" s="499" t="s">
        <v>620</v>
      </c>
      <c r="D693" s="499" t="s">
        <v>2669</v>
      </c>
      <c r="E693" s="500">
        <v>6000</v>
      </c>
      <c r="F693" s="499" t="s">
        <v>2670</v>
      </c>
      <c r="G693" s="499" t="s">
        <v>2671</v>
      </c>
      <c r="H693" s="499" t="s">
        <v>1201</v>
      </c>
      <c r="I693" s="499" t="s">
        <v>630</v>
      </c>
      <c r="J693" s="499" t="s">
        <v>1201</v>
      </c>
      <c r="K693" s="498">
        <v>6</v>
      </c>
      <c r="L693" s="498">
        <v>12</v>
      </c>
      <c r="M693" s="500">
        <v>74964.600000000006</v>
      </c>
      <c r="N693" s="498">
        <v>4</v>
      </c>
      <c r="O693" s="498">
        <v>6</v>
      </c>
      <c r="P693" s="500">
        <v>37418.548110547286</v>
      </c>
    </row>
    <row r="694" spans="1:16" ht="20.100000000000001" customHeight="1" x14ac:dyDescent="0.2">
      <c r="A694" s="497" t="s">
        <v>618</v>
      </c>
      <c r="B694" s="498" t="s">
        <v>639</v>
      </c>
      <c r="C694" s="499" t="s">
        <v>620</v>
      </c>
      <c r="D694" s="499" t="s">
        <v>692</v>
      </c>
      <c r="E694" s="500">
        <v>3500</v>
      </c>
      <c r="F694" s="499" t="s">
        <v>2672</v>
      </c>
      <c r="G694" s="499" t="s">
        <v>2673</v>
      </c>
      <c r="H694" s="499" t="s">
        <v>2674</v>
      </c>
      <c r="I694" s="499" t="s">
        <v>625</v>
      </c>
      <c r="J694" s="499" t="s">
        <v>2674</v>
      </c>
      <c r="K694" s="498">
        <v>6</v>
      </c>
      <c r="L694" s="498">
        <v>12</v>
      </c>
      <c r="M694" s="500">
        <v>44989.80000000001</v>
      </c>
      <c r="N694" s="498">
        <v>4</v>
      </c>
      <c r="O694" s="498">
        <v>6</v>
      </c>
      <c r="P694" s="500">
        <v>22418.548110547283</v>
      </c>
    </row>
    <row r="695" spans="1:16" ht="20.100000000000001" customHeight="1" x14ac:dyDescent="0.2">
      <c r="A695" s="497" t="s">
        <v>618</v>
      </c>
      <c r="B695" s="498" t="s">
        <v>639</v>
      </c>
      <c r="C695" s="499" t="s">
        <v>620</v>
      </c>
      <c r="D695" s="499" t="s">
        <v>2675</v>
      </c>
      <c r="E695" s="500">
        <v>3800</v>
      </c>
      <c r="F695" s="499" t="s">
        <v>2676</v>
      </c>
      <c r="G695" s="499" t="s">
        <v>2677</v>
      </c>
      <c r="H695" s="499" t="s">
        <v>2678</v>
      </c>
      <c r="I695" s="499" t="s">
        <v>652</v>
      </c>
      <c r="J695" s="499" t="s">
        <v>2678</v>
      </c>
      <c r="K695" s="498">
        <v>6</v>
      </c>
      <c r="L695" s="498">
        <v>12</v>
      </c>
      <c r="M695" s="500">
        <v>46943.130000000012</v>
      </c>
      <c r="N695" s="498">
        <v>4</v>
      </c>
      <c r="O695" s="498">
        <v>6</v>
      </c>
      <c r="P695" s="500">
        <v>24218.548110547283</v>
      </c>
    </row>
    <row r="696" spans="1:16" ht="20.100000000000001" customHeight="1" x14ac:dyDescent="0.2">
      <c r="A696" s="497" t="s">
        <v>618</v>
      </c>
      <c r="B696" s="498" t="s">
        <v>639</v>
      </c>
      <c r="C696" s="499" t="s">
        <v>620</v>
      </c>
      <c r="D696" s="499" t="s">
        <v>2679</v>
      </c>
      <c r="E696" s="500">
        <v>3500</v>
      </c>
      <c r="F696" s="499" t="s">
        <v>2680</v>
      </c>
      <c r="G696" s="499" t="s">
        <v>2681</v>
      </c>
      <c r="H696" s="499" t="s">
        <v>2682</v>
      </c>
      <c r="I696" s="499" t="s">
        <v>625</v>
      </c>
      <c r="J696" s="499" t="s">
        <v>2682</v>
      </c>
      <c r="K696" s="498">
        <v>6</v>
      </c>
      <c r="L696" s="498">
        <v>12</v>
      </c>
      <c r="M696" s="500">
        <v>44822.010000000009</v>
      </c>
      <c r="N696" s="498">
        <v>4</v>
      </c>
      <c r="O696" s="498">
        <v>6</v>
      </c>
      <c r="P696" s="500">
        <v>22418.548110547283</v>
      </c>
    </row>
    <row r="697" spans="1:16" ht="20.100000000000001" customHeight="1" x14ac:dyDescent="0.2">
      <c r="A697" s="497" t="s">
        <v>618</v>
      </c>
      <c r="B697" s="498" t="s">
        <v>639</v>
      </c>
      <c r="C697" s="499" t="s">
        <v>620</v>
      </c>
      <c r="D697" s="499" t="s">
        <v>1043</v>
      </c>
      <c r="E697" s="500">
        <v>1500</v>
      </c>
      <c r="F697" s="499" t="s">
        <v>2683</v>
      </c>
      <c r="G697" s="499" t="s">
        <v>2684</v>
      </c>
      <c r="H697" s="499" t="s">
        <v>651</v>
      </c>
      <c r="I697" s="499" t="s">
        <v>652</v>
      </c>
      <c r="J697" s="499" t="s">
        <v>651</v>
      </c>
      <c r="K697" s="498">
        <v>6</v>
      </c>
      <c r="L697" s="498">
        <v>12</v>
      </c>
      <c r="M697" s="500">
        <v>20720</v>
      </c>
      <c r="N697" s="498">
        <v>4</v>
      </c>
      <c r="O697" s="498">
        <v>6</v>
      </c>
      <c r="P697" s="500">
        <v>9921.7481105472834</v>
      </c>
    </row>
    <row r="698" spans="1:16" ht="20.100000000000001" customHeight="1" x14ac:dyDescent="0.2">
      <c r="A698" s="497" t="s">
        <v>618</v>
      </c>
      <c r="B698" s="498" t="s">
        <v>639</v>
      </c>
      <c r="C698" s="499" t="s">
        <v>620</v>
      </c>
      <c r="D698" s="499" t="s">
        <v>2685</v>
      </c>
      <c r="E698" s="500">
        <v>12000</v>
      </c>
      <c r="F698" s="499" t="s">
        <v>2686</v>
      </c>
      <c r="G698" s="499" t="s">
        <v>2687</v>
      </c>
      <c r="H698" s="499" t="s">
        <v>2688</v>
      </c>
      <c r="I698" s="499" t="s">
        <v>630</v>
      </c>
      <c r="J698" s="499" t="s">
        <v>2688</v>
      </c>
      <c r="K698" s="498"/>
      <c r="L698" s="498"/>
      <c r="M698" s="500"/>
      <c r="N698" s="498">
        <v>3</v>
      </c>
      <c r="O698" s="498">
        <v>5</v>
      </c>
      <c r="P698" s="500">
        <v>61200.748110547283</v>
      </c>
    </row>
    <row r="699" spans="1:16" ht="20.100000000000001" customHeight="1" x14ac:dyDescent="0.2">
      <c r="A699" s="497" t="s">
        <v>618</v>
      </c>
      <c r="B699" s="498" t="s">
        <v>639</v>
      </c>
      <c r="C699" s="499" t="s">
        <v>620</v>
      </c>
      <c r="D699" s="499" t="s">
        <v>2689</v>
      </c>
      <c r="E699" s="500">
        <v>4000</v>
      </c>
      <c r="F699" s="499" t="s">
        <v>2690</v>
      </c>
      <c r="G699" s="499" t="s">
        <v>2691</v>
      </c>
      <c r="H699" s="499" t="s">
        <v>656</v>
      </c>
      <c r="I699" s="499" t="s">
        <v>630</v>
      </c>
      <c r="J699" s="499" t="s">
        <v>656</v>
      </c>
      <c r="K699" s="498">
        <v>8</v>
      </c>
      <c r="L699" s="498">
        <v>12</v>
      </c>
      <c r="M699" s="500">
        <v>50963.330000000009</v>
      </c>
      <c r="N699" s="498">
        <v>4</v>
      </c>
      <c r="O699" s="498">
        <v>6</v>
      </c>
      <c r="P699" s="500">
        <v>25418.548110547283</v>
      </c>
    </row>
    <row r="700" spans="1:16" ht="20.100000000000001" customHeight="1" x14ac:dyDescent="0.2">
      <c r="A700" s="497" t="s">
        <v>618</v>
      </c>
      <c r="B700" s="498" t="s">
        <v>639</v>
      </c>
      <c r="C700" s="499" t="s">
        <v>620</v>
      </c>
      <c r="D700" s="499" t="s">
        <v>2692</v>
      </c>
      <c r="E700" s="500">
        <v>4000</v>
      </c>
      <c r="F700" s="499" t="s">
        <v>2693</v>
      </c>
      <c r="G700" s="499" t="s">
        <v>2694</v>
      </c>
      <c r="H700" s="499" t="s">
        <v>638</v>
      </c>
      <c r="I700" s="499" t="s">
        <v>630</v>
      </c>
      <c r="J700" s="499" t="s">
        <v>638</v>
      </c>
      <c r="K700" s="498">
        <v>6</v>
      </c>
      <c r="L700" s="498">
        <v>12</v>
      </c>
      <c r="M700" s="500">
        <v>49625.450000000012</v>
      </c>
      <c r="N700" s="498">
        <v>5</v>
      </c>
      <c r="O700" s="498">
        <v>6</v>
      </c>
      <c r="P700" s="500">
        <v>25418.548110547283</v>
      </c>
    </row>
    <row r="701" spans="1:16" ht="20.100000000000001" customHeight="1" x14ac:dyDescent="0.2">
      <c r="A701" s="497" t="s">
        <v>618</v>
      </c>
      <c r="B701" s="498" t="s">
        <v>639</v>
      </c>
      <c r="C701" s="499" t="s">
        <v>620</v>
      </c>
      <c r="D701" s="499" t="s">
        <v>805</v>
      </c>
      <c r="E701" s="500">
        <v>5600</v>
      </c>
      <c r="F701" s="499" t="s">
        <v>2695</v>
      </c>
      <c r="G701" s="499" t="s">
        <v>2696</v>
      </c>
      <c r="H701" s="499" t="s">
        <v>777</v>
      </c>
      <c r="I701" s="499" t="s">
        <v>625</v>
      </c>
      <c r="J701" s="499" t="s">
        <v>777</v>
      </c>
      <c r="K701" s="498">
        <v>1</v>
      </c>
      <c r="L701" s="498">
        <v>2</v>
      </c>
      <c r="M701" s="500">
        <v>11634.23</v>
      </c>
      <c r="N701" s="498"/>
      <c r="O701" s="498"/>
      <c r="P701" s="500"/>
    </row>
    <row r="702" spans="1:16" ht="20.100000000000001" customHeight="1" x14ac:dyDescent="0.2">
      <c r="A702" s="497" t="s">
        <v>618</v>
      </c>
      <c r="B702" s="498" t="s">
        <v>639</v>
      </c>
      <c r="C702" s="499" t="s">
        <v>620</v>
      </c>
      <c r="D702" s="499" t="s">
        <v>1486</v>
      </c>
      <c r="E702" s="500">
        <v>2500</v>
      </c>
      <c r="F702" s="499" t="s">
        <v>2697</v>
      </c>
      <c r="G702" s="499" t="s">
        <v>2698</v>
      </c>
      <c r="H702" s="499" t="s">
        <v>749</v>
      </c>
      <c r="I702" s="499" t="s">
        <v>630</v>
      </c>
      <c r="J702" s="499" t="s">
        <v>749</v>
      </c>
      <c r="K702" s="498">
        <v>6</v>
      </c>
      <c r="L702" s="498">
        <v>12</v>
      </c>
      <c r="M702" s="500">
        <v>32933.890000000007</v>
      </c>
      <c r="N702" s="498">
        <v>6</v>
      </c>
      <c r="O702" s="498">
        <v>6</v>
      </c>
      <c r="P702" s="500">
        <v>16394.298110547283</v>
      </c>
    </row>
    <row r="703" spans="1:16" ht="20.100000000000001" customHeight="1" x14ac:dyDescent="0.2">
      <c r="A703" s="497" t="s">
        <v>618</v>
      </c>
      <c r="B703" s="498" t="s">
        <v>639</v>
      </c>
      <c r="C703" s="499" t="s">
        <v>620</v>
      </c>
      <c r="D703" s="499" t="s">
        <v>2699</v>
      </c>
      <c r="E703" s="500">
        <v>6000</v>
      </c>
      <c r="F703" s="499" t="s">
        <v>2700</v>
      </c>
      <c r="G703" s="499" t="s">
        <v>2701</v>
      </c>
      <c r="H703" s="499" t="s">
        <v>2702</v>
      </c>
      <c r="I703" s="499" t="s">
        <v>625</v>
      </c>
      <c r="J703" s="499" t="s">
        <v>2702</v>
      </c>
      <c r="K703" s="498">
        <v>6</v>
      </c>
      <c r="L703" s="498">
        <v>12</v>
      </c>
      <c r="M703" s="500">
        <v>74871.12</v>
      </c>
      <c r="N703" s="498">
        <v>4</v>
      </c>
      <c r="O703" s="498">
        <v>6</v>
      </c>
      <c r="P703" s="500">
        <v>37418.548110547286</v>
      </c>
    </row>
    <row r="704" spans="1:16" ht="20.100000000000001" customHeight="1" x14ac:dyDescent="0.2">
      <c r="A704" s="497" t="s">
        <v>618</v>
      </c>
      <c r="B704" s="498" t="s">
        <v>639</v>
      </c>
      <c r="C704" s="499" t="s">
        <v>620</v>
      </c>
      <c r="D704" s="499" t="s">
        <v>2703</v>
      </c>
      <c r="E704" s="500">
        <v>2500</v>
      </c>
      <c r="F704" s="499" t="s">
        <v>2704</v>
      </c>
      <c r="G704" s="499" t="s">
        <v>2705</v>
      </c>
      <c r="H704" s="499" t="s">
        <v>817</v>
      </c>
      <c r="I704" s="499" t="s">
        <v>652</v>
      </c>
      <c r="J704" s="499" t="s">
        <v>817</v>
      </c>
      <c r="K704" s="498">
        <v>1</v>
      </c>
      <c r="L704" s="498">
        <v>4</v>
      </c>
      <c r="M704" s="500">
        <v>7631.6399999999994</v>
      </c>
      <c r="N704" s="498">
        <v>4</v>
      </c>
      <c r="O704" s="498">
        <v>6</v>
      </c>
      <c r="P704" s="500">
        <v>16418.548110547283</v>
      </c>
    </row>
    <row r="705" spans="1:16" ht="20.100000000000001" customHeight="1" x14ac:dyDescent="0.2">
      <c r="A705" s="497" t="s">
        <v>618</v>
      </c>
      <c r="B705" s="498" t="s">
        <v>639</v>
      </c>
      <c r="C705" s="499" t="s">
        <v>620</v>
      </c>
      <c r="D705" s="499" t="s">
        <v>732</v>
      </c>
      <c r="E705" s="500">
        <v>3800</v>
      </c>
      <c r="F705" s="499" t="s">
        <v>2706</v>
      </c>
      <c r="G705" s="499" t="s">
        <v>2707</v>
      </c>
      <c r="H705" s="499" t="s">
        <v>735</v>
      </c>
      <c r="I705" s="499" t="s">
        <v>652</v>
      </c>
      <c r="J705" s="499" t="s">
        <v>735</v>
      </c>
      <c r="K705" s="498">
        <v>6</v>
      </c>
      <c r="L705" s="498">
        <v>12</v>
      </c>
      <c r="M705" s="500">
        <v>48287.12000000001</v>
      </c>
      <c r="N705" s="498">
        <v>4</v>
      </c>
      <c r="O705" s="498">
        <v>6</v>
      </c>
      <c r="P705" s="500">
        <v>24218.548110547283</v>
      </c>
    </row>
    <row r="706" spans="1:16" ht="20.100000000000001" customHeight="1" x14ac:dyDescent="0.2">
      <c r="A706" s="497" t="s">
        <v>618</v>
      </c>
      <c r="B706" s="498" t="s">
        <v>639</v>
      </c>
      <c r="C706" s="499" t="s">
        <v>620</v>
      </c>
      <c r="D706" s="499" t="s">
        <v>2708</v>
      </c>
      <c r="E706" s="500">
        <v>1200</v>
      </c>
      <c r="F706" s="499" t="s">
        <v>2709</v>
      </c>
      <c r="G706" s="499" t="s">
        <v>2710</v>
      </c>
      <c r="H706" s="499" t="s">
        <v>1178</v>
      </c>
      <c r="I706" s="499" t="s">
        <v>625</v>
      </c>
      <c r="J706" s="499" t="s">
        <v>1178</v>
      </c>
      <c r="K706" s="498"/>
      <c r="L706" s="498"/>
      <c r="M706" s="500"/>
      <c r="N706" s="498">
        <v>4</v>
      </c>
      <c r="O706" s="498">
        <v>6</v>
      </c>
      <c r="P706" s="500">
        <v>7785.3481105472847</v>
      </c>
    </row>
    <row r="707" spans="1:16" ht="20.100000000000001" customHeight="1" x14ac:dyDescent="0.2">
      <c r="A707" s="497" t="s">
        <v>618</v>
      </c>
      <c r="B707" s="498" t="s">
        <v>639</v>
      </c>
      <c r="C707" s="499" t="s">
        <v>620</v>
      </c>
      <c r="D707" s="499" t="s">
        <v>2711</v>
      </c>
      <c r="E707" s="500">
        <v>6000</v>
      </c>
      <c r="F707" s="499" t="s">
        <v>2712</v>
      </c>
      <c r="G707" s="499" t="s">
        <v>2713</v>
      </c>
      <c r="H707" s="499" t="s">
        <v>1094</v>
      </c>
      <c r="I707" s="499" t="s">
        <v>630</v>
      </c>
      <c r="J707" s="499" t="s">
        <v>1094</v>
      </c>
      <c r="K707" s="498">
        <v>1</v>
      </c>
      <c r="L707" s="498">
        <v>3</v>
      </c>
      <c r="M707" s="500">
        <v>12138.3</v>
      </c>
      <c r="N707" s="498">
        <v>4</v>
      </c>
      <c r="O707" s="498">
        <v>6</v>
      </c>
      <c r="P707" s="500">
        <v>37418.548110547286</v>
      </c>
    </row>
    <row r="708" spans="1:16" ht="20.100000000000001" customHeight="1" x14ac:dyDescent="0.2">
      <c r="A708" s="497" t="s">
        <v>618</v>
      </c>
      <c r="B708" s="498" t="s">
        <v>639</v>
      </c>
      <c r="C708" s="499" t="s">
        <v>620</v>
      </c>
      <c r="D708" s="499" t="s">
        <v>2714</v>
      </c>
      <c r="E708" s="500">
        <v>2500</v>
      </c>
      <c r="F708" s="499" t="s">
        <v>2715</v>
      </c>
      <c r="G708" s="499" t="s">
        <v>2716</v>
      </c>
      <c r="H708" s="499" t="s">
        <v>643</v>
      </c>
      <c r="I708" s="499" t="s">
        <v>630</v>
      </c>
      <c r="J708" s="499" t="s">
        <v>643</v>
      </c>
      <c r="K708" s="498">
        <v>7</v>
      </c>
      <c r="L708" s="498">
        <v>12</v>
      </c>
      <c r="M708" s="500">
        <v>32980.280000000006</v>
      </c>
      <c r="N708" s="498">
        <v>4</v>
      </c>
      <c r="O708" s="498">
        <v>6</v>
      </c>
      <c r="P708" s="500">
        <v>16418.548110547283</v>
      </c>
    </row>
    <row r="709" spans="1:16" ht="20.100000000000001" customHeight="1" x14ac:dyDescent="0.2">
      <c r="A709" s="497" t="s">
        <v>618</v>
      </c>
      <c r="B709" s="498" t="s">
        <v>639</v>
      </c>
      <c r="C709" s="499" t="s">
        <v>620</v>
      </c>
      <c r="D709" s="499" t="s">
        <v>805</v>
      </c>
      <c r="E709" s="500">
        <v>3500</v>
      </c>
      <c r="F709" s="499" t="s">
        <v>2717</v>
      </c>
      <c r="G709" s="499" t="s">
        <v>2718</v>
      </c>
      <c r="H709" s="499" t="s">
        <v>2719</v>
      </c>
      <c r="I709" s="499" t="s">
        <v>625</v>
      </c>
      <c r="J709" s="499" t="s">
        <v>2719</v>
      </c>
      <c r="K709" s="498">
        <v>6</v>
      </c>
      <c r="L709" s="498">
        <v>12</v>
      </c>
      <c r="M709" s="500">
        <v>44903.880000000005</v>
      </c>
      <c r="N709" s="498">
        <v>4</v>
      </c>
      <c r="O709" s="498">
        <v>6</v>
      </c>
      <c r="P709" s="500">
        <v>22418.548110547283</v>
      </c>
    </row>
    <row r="710" spans="1:16" ht="20.100000000000001" customHeight="1" x14ac:dyDescent="0.2">
      <c r="A710" s="497" t="s">
        <v>618</v>
      </c>
      <c r="B710" s="498" t="s">
        <v>619</v>
      </c>
      <c r="C710" s="499" t="s">
        <v>620</v>
      </c>
      <c r="D710" s="499" t="s">
        <v>696</v>
      </c>
      <c r="E710" s="500">
        <v>3500</v>
      </c>
      <c r="F710" s="499" t="s">
        <v>2720</v>
      </c>
      <c r="G710" s="499" t="s">
        <v>2721</v>
      </c>
      <c r="H710" s="499" t="s">
        <v>666</v>
      </c>
      <c r="I710" s="499" t="s">
        <v>630</v>
      </c>
      <c r="J710" s="499" t="s">
        <v>666</v>
      </c>
      <c r="K710" s="498">
        <v>9</v>
      </c>
      <c r="L710" s="498">
        <v>12</v>
      </c>
      <c r="M710" s="500">
        <v>44971.560000000012</v>
      </c>
      <c r="N710" s="498">
        <v>4</v>
      </c>
      <c r="O710" s="498">
        <v>6</v>
      </c>
      <c r="P710" s="500">
        <v>22418.548110547283</v>
      </c>
    </row>
    <row r="711" spans="1:16" ht="20.100000000000001" customHeight="1" x14ac:dyDescent="0.2">
      <c r="A711" s="497" t="s">
        <v>618</v>
      </c>
      <c r="B711" s="498" t="s">
        <v>639</v>
      </c>
      <c r="C711" s="499" t="s">
        <v>620</v>
      </c>
      <c r="D711" s="499" t="s">
        <v>2722</v>
      </c>
      <c r="E711" s="500">
        <v>5000</v>
      </c>
      <c r="F711" s="499" t="s">
        <v>2723</v>
      </c>
      <c r="G711" s="499" t="s">
        <v>2724</v>
      </c>
      <c r="H711" s="499" t="s">
        <v>1059</v>
      </c>
      <c r="I711" s="499" t="s">
        <v>625</v>
      </c>
      <c r="J711" s="499" t="s">
        <v>1059</v>
      </c>
      <c r="K711" s="498"/>
      <c r="L711" s="498"/>
      <c r="M711" s="500"/>
      <c r="N711" s="498">
        <v>2</v>
      </c>
      <c r="O711" s="498">
        <v>6</v>
      </c>
      <c r="P711" s="500">
        <v>31418.548110547283</v>
      </c>
    </row>
    <row r="712" spans="1:16" ht="20.100000000000001" customHeight="1" x14ac:dyDescent="0.2">
      <c r="A712" s="497" t="s">
        <v>618</v>
      </c>
      <c r="B712" s="498" t="s">
        <v>639</v>
      </c>
      <c r="C712" s="499" t="s">
        <v>620</v>
      </c>
      <c r="D712" s="499" t="s">
        <v>2725</v>
      </c>
      <c r="E712" s="500">
        <v>7000</v>
      </c>
      <c r="F712" s="499" t="s">
        <v>2726</v>
      </c>
      <c r="G712" s="499" t="s">
        <v>2727</v>
      </c>
      <c r="H712" s="499" t="s">
        <v>817</v>
      </c>
      <c r="I712" s="499" t="s">
        <v>652</v>
      </c>
      <c r="J712" s="499" t="s">
        <v>817</v>
      </c>
      <c r="K712" s="498"/>
      <c r="L712" s="498"/>
      <c r="M712" s="500"/>
      <c r="N712" s="498">
        <v>1</v>
      </c>
      <c r="O712" s="498">
        <v>1</v>
      </c>
      <c r="P712" s="500">
        <v>7329.5481105472845</v>
      </c>
    </row>
    <row r="713" spans="1:16" ht="20.100000000000001" customHeight="1" x14ac:dyDescent="0.2">
      <c r="A713" s="497" t="s">
        <v>618</v>
      </c>
      <c r="B713" s="498" t="s">
        <v>639</v>
      </c>
      <c r="C713" s="499" t="s">
        <v>620</v>
      </c>
      <c r="D713" s="499" t="s">
        <v>2728</v>
      </c>
      <c r="E713" s="500">
        <v>5000</v>
      </c>
      <c r="F713" s="499" t="s">
        <v>2729</v>
      </c>
      <c r="G713" s="499" t="s">
        <v>2730</v>
      </c>
      <c r="H713" s="499" t="s">
        <v>634</v>
      </c>
      <c r="I713" s="499" t="s">
        <v>630</v>
      </c>
      <c r="J713" s="499" t="s">
        <v>634</v>
      </c>
      <c r="K713" s="498">
        <v>8</v>
      </c>
      <c r="L713" s="498">
        <v>12</v>
      </c>
      <c r="M713" s="500">
        <v>62989.80000000001</v>
      </c>
      <c r="N713" s="498">
        <v>3</v>
      </c>
      <c r="O713" s="498">
        <v>6</v>
      </c>
      <c r="P713" s="500">
        <v>31418.548110547283</v>
      </c>
    </row>
    <row r="714" spans="1:16" ht="20.100000000000001" customHeight="1" x14ac:dyDescent="0.2">
      <c r="A714" s="497" t="s">
        <v>618</v>
      </c>
      <c r="B714" s="498" t="s">
        <v>619</v>
      </c>
      <c r="C714" s="499" t="s">
        <v>620</v>
      </c>
      <c r="D714" s="499" t="s">
        <v>1579</v>
      </c>
      <c r="E714" s="500">
        <v>1200</v>
      </c>
      <c r="F714" s="499" t="s">
        <v>2731</v>
      </c>
      <c r="G714" s="499" t="s">
        <v>2732</v>
      </c>
      <c r="H714" s="499" t="s">
        <v>1178</v>
      </c>
      <c r="I714" s="499" t="s">
        <v>625</v>
      </c>
      <c r="J714" s="499" t="s">
        <v>1178</v>
      </c>
      <c r="K714" s="498">
        <v>9</v>
      </c>
      <c r="L714" s="498">
        <v>12</v>
      </c>
      <c r="M714" s="500">
        <v>16710.68</v>
      </c>
      <c r="N714" s="498">
        <v>4</v>
      </c>
      <c r="O714" s="498">
        <v>6</v>
      </c>
      <c r="P714" s="500">
        <v>7959.7481105472843</v>
      </c>
    </row>
    <row r="715" spans="1:16" ht="20.100000000000001" customHeight="1" x14ac:dyDescent="0.2">
      <c r="A715" s="497" t="s">
        <v>618</v>
      </c>
      <c r="B715" s="498" t="s">
        <v>639</v>
      </c>
      <c r="C715" s="499" t="s">
        <v>620</v>
      </c>
      <c r="D715" s="499" t="s">
        <v>2733</v>
      </c>
      <c r="E715" s="500">
        <v>6500</v>
      </c>
      <c r="F715" s="499" t="s">
        <v>2734</v>
      </c>
      <c r="G715" s="499" t="s">
        <v>2735</v>
      </c>
      <c r="H715" s="499" t="s">
        <v>1035</v>
      </c>
      <c r="I715" s="499" t="s">
        <v>630</v>
      </c>
      <c r="J715" s="499" t="s">
        <v>1035</v>
      </c>
      <c r="K715" s="498">
        <v>6</v>
      </c>
      <c r="L715" s="498">
        <v>12</v>
      </c>
      <c r="M715" s="500">
        <v>80989.799999999988</v>
      </c>
      <c r="N715" s="498">
        <v>4</v>
      </c>
      <c r="O715" s="498">
        <v>6</v>
      </c>
      <c r="P715" s="500">
        <v>40418.548110547286</v>
      </c>
    </row>
    <row r="716" spans="1:16" ht="20.100000000000001" customHeight="1" x14ac:dyDescent="0.2">
      <c r="A716" s="497" t="s">
        <v>618</v>
      </c>
      <c r="B716" s="498" t="s">
        <v>619</v>
      </c>
      <c r="C716" s="499" t="s">
        <v>620</v>
      </c>
      <c r="D716" s="499" t="s">
        <v>2736</v>
      </c>
      <c r="E716" s="500">
        <v>10000</v>
      </c>
      <c r="F716" s="499" t="s">
        <v>2737</v>
      </c>
      <c r="G716" s="499" t="s">
        <v>2738</v>
      </c>
      <c r="H716" s="499" t="s">
        <v>2739</v>
      </c>
      <c r="I716" s="499" t="s">
        <v>630</v>
      </c>
      <c r="J716" s="499" t="s">
        <v>2739</v>
      </c>
      <c r="K716" s="498">
        <v>9</v>
      </c>
      <c r="L716" s="498">
        <v>12</v>
      </c>
      <c r="M716" s="500">
        <v>121382.50999999998</v>
      </c>
      <c r="N716" s="498">
        <v>4</v>
      </c>
      <c r="O716" s="498">
        <v>6</v>
      </c>
      <c r="P716" s="500">
        <v>61418.548110547286</v>
      </c>
    </row>
    <row r="717" spans="1:16" ht="20.100000000000001" customHeight="1" x14ac:dyDescent="0.2">
      <c r="A717" s="497" t="s">
        <v>618</v>
      </c>
      <c r="B717" s="498" t="s">
        <v>639</v>
      </c>
      <c r="C717" s="499" t="s">
        <v>620</v>
      </c>
      <c r="D717" s="499" t="s">
        <v>830</v>
      </c>
      <c r="E717" s="500">
        <v>1650</v>
      </c>
      <c r="F717" s="499" t="s">
        <v>2740</v>
      </c>
      <c r="G717" s="499" t="s">
        <v>2741</v>
      </c>
      <c r="H717" s="499" t="s">
        <v>651</v>
      </c>
      <c r="I717" s="499" t="s">
        <v>652</v>
      </c>
      <c r="J717" s="499" t="s">
        <v>651</v>
      </c>
      <c r="K717" s="498">
        <v>6</v>
      </c>
      <c r="L717" s="498">
        <v>12</v>
      </c>
      <c r="M717" s="500">
        <v>22482</v>
      </c>
      <c r="N717" s="498">
        <v>4</v>
      </c>
      <c r="O717" s="498">
        <v>6</v>
      </c>
      <c r="P717" s="500">
        <v>10902.748110547283</v>
      </c>
    </row>
    <row r="718" spans="1:16" ht="20.100000000000001" customHeight="1" x14ac:dyDescent="0.2">
      <c r="A718" s="497" t="s">
        <v>618</v>
      </c>
      <c r="B718" s="498" t="s">
        <v>639</v>
      </c>
      <c r="C718" s="499" t="s">
        <v>620</v>
      </c>
      <c r="D718" s="499" t="s">
        <v>991</v>
      </c>
      <c r="E718" s="500">
        <v>2500</v>
      </c>
      <c r="F718" s="499" t="s">
        <v>2742</v>
      </c>
      <c r="G718" s="499" t="s">
        <v>2743</v>
      </c>
      <c r="H718" s="499" t="s">
        <v>852</v>
      </c>
      <c r="I718" s="499" t="s">
        <v>630</v>
      </c>
      <c r="J718" s="499" t="s">
        <v>852</v>
      </c>
      <c r="K718" s="498">
        <v>8</v>
      </c>
      <c r="L718" s="498">
        <v>12</v>
      </c>
      <c r="M718" s="500">
        <v>32969.520000000004</v>
      </c>
      <c r="N718" s="498">
        <v>4</v>
      </c>
      <c r="O718" s="498">
        <v>6</v>
      </c>
      <c r="P718" s="500">
        <v>16418.548110547283</v>
      </c>
    </row>
    <row r="719" spans="1:16" ht="20.100000000000001" customHeight="1" x14ac:dyDescent="0.2">
      <c r="A719" s="497" t="s">
        <v>618</v>
      </c>
      <c r="B719" s="498" t="s">
        <v>639</v>
      </c>
      <c r="C719" s="499" t="s">
        <v>620</v>
      </c>
      <c r="D719" s="499" t="s">
        <v>2744</v>
      </c>
      <c r="E719" s="500">
        <v>5000</v>
      </c>
      <c r="F719" s="499" t="s">
        <v>2745</v>
      </c>
      <c r="G719" s="499" t="s">
        <v>2746</v>
      </c>
      <c r="H719" s="499" t="s">
        <v>1524</v>
      </c>
      <c r="I719" s="499" t="s">
        <v>625</v>
      </c>
      <c r="J719" s="499" t="s">
        <v>1524</v>
      </c>
      <c r="K719" s="498">
        <v>7</v>
      </c>
      <c r="L719" s="498">
        <v>12</v>
      </c>
      <c r="M719" s="500">
        <v>62905.100000000006</v>
      </c>
      <c r="N719" s="498">
        <v>3</v>
      </c>
      <c r="O719" s="498">
        <v>6</v>
      </c>
      <c r="P719" s="500">
        <v>31418.548110547283</v>
      </c>
    </row>
    <row r="720" spans="1:16" ht="20.100000000000001" customHeight="1" x14ac:dyDescent="0.2">
      <c r="A720" s="497" t="s">
        <v>618</v>
      </c>
      <c r="B720" s="498" t="s">
        <v>639</v>
      </c>
      <c r="C720" s="499" t="s">
        <v>620</v>
      </c>
      <c r="D720" s="499" t="s">
        <v>805</v>
      </c>
      <c r="E720" s="500">
        <v>2800</v>
      </c>
      <c r="F720" s="499" t="s">
        <v>2747</v>
      </c>
      <c r="G720" s="499" t="s">
        <v>2748</v>
      </c>
      <c r="H720" s="499" t="s">
        <v>2410</v>
      </c>
      <c r="I720" s="499" t="s">
        <v>652</v>
      </c>
      <c r="J720" s="499" t="s">
        <v>2410</v>
      </c>
      <c r="K720" s="498">
        <v>7</v>
      </c>
      <c r="L720" s="498">
        <v>12</v>
      </c>
      <c r="M720" s="500">
        <v>36573.080000000009</v>
      </c>
      <c r="N720" s="498">
        <v>4</v>
      </c>
      <c r="O720" s="498">
        <v>6</v>
      </c>
      <c r="P720" s="500">
        <v>18218.548110547283</v>
      </c>
    </row>
    <row r="721" spans="1:16" ht="20.100000000000001" customHeight="1" x14ac:dyDescent="0.2">
      <c r="A721" s="497" t="s">
        <v>618</v>
      </c>
      <c r="B721" s="498" t="s">
        <v>639</v>
      </c>
      <c r="C721" s="499" t="s">
        <v>620</v>
      </c>
      <c r="D721" s="499" t="s">
        <v>653</v>
      </c>
      <c r="E721" s="500">
        <v>2875</v>
      </c>
      <c r="F721" s="499" t="s">
        <v>2749</v>
      </c>
      <c r="G721" s="499" t="s">
        <v>2750</v>
      </c>
      <c r="H721" s="499" t="s">
        <v>629</v>
      </c>
      <c r="I721" s="499" t="s">
        <v>630</v>
      </c>
      <c r="J721" s="499" t="s">
        <v>629</v>
      </c>
      <c r="K721" s="498">
        <v>6</v>
      </c>
      <c r="L721" s="498">
        <v>12</v>
      </c>
      <c r="M721" s="500">
        <v>37434.460000000006</v>
      </c>
      <c r="N721" s="498">
        <v>4</v>
      </c>
      <c r="O721" s="498">
        <v>6</v>
      </c>
      <c r="P721" s="500">
        <v>18668.548110547283</v>
      </c>
    </row>
    <row r="722" spans="1:16" ht="20.100000000000001" customHeight="1" x14ac:dyDescent="0.2">
      <c r="A722" s="497" t="s">
        <v>618</v>
      </c>
      <c r="B722" s="498" t="s">
        <v>639</v>
      </c>
      <c r="C722" s="499" t="s">
        <v>620</v>
      </c>
      <c r="D722" s="499" t="s">
        <v>774</v>
      </c>
      <c r="E722" s="500">
        <v>2500</v>
      </c>
      <c r="F722" s="499" t="s">
        <v>2751</v>
      </c>
      <c r="G722" s="499" t="s">
        <v>2752</v>
      </c>
      <c r="H722" s="499" t="s">
        <v>2753</v>
      </c>
      <c r="I722" s="499" t="s">
        <v>625</v>
      </c>
      <c r="J722" s="499" t="s">
        <v>2753</v>
      </c>
      <c r="K722" s="498">
        <v>6</v>
      </c>
      <c r="L722" s="498">
        <v>12</v>
      </c>
      <c r="M722" s="500">
        <v>32973.310000000005</v>
      </c>
      <c r="N722" s="498">
        <v>4</v>
      </c>
      <c r="O722" s="498">
        <v>6</v>
      </c>
      <c r="P722" s="500">
        <v>16418.548110547283</v>
      </c>
    </row>
    <row r="723" spans="1:16" ht="20.100000000000001" customHeight="1" x14ac:dyDescent="0.2">
      <c r="A723" s="497" t="s">
        <v>618</v>
      </c>
      <c r="B723" s="498" t="s">
        <v>639</v>
      </c>
      <c r="C723" s="499" t="s">
        <v>620</v>
      </c>
      <c r="D723" s="499" t="s">
        <v>2754</v>
      </c>
      <c r="E723" s="500">
        <v>3800</v>
      </c>
      <c r="F723" s="499" t="s">
        <v>2755</v>
      </c>
      <c r="G723" s="499" t="s">
        <v>2756</v>
      </c>
      <c r="H723" s="499" t="s">
        <v>2268</v>
      </c>
      <c r="I723" s="499" t="s">
        <v>625</v>
      </c>
      <c r="J723" s="499" t="s">
        <v>2268</v>
      </c>
      <c r="K723" s="498">
        <v>6</v>
      </c>
      <c r="L723" s="498">
        <v>12</v>
      </c>
      <c r="M723" s="500">
        <v>48509.400000000009</v>
      </c>
      <c r="N723" s="498"/>
      <c r="O723" s="498"/>
      <c r="P723" s="500"/>
    </row>
    <row r="724" spans="1:16" ht="20.100000000000001" customHeight="1" x14ac:dyDescent="0.2">
      <c r="A724" s="497" t="s">
        <v>618</v>
      </c>
      <c r="B724" s="498" t="s">
        <v>639</v>
      </c>
      <c r="C724" s="499" t="s">
        <v>620</v>
      </c>
      <c r="D724" s="499" t="s">
        <v>2036</v>
      </c>
      <c r="E724" s="500">
        <v>15600</v>
      </c>
      <c r="F724" s="499" t="s">
        <v>2757</v>
      </c>
      <c r="G724" s="499" t="s">
        <v>2758</v>
      </c>
      <c r="H724" s="499" t="s">
        <v>629</v>
      </c>
      <c r="I724" s="499" t="s">
        <v>630</v>
      </c>
      <c r="J724" s="499" t="s">
        <v>629</v>
      </c>
      <c r="K724" s="498">
        <v>1</v>
      </c>
      <c r="L724" s="498">
        <v>2</v>
      </c>
      <c r="M724" s="500">
        <v>16074.15</v>
      </c>
      <c r="N724" s="498">
        <v>1</v>
      </c>
      <c r="O724" s="498">
        <v>6</v>
      </c>
      <c r="P724" s="500">
        <v>95018.548110547286</v>
      </c>
    </row>
    <row r="725" spans="1:16" ht="20.100000000000001" customHeight="1" x14ac:dyDescent="0.2">
      <c r="A725" s="497" t="s">
        <v>618</v>
      </c>
      <c r="B725" s="498" t="s">
        <v>639</v>
      </c>
      <c r="C725" s="499" t="s">
        <v>620</v>
      </c>
      <c r="D725" s="499" t="s">
        <v>720</v>
      </c>
      <c r="E725" s="500">
        <v>11000</v>
      </c>
      <c r="F725" s="499" t="s">
        <v>2759</v>
      </c>
      <c r="G725" s="499" t="s">
        <v>2760</v>
      </c>
      <c r="H725" s="499" t="s">
        <v>656</v>
      </c>
      <c r="I725" s="499" t="s">
        <v>630</v>
      </c>
      <c r="J725" s="499" t="s">
        <v>656</v>
      </c>
      <c r="K725" s="498">
        <v>7</v>
      </c>
      <c r="L725" s="498">
        <v>12</v>
      </c>
      <c r="M725" s="500">
        <v>134989.79999999996</v>
      </c>
      <c r="N725" s="498">
        <v>5</v>
      </c>
      <c r="O725" s="498">
        <v>6</v>
      </c>
      <c r="P725" s="500">
        <v>67418.548110547286</v>
      </c>
    </row>
    <row r="726" spans="1:16" ht="20.100000000000001" customHeight="1" x14ac:dyDescent="0.2">
      <c r="A726" s="497" t="s">
        <v>618</v>
      </c>
      <c r="B726" s="498" t="s">
        <v>639</v>
      </c>
      <c r="C726" s="499" t="s">
        <v>620</v>
      </c>
      <c r="D726" s="499" t="s">
        <v>2761</v>
      </c>
      <c r="E726" s="500">
        <v>7000</v>
      </c>
      <c r="F726" s="499" t="s">
        <v>2762</v>
      </c>
      <c r="G726" s="499" t="s">
        <v>2763</v>
      </c>
      <c r="H726" s="499" t="s">
        <v>629</v>
      </c>
      <c r="I726" s="499" t="s">
        <v>630</v>
      </c>
      <c r="J726" s="499" t="s">
        <v>629</v>
      </c>
      <c r="K726" s="498">
        <v>8</v>
      </c>
      <c r="L726" s="498">
        <v>12</v>
      </c>
      <c r="M726" s="500">
        <v>86988.329999999987</v>
      </c>
      <c r="N726" s="498">
        <v>0</v>
      </c>
      <c r="O726" s="498">
        <v>1</v>
      </c>
      <c r="P726" s="500">
        <v>8053.9100000000008</v>
      </c>
    </row>
    <row r="727" spans="1:16" ht="20.100000000000001" customHeight="1" x14ac:dyDescent="0.2">
      <c r="A727" s="497" t="s">
        <v>618</v>
      </c>
      <c r="B727" s="498" t="s">
        <v>639</v>
      </c>
      <c r="C727" s="499" t="s">
        <v>620</v>
      </c>
      <c r="D727" s="499" t="s">
        <v>2764</v>
      </c>
      <c r="E727" s="500">
        <v>7000</v>
      </c>
      <c r="F727" s="499" t="s">
        <v>2765</v>
      </c>
      <c r="G727" s="499" t="s">
        <v>2766</v>
      </c>
      <c r="H727" s="499" t="s">
        <v>1320</v>
      </c>
      <c r="I727" s="499" t="s">
        <v>630</v>
      </c>
      <c r="J727" s="499" t="s">
        <v>1320</v>
      </c>
      <c r="K727" s="498">
        <v>7</v>
      </c>
      <c r="L727" s="498">
        <v>12</v>
      </c>
      <c r="M727" s="500">
        <v>112009.11999999998</v>
      </c>
      <c r="N727" s="498">
        <v>4</v>
      </c>
      <c r="O727" s="498">
        <v>6</v>
      </c>
      <c r="P727" s="500">
        <v>55418.548110547286</v>
      </c>
    </row>
    <row r="728" spans="1:16" ht="20.100000000000001" customHeight="1" x14ac:dyDescent="0.2">
      <c r="A728" s="497" t="s">
        <v>618</v>
      </c>
      <c r="B728" s="498" t="s">
        <v>639</v>
      </c>
      <c r="C728" s="499" t="s">
        <v>620</v>
      </c>
      <c r="D728" s="499" t="s">
        <v>2767</v>
      </c>
      <c r="E728" s="500">
        <v>5100</v>
      </c>
      <c r="F728" s="499" t="s">
        <v>2768</v>
      </c>
      <c r="G728" s="499" t="s">
        <v>2769</v>
      </c>
      <c r="H728" s="499" t="s">
        <v>2035</v>
      </c>
      <c r="I728" s="499" t="s">
        <v>652</v>
      </c>
      <c r="J728" s="499" t="s">
        <v>2035</v>
      </c>
      <c r="K728" s="498">
        <v>6</v>
      </c>
      <c r="L728" s="498">
        <v>12</v>
      </c>
      <c r="M728" s="500">
        <v>64020.820000000014</v>
      </c>
      <c r="N728" s="498">
        <v>4</v>
      </c>
      <c r="O728" s="498">
        <v>6</v>
      </c>
      <c r="P728" s="500">
        <v>31015.808110547281</v>
      </c>
    </row>
    <row r="729" spans="1:16" ht="20.100000000000001" customHeight="1" x14ac:dyDescent="0.2">
      <c r="A729" s="497" t="s">
        <v>618</v>
      </c>
      <c r="B729" s="498" t="s">
        <v>639</v>
      </c>
      <c r="C729" s="499" t="s">
        <v>620</v>
      </c>
      <c r="D729" s="499" t="s">
        <v>754</v>
      </c>
      <c r="E729" s="500">
        <v>1600</v>
      </c>
      <c r="F729" s="499" t="s">
        <v>2770</v>
      </c>
      <c r="G729" s="499" t="s">
        <v>2771</v>
      </c>
      <c r="H729" s="499" t="s">
        <v>817</v>
      </c>
      <c r="I729" s="499" t="s">
        <v>652</v>
      </c>
      <c r="J729" s="499" t="s">
        <v>817</v>
      </c>
      <c r="K729" s="498">
        <v>3</v>
      </c>
      <c r="L729" s="498">
        <v>6</v>
      </c>
      <c r="M729" s="500">
        <v>8524.2999999999993</v>
      </c>
      <c r="N729" s="498">
        <v>4</v>
      </c>
      <c r="O729" s="498">
        <v>6</v>
      </c>
      <c r="P729" s="500">
        <v>10575.748110547283</v>
      </c>
    </row>
    <row r="730" spans="1:16" ht="20.100000000000001" customHeight="1" x14ac:dyDescent="0.2">
      <c r="A730" s="497" t="s">
        <v>618</v>
      </c>
      <c r="B730" s="498" t="s">
        <v>619</v>
      </c>
      <c r="C730" s="499" t="s">
        <v>620</v>
      </c>
      <c r="D730" s="499" t="s">
        <v>2552</v>
      </c>
      <c r="E730" s="500">
        <v>1000</v>
      </c>
      <c r="F730" s="499" t="s">
        <v>2772</v>
      </c>
      <c r="G730" s="499" t="s">
        <v>2773</v>
      </c>
      <c r="H730" s="499" t="s">
        <v>1068</v>
      </c>
      <c r="I730" s="499" t="s">
        <v>652</v>
      </c>
      <c r="J730" s="499" t="s">
        <v>1068</v>
      </c>
      <c r="K730" s="498">
        <v>6</v>
      </c>
      <c r="L730" s="498">
        <v>12</v>
      </c>
      <c r="M730" s="500">
        <v>14180</v>
      </c>
      <c r="N730" s="498">
        <v>4</v>
      </c>
      <c r="O730" s="498">
        <v>6</v>
      </c>
      <c r="P730" s="500">
        <v>6651.7481105472843</v>
      </c>
    </row>
    <row r="731" spans="1:16" ht="20.100000000000001" customHeight="1" x14ac:dyDescent="0.2">
      <c r="A731" s="497" t="s">
        <v>618</v>
      </c>
      <c r="B731" s="498" t="s">
        <v>619</v>
      </c>
      <c r="C731" s="499" t="s">
        <v>620</v>
      </c>
      <c r="D731" s="499" t="s">
        <v>2774</v>
      </c>
      <c r="E731" s="500">
        <v>7000</v>
      </c>
      <c r="F731" s="499" t="s">
        <v>2775</v>
      </c>
      <c r="G731" s="499" t="s">
        <v>2776</v>
      </c>
      <c r="H731" s="499" t="s">
        <v>715</v>
      </c>
      <c r="I731" s="499" t="s">
        <v>630</v>
      </c>
      <c r="J731" s="499" t="s">
        <v>715</v>
      </c>
      <c r="K731" s="498">
        <v>1</v>
      </c>
      <c r="L731" s="498">
        <v>4</v>
      </c>
      <c r="M731" s="500">
        <v>16154.13</v>
      </c>
      <c r="N731" s="498"/>
      <c r="O731" s="498"/>
      <c r="P731" s="500"/>
    </row>
    <row r="732" spans="1:16" ht="20.100000000000001" customHeight="1" x14ac:dyDescent="0.2">
      <c r="A732" s="497" t="s">
        <v>618</v>
      </c>
      <c r="B732" s="498" t="s">
        <v>619</v>
      </c>
      <c r="C732" s="499" t="s">
        <v>620</v>
      </c>
      <c r="D732" s="499" t="s">
        <v>2777</v>
      </c>
      <c r="E732" s="500">
        <v>4000</v>
      </c>
      <c r="F732" s="499" t="s">
        <v>2778</v>
      </c>
      <c r="G732" s="499" t="s">
        <v>2779</v>
      </c>
      <c r="H732" s="499" t="s">
        <v>886</v>
      </c>
      <c r="I732" s="499" t="s">
        <v>630</v>
      </c>
      <c r="J732" s="499" t="s">
        <v>886</v>
      </c>
      <c r="K732" s="498">
        <v>2</v>
      </c>
      <c r="L732" s="498">
        <v>3</v>
      </c>
      <c r="M732" s="500">
        <v>9759.81</v>
      </c>
      <c r="N732" s="498"/>
      <c r="O732" s="498"/>
      <c r="P732" s="500"/>
    </row>
    <row r="733" spans="1:16" ht="20.100000000000001" customHeight="1" x14ac:dyDescent="0.2">
      <c r="A733" s="497" t="s">
        <v>618</v>
      </c>
      <c r="B733" s="498" t="s">
        <v>619</v>
      </c>
      <c r="C733" s="499" t="s">
        <v>620</v>
      </c>
      <c r="D733" s="499" t="s">
        <v>2780</v>
      </c>
      <c r="E733" s="500">
        <v>4500</v>
      </c>
      <c r="F733" s="499" t="s">
        <v>2781</v>
      </c>
      <c r="G733" s="499" t="s">
        <v>2782</v>
      </c>
      <c r="H733" s="499" t="s">
        <v>2783</v>
      </c>
      <c r="I733" s="499" t="s">
        <v>630</v>
      </c>
      <c r="J733" s="499" t="s">
        <v>2783</v>
      </c>
      <c r="K733" s="498">
        <v>6</v>
      </c>
      <c r="L733" s="498">
        <v>12</v>
      </c>
      <c r="M733" s="500">
        <v>56987.94000000001</v>
      </c>
      <c r="N733" s="498">
        <v>4</v>
      </c>
      <c r="O733" s="498">
        <v>6</v>
      </c>
      <c r="P733" s="500">
        <v>28418.548110547283</v>
      </c>
    </row>
    <row r="734" spans="1:16" ht="20.100000000000001" customHeight="1" x14ac:dyDescent="0.2">
      <c r="A734" s="497" t="s">
        <v>618</v>
      </c>
      <c r="B734" s="498" t="s">
        <v>639</v>
      </c>
      <c r="C734" s="499" t="s">
        <v>620</v>
      </c>
      <c r="D734" s="499" t="s">
        <v>746</v>
      </c>
      <c r="E734" s="500">
        <v>10000</v>
      </c>
      <c r="F734" s="499" t="s">
        <v>2784</v>
      </c>
      <c r="G734" s="499" t="s">
        <v>2785</v>
      </c>
      <c r="H734" s="499" t="s">
        <v>766</v>
      </c>
      <c r="I734" s="499" t="s">
        <v>630</v>
      </c>
      <c r="J734" s="499" t="s">
        <v>766</v>
      </c>
      <c r="K734" s="498">
        <v>7</v>
      </c>
      <c r="L734" s="498">
        <v>12</v>
      </c>
      <c r="M734" s="500">
        <v>122894.57999999997</v>
      </c>
      <c r="N734" s="498">
        <v>4</v>
      </c>
      <c r="O734" s="498">
        <v>6</v>
      </c>
      <c r="P734" s="500">
        <v>61418.548110547286</v>
      </c>
    </row>
    <row r="735" spans="1:16" ht="20.100000000000001" customHeight="1" x14ac:dyDescent="0.2">
      <c r="A735" s="497" t="s">
        <v>618</v>
      </c>
      <c r="B735" s="498" t="s">
        <v>639</v>
      </c>
      <c r="C735" s="499" t="s">
        <v>620</v>
      </c>
      <c r="D735" s="499" t="s">
        <v>1992</v>
      </c>
      <c r="E735" s="500">
        <v>3500</v>
      </c>
      <c r="F735" s="499" t="s">
        <v>2786</v>
      </c>
      <c r="G735" s="499" t="s">
        <v>2787</v>
      </c>
      <c r="H735" s="499" t="s">
        <v>666</v>
      </c>
      <c r="I735" s="499" t="s">
        <v>630</v>
      </c>
      <c r="J735" s="499" t="s">
        <v>666</v>
      </c>
      <c r="K735" s="498">
        <v>1</v>
      </c>
      <c r="L735" s="498">
        <v>4</v>
      </c>
      <c r="M735" s="500">
        <v>9053.2999999999993</v>
      </c>
      <c r="N735" s="498">
        <v>2</v>
      </c>
      <c r="O735" s="498">
        <v>4</v>
      </c>
      <c r="P735" s="500">
        <v>22074.748110547283</v>
      </c>
    </row>
    <row r="736" spans="1:16" ht="20.100000000000001" customHeight="1" x14ac:dyDescent="0.2">
      <c r="A736" s="497" t="s">
        <v>618</v>
      </c>
      <c r="B736" s="498" t="s">
        <v>639</v>
      </c>
      <c r="C736" s="499" t="s">
        <v>620</v>
      </c>
      <c r="D736" s="499" t="s">
        <v>2788</v>
      </c>
      <c r="E736" s="500">
        <v>2875</v>
      </c>
      <c r="F736" s="499" t="s">
        <v>2789</v>
      </c>
      <c r="G736" s="499" t="s">
        <v>2790</v>
      </c>
      <c r="H736" s="499" t="s">
        <v>656</v>
      </c>
      <c r="I736" s="499" t="s">
        <v>630</v>
      </c>
      <c r="J736" s="499" t="s">
        <v>656</v>
      </c>
      <c r="K736" s="498">
        <v>6</v>
      </c>
      <c r="L736" s="498">
        <v>12</v>
      </c>
      <c r="M736" s="500">
        <v>37485.80000000001</v>
      </c>
      <c r="N736" s="498">
        <v>4</v>
      </c>
      <c r="O736" s="498">
        <v>6</v>
      </c>
      <c r="P736" s="500">
        <v>18668.548110547283</v>
      </c>
    </row>
    <row r="737" spans="1:16" ht="20.100000000000001" customHeight="1" x14ac:dyDescent="0.2">
      <c r="A737" s="497" t="s">
        <v>618</v>
      </c>
      <c r="B737" s="498" t="s">
        <v>639</v>
      </c>
      <c r="C737" s="499" t="s">
        <v>620</v>
      </c>
      <c r="D737" s="499" t="s">
        <v>2791</v>
      </c>
      <c r="E737" s="500">
        <v>6000</v>
      </c>
      <c r="F737" s="499" t="s">
        <v>2792</v>
      </c>
      <c r="G737" s="499" t="s">
        <v>2793</v>
      </c>
      <c r="H737" s="499" t="s">
        <v>981</v>
      </c>
      <c r="I737" s="499" t="s">
        <v>630</v>
      </c>
      <c r="J737" s="499" t="s">
        <v>981</v>
      </c>
      <c r="K737" s="498"/>
      <c r="L737" s="498"/>
      <c r="M737" s="500"/>
      <c r="N737" s="498">
        <v>2</v>
      </c>
      <c r="O737" s="498">
        <v>6</v>
      </c>
      <c r="P737" s="500">
        <v>37418.548110547286</v>
      </c>
    </row>
    <row r="738" spans="1:16" ht="20.100000000000001" customHeight="1" x14ac:dyDescent="0.2">
      <c r="A738" s="497" t="s">
        <v>618</v>
      </c>
      <c r="B738" s="498" t="s">
        <v>639</v>
      </c>
      <c r="C738" s="499" t="s">
        <v>620</v>
      </c>
      <c r="D738" s="499" t="s">
        <v>754</v>
      </c>
      <c r="E738" s="500">
        <v>1200</v>
      </c>
      <c r="F738" s="499" t="s">
        <v>2794</v>
      </c>
      <c r="G738" s="499" t="s">
        <v>2795</v>
      </c>
      <c r="H738" s="499" t="s">
        <v>651</v>
      </c>
      <c r="I738" s="499" t="s">
        <v>652</v>
      </c>
      <c r="J738" s="499" t="s">
        <v>651</v>
      </c>
      <c r="K738" s="498">
        <v>8</v>
      </c>
      <c r="L738" s="498">
        <v>12</v>
      </c>
      <c r="M738" s="500">
        <v>16796</v>
      </c>
      <c r="N738" s="498">
        <v>4</v>
      </c>
      <c r="O738" s="498">
        <v>6</v>
      </c>
      <c r="P738" s="500">
        <v>7959.7481105472843</v>
      </c>
    </row>
    <row r="739" spans="1:16" ht="20.100000000000001" customHeight="1" x14ac:dyDescent="0.2">
      <c r="A739" s="497" t="s">
        <v>618</v>
      </c>
      <c r="B739" s="498" t="s">
        <v>639</v>
      </c>
      <c r="C739" s="499" t="s">
        <v>620</v>
      </c>
      <c r="D739" s="499" t="s">
        <v>2796</v>
      </c>
      <c r="E739" s="500">
        <v>5500</v>
      </c>
      <c r="F739" s="499" t="s">
        <v>2797</v>
      </c>
      <c r="G739" s="499" t="s">
        <v>2798</v>
      </c>
      <c r="H739" s="499" t="s">
        <v>2799</v>
      </c>
      <c r="I739" s="499" t="s">
        <v>630</v>
      </c>
      <c r="J739" s="499" t="s">
        <v>2799</v>
      </c>
      <c r="K739" s="498">
        <v>4</v>
      </c>
      <c r="L739" s="498">
        <v>8</v>
      </c>
      <c r="M739" s="500">
        <v>45076.25</v>
      </c>
      <c r="N739" s="498"/>
      <c r="O739" s="498"/>
      <c r="P739" s="500"/>
    </row>
    <row r="740" spans="1:16" ht="20.100000000000001" customHeight="1" x14ac:dyDescent="0.2">
      <c r="A740" s="497" t="s">
        <v>618</v>
      </c>
      <c r="B740" s="498" t="s">
        <v>639</v>
      </c>
      <c r="C740" s="499" t="s">
        <v>620</v>
      </c>
      <c r="D740" s="499" t="s">
        <v>778</v>
      </c>
      <c r="E740" s="500">
        <v>3500</v>
      </c>
      <c r="F740" s="499" t="s">
        <v>2800</v>
      </c>
      <c r="G740" s="499" t="s">
        <v>2801</v>
      </c>
      <c r="H740" s="499" t="s">
        <v>651</v>
      </c>
      <c r="I740" s="499" t="s">
        <v>652</v>
      </c>
      <c r="J740" s="499" t="s">
        <v>651</v>
      </c>
      <c r="K740" s="498">
        <v>6</v>
      </c>
      <c r="L740" s="498">
        <v>12</v>
      </c>
      <c r="M740" s="500">
        <v>44989.80000000001</v>
      </c>
      <c r="N740" s="498">
        <v>4</v>
      </c>
      <c r="O740" s="498">
        <v>6</v>
      </c>
      <c r="P740" s="500">
        <v>22418.548110547283</v>
      </c>
    </row>
    <row r="741" spans="1:16" ht="20.100000000000001" customHeight="1" x14ac:dyDescent="0.2">
      <c r="A741" s="497" t="s">
        <v>618</v>
      </c>
      <c r="B741" s="498" t="s">
        <v>639</v>
      </c>
      <c r="C741" s="499" t="s">
        <v>620</v>
      </c>
      <c r="D741" s="499" t="s">
        <v>736</v>
      </c>
      <c r="E741" s="500">
        <v>930</v>
      </c>
      <c r="F741" s="499" t="s">
        <v>2802</v>
      </c>
      <c r="G741" s="499" t="s">
        <v>2803</v>
      </c>
      <c r="H741" s="499" t="s">
        <v>1951</v>
      </c>
      <c r="I741" s="499" t="s">
        <v>625</v>
      </c>
      <c r="J741" s="499" t="s">
        <v>1951</v>
      </c>
      <c r="K741" s="498">
        <v>6</v>
      </c>
      <c r="L741" s="498">
        <v>12</v>
      </c>
      <c r="M741" s="500">
        <v>13264.400000000003</v>
      </c>
      <c r="N741" s="498">
        <v>4</v>
      </c>
      <c r="O741" s="498">
        <v>6</v>
      </c>
      <c r="P741" s="500">
        <v>6193.9481105472842</v>
      </c>
    </row>
    <row r="742" spans="1:16" ht="20.100000000000001" customHeight="1" x14ac:dyDescent="0.2">
      <c r="A742" s="497" t="s">
        <v>618</v>
      </c>
      <c r="B742" s="498" t="s">
        <v>639</v>
      </c>
      <c r="C742" s="499" t="s">
        <v>620</v>
      </c>
      <c r="D742" s="499" t="s">
        <v>2804</v>
      </c>
      <c r="E742" s="500">
        <v>5000</v>
      </c>
      <c r="F742" s="499" t="s">
        <v>2805</v>
      </c>
      <c r="G742" s="499" t="s">
        <v>2806</v>
      </c>
      <c r="H742" s="499" t="s">
        <v>2807</v>
      </c>
      <c r="I742" s="499" t="s">
        <v>630</v>
      </c>
      <c r="J742" s="499" t="s">
        <v>2807</v>
      </c>
      <c r="K742" s="498">
        <v>6</v>
      </c>
      <c r="L742" s="498">
        <v>12</v>
      </c>
      <c r="M742" s="500">
        <v>62360.030000000006</v>
      </c>
      <c r="N742" s="498">
        <v>4</v>
      </c>
      <c r="O742" s="498">
        <v>6</v>
      </c>
      <c r="P742" s="500">
        <v>31418.548110547283</v>
      </c>
    </row>
    <row r="743" spans="1:16" ht="20.100000000000001" customHeight="1" x14ac:dyDescent="0.2">
      <c r="A743" s="497" t="s">
        <v>618</v>
      </c>
      <c r="B743" s="498" t="s">
        <v>639</v>
      </c>
      <c r="C743" s="499" t="s">
        <v>620</v>
      </c>
      <c r="D743" s="499" t="s">
        <v>2808</v>
      </c>
      <c r="E743" s="500">
        <v>1200</v>
      </c>
      <c r="F743" s="499" t="s">
        <v>2809</v>
      </c>
      <c r="G743" s="499" t="s">
        <v>2810</v>
      </c>
      <c r="H743" s="499" t="s">
        <v>2811</v>
      </c>
      <c r="I743" s="499" t="s">
        <v>630</v>
      </c>
      <c r="J743" s="499" t="s">
        <v>2811</v>
      </c>
      <c r="K743" s="498">
        <v>6</v>
      </c>
      <c r="L743" s="498">
        <v>12</v>
      </c>
      <c r="M743" s="500">
        <v>16771.059999999998</v>
      </c>
      <c r="N743" s="498">
        <v>4</v>
      </c>
      <c r="O743" s="498">
        <v>6</v>
      </c>
      <c r="P743" s="500">
        <v>7959.7481105472843</v>
      </c>
    </row>
    <row r="744" spans="1:16" ht="20.100000000000001" customHeight="1" x14ac:dyDescent="0.2">
      <c r="A744" s="497" t="s">
        <v>618</v>
      </c>
      <c r="B744" s="498" t="s">
        <v>639</v>
      </c>
      <c r="C744" s="499" t="s">
        <v>620</v>
      </c>
      <c r="D744" s="499" t="s">
        <v>1965</v>
      </c>
      <c r="E744" s="500">
        <v>4500</v>
      </c>
      <c r="F744" s="499" t="s">
        <v>2812</v>
      </c>
      <c r="G744" s="499" t="s">
        <v>2813</v>
      </c>
      <c r="H744" s="499" t="s">
        <v>1653</v>
      </c>
      <c r="I744" s="499" t="s">
        <v>630</v>
      </c>
      <c r="J744" s="499" t="s">
        <v>1653</v>
      </c>
      <c r="K744" s="498">
        <v>6</v>
      </c>
      <c r="L744" s="498">
        <v>12</v>
      </c>
      <c r="M744" s="500">
        <v>56987.630000000012</v>
      </c>
      <c r="N744" s="498">
        <v>4</v>
      </c>
      <c r="O744" s="498">
        <v>6</v>
      </c>
      <c r="P744" s="500">
        <v>28418.548110547283</v>
      </c>
    </row>
    <row r="745" spans="1:16" ht="20.100000000000001" customHeight="1" x14ac:dyDescent="0.2">
      <c r="A745" s="497" t="s">
        <v>618</v>
      </c>
      <c r="B745" s="498" t="s">
        <v>639</v>
      </c>
      <c r="C745" s="499" t="s">
        <v>620</v>
      </c>
      <c r="D745" s="499" t="s">
        <v>1141</v>
      </c>
      <c r="E745" s="500">
        <v>1800</v>
      </c>
      <c r="F745" s="499" t="s">
        <v>2814</v>
      </c>
      <c r="G745" s="499" t="s">
        <v>2815</v>
      </c>
      <c r="H745" s="499" t="s">
        <v>666</v>
      </c>
      <c r="I745" s="499" t="s">
        <v>630</v>
      </c>
      <c r="J745" s="499" t="s">
        <v>666</v>
      </c>
      <c r="K745" s="498">
        <v>8</v>
      </c>
      <c r="L745" s="498">
        <v>12</v>
      </c>
      <c r="M745" s="500">
        <v>24223.9</v>
      </c>
      <c r="N745" s="498">
        <v>4</v>
      </c>
      <c r="O745" s="498">
        <v>6</v>
      </c>
      <c r="P745" s="500">
        <v>11753.068110547283</v>
      </c>
    </row>
    <row r="746" spans="1:16" ht="20.100000000000001" customHeight="1" x14ac:dyDescent="0.2">
      <c r="A746" s="497" t="s">
        <v>618</v>
      </c>
      <c r="B746" s="498" t="s">
        <v>619</v>
      </c>
      <c r="C746" s="499" t="s">
        <v>620</v>
      </c>
      <c r="D746" s="499" t="s">
        <v>1755</v>
      </c>
      <c r="E746" s="500">
        <v>1500</v>
      </c>
      <c r="F746" s="499" t="s">
        <v>2816</v>
      </c>
      <c r="G746" s="499" t="s">
        <v>2817</v>
      </c>
      <c r="H746" s="499" t="s">
        <v>2818</v>
      </c>
      <c r="I746" s="499" t="s">
        <v>625</v>
      </c>
      <c r="J746" s="499" t="s">
        <v>2818</v>
      </c>
      <c r="K746" s="498">
        <v>9</v>
      </c>
      <c r="L746" s="498">
        <v>12</v>
      </c>
      <c r="M746" s="500">
        <v>20716.190000000002</v>
      </c>
      <c r="N746" s="498">
        <v>4</v>
      </c>
      <c r="O746" s="498">
        <v>6</v>
      </c>
      <c r="P746" s="500">
        <v>6651.7481105472843</v>
      </c>
    </row>
    <row r="747" spans="1:16" ht="20.100000000000001" customHeight="1" x14ac:dyDescent="0.2">
      <c r="A747" s="497" t="s">
        <v>618</v>
      </c>
      <c r="B747" s="498" t="s">
        <v>639</v>
      </c>
      <c r="C747" s="499" t="s">
        <v>620</v>
      </c>
      <c r="D747" s="499" t="s">
        <v>778</v>
      </c>
      <c r="E747" s="500">
        <v>2500</v>
      </c>
      <c r="F747" s="499" t="s">
        <v>2819</v>
      </c>
      <c r="G747" s="499" t="s">
        <v>2820</v>
      </c>
      <c r="H747" s="499" t="s">
        <v>2821</v>
      </c>
      <c r="I747" s="499" t="s">
        <v>652</v>
      </c>
      <c r="J747" s="499" t="s">
        <v>2821</v>
      </c>
      <c r="K747" s="498">
        <v>6</v>
      </c>
      <c r="L747" s="498">
        <v>12</v>
      </c>
      <c r="M747" s="500">
        <v>32985.890000000007</v>
      </c>
      <c r="N747" s="498">
        <v>4</v>
      </c>
      <c r="O747" s="498">
        <v>6</v>
      </c>
      <c r="P747" s="500">
        <v>16418.548110547283</v>
      </c>
    </row>
    <row r="748" spans="1:16" ht="20.100000000000001" customHeight="1" x14ac:dyDescent="0.2">
      <c r="A748" s="497" t="s">
        <v>618</v>
      </c>
      <c r="B748" s="498" t="s">
        <v>639</v>
      </c>
      <c r="C748" s="499" t="s">
        <v>620</v>
      </c>
      <c r="D748" s="499" t="s">
        <v>879</v>
      </c>
      <c r="E748" s="500">
        <v>15000</v>
      </c>
      <c r="F748" s="499" t="s">
        <v>2822</v>
      </c>
      <c r="G748" s="499" t="s">
        <v>2823</v>
      </c>
      <c r="H748" s="499" t="s">
        <v>766</v>
      </c>
      <c r="I748" s="499" t="s">
        <v>630</v>
      </c>
      <c r="J748" s="499" t="s">
        <v>766</v>
      </c>
      <c r="K748" s="498">
        <v>6</v>
      </c>
      <c r="L748" s="498">
        <v>12</v>
      </c>
      <c r="M748" s="500">
        <v>178489.79999999996</v>
      </c>
      <c r="N748" s="498">
        <v>4</v>
      </c>
      <c r="O748" s="498">
        <v>6</v>
      </c>
      <c r="P748" s="500">
        <v>91418.548110547286</v>
      </c>
    </row>
    <row r="749" spans="1:16" ht="20.100000000000001" customHeight="1" x14ac:dyDescent="0.2">
      <c r="A749" s="497" t="s">
        <v>618</v>
      </c>
      <c r="B749" s="498" t="s">
        <v>639</v>
      </c>
      <c r="C749" s="499" t="s">
        <v>620</v>
      </c>
      <c r="D749" s="499" t="s">
        <v>2824</v>
      </c>
      <c r="E749" s="500">
        <v>4000</v>
      </c>
      <c r="F749" s="499" t="s">
        <v>2825</v>
      </c>
      <c r="G749" s="499" t="s">
        <v>2826</v>
      </c>
      <c r="H749" s="499" t="s">
        <v>2827</v>
      </c>
      <c r="I749" s="499" t="s">
        <v>630</v>
      </c>
      <c r="J749" s="499" t="s">
        <v>2827</v>
      </c>
      <c r="K749" s="498">
        <v>6</v>
      </c>
      <c r="L749" s="498">
        <v>12</v>
      </c>
      <c r="M749" s="500">
        <v>50564.260000000009</v>
      </c>
      <c r="N749" s="498">
        <v>4</v>
      </c>
      <c r="O749" s="498">
        <v>6</v>
      </c>
      <c r="P749" s="500">
        <v>25418.548110547283</v>
      </c>
    </row>
    <row r="750" spans="1:16" ht="20.100000000000001" customHeight="1" x14ac:dyDescent="0.2">
      <c r="A750" s="497" t="s">
        <v>618</v>
      </c>
      <c r="B750" s="498" t="s">
        <v>639</v>
      </c>
      <c r="C750" s="499" t="s">
        <v>620</v>
      </c>
      <c r="D750" s="499" t="s">
        <v>2828</v>
      </c>
      <c r="E750" s="500">
        <v>1500</v>
      </c>
      <c r="F750" s="499" t="s">
        <v>2829</v>
      </c>
      <c r="G750" s="499" t="s">
        <v>2830</v>
      </c>
      <c r="H750" s="499" t="s">
        <v>2831</v>
      </c>
      <c r="I750" s="499" t="s">
        <v>630</v>
      </c>
      <c r="J750" s="499" t="s">
        <v>2831</v>
      </c>
      <c r="K750" s="498">
        <v>8</v>
      </c>
      <c r="L750" s="498">
        <v>12</v>
      </c>
      <c r="M750" s="500">
        <v>20720</v>
      </c>
      <c r="N750" s="498">
        <v>4</v>
      </c>
      <c r="O750" s="498">
        <v>6</v>
      </c>
      <c r="P750" s="500">
        <v>9921.7481105472834</v>
      </c>
    </row>
    <row r="751" spans="1:16" ht="20.100000000000001" customHeight="1" x14ac:dyDescent="0.2">
      <c r="A751" s="497" t="s">
        <v>618</v>
      </c>
      <c r="B751" s="498" t="s">
        <v>639</v>
      </c>
      <c r="C751" s="499" t="s">
        <v>620</v>
      </c>
      <c r="D751" s="499" t="s">
        <v>2832</v>
      </c>
      <c r="E751" s="500">
        <v>7000</v>
      </c>
      <c r="F751" s="499" t="s">
        <v>2833</v>
      </c>
      <c r="G751" s="499" t="s">
        <v>2834</v>
      </c>
      <c r="H751" s="499" t="s">
        <v>2835</v>
      </c>
      <c r="I751" s="499" t="s">
        <v>630</v>
      </c>
      <c r="J751" s="499" t="s">
        <v>2835</v>
      </c>
      <c r="K751" s="498">
        <v>5</v>
      </c>
      <c r="L751" s="498">
        <v>11</v>
      </c>
      <c r="M751" s="500">
        <v>72641.5</v>
      </c>
      <c r="N751" s="498">
        <v>1</v>
      </c>
      <c r="O751" s="498">
        <v>1</v>
      </c>
      <c r="P751" s="500">
        <v>13942.118110547284</v>
      </c>
    </row>
    <row r="752" spans="1:16" ht="20.100000000000001" customHeight="1" x14ac:dyDescent="0.2">
      <c r="A752" s="497" t="s">
        <v>618</v>
      </c>
      <c r="B752" s="498" t="s">
        <v>639</v>
      </c>
      <c r="C752" s="499" t="s">
        <v>620</v>
      </c>
      <c r="D752" s="499" t="s">
        <v>2836</v>
      </c>
      <c r="E752" s="500">
        <v>10000</v>
      </c>
      <c r="F752" s="499" t="s">
        <v>2837</v>
      </c>
      <c r="G752" s="499" t="s">
        <v>2838</v>
      </c>
      <c r="H752" s="499" t="s">
        <v>2839</v>
      </c>
      <c r="I752" s="499" t="s">
        <v>630</v>
      </c>
      <c r="J752" s="499" t="s">
        <v>2839</v>
      </c>
      <c r="K752" s="498"/>
      <c r="L752" s="498"/>
      <c r="M752" s="500"/>
      <c r="N752" s="498">
        <v>2</v>
      </c>
      <c r="O752" s="498">
        <v>6</v>
      </c>
      <c r="P752" s="500">
        <v>61418.548110547286</v>
      </c>
    </row>
    <row r="753" spans="1:16" ht="20.100000000000001" customHeight="1" x14ac:dyDescent="0.2">
      <c r="A753" s="497" t="s">
        <v>618</v>
      </c>
      <c r="B753" s="498" t="s">
        <v>639</v>
      </c>
      <c r="C753" s="499" t="s">
        <v>620</v>
      </c>
      <c r="D753" s="499" t="s">
        <v>830</v>
      </c>
      <c r="E753" s="500">
        <v>2000</v>
      </c>
      <c r="F753" s="499" t="s">
        <v>2840</v>
      </c>
      <c r="G753" s="499" t="s">
        <v>2841</v>
      </c>
      <c r="H753" s="499" t="s">
        <v>2131</v>
      </c>
      <c r="I753" s="499" t="s">
        <v>625</v>
      </c>
      <c r="J753" s="499" t="s">
        <v>2131</v>
      </c>
      <c r="K753" s="498">
        <v>6</v>
      </c>
      <c r="L753" s="498">
        <v>12</v>
      </c>
      <c r="M753" s="500">
        <v>26989.800000000007</v>
      </c>
      <c r="N753" s="498">
        <v>4</v>
      </c>
      <c r="O753" s="498">
        <v>6</v>
      </c>
      <c r="P753" s="500">
        <v>13191.598110547284</v>
      </c>
    </row>
    <row r="754" spans="1:16" ht="20.100000000000001" customHeight="1" x14ac:dyDescent="0.2">
      <c r="A754" s="497" t="s">
        <v>618</v>
      </c>
      <c r="B754" s="498" t="s">
        <v>619</v>
      </c>
      <c r="C754" s="499" t="s">
        <v>620</v>
      </c>
      <c r="D754" s="499" t="s">
        <v>2842</v>
      </c>
      <c r="E754" s="500">
        <v>8000</v>
      </c>
      <c r="F754" s="499" t="s">
        <v>2843</v>
      </c>
      <c r="G754" s="499" t="s">
        <v>2844</v>
      </c>
      <c r="H754" s="499" t="s">
        <v>886</v>
      </c>
      <c r="I754" s="499" t="s">
        <v>630</v>
      </c>
      <c r="J754" s="499" t="s">
        <v>886</v>
      </c>
      <c r="K754" s="498">
        <v>9</v>
      </c>
      <c r="L754" s="498">
        <v>12</v>
      </c>
      <c r="M754" s="500">
        <v>98507.529999999984</v>
      </c>
      <c r="N754" s="498">
        <v>4</v>
      </c>
      <c r="O754" s="498">
        <v>6</v>
      </c>
      <c r="P754" s="500">
        <v>49418.548110547286</v>
      </c>
    </row>
    <row r="755" spans="1:16" ht="20.100000000000001" customHeight="1" x14ac:dyDescent="0.2">
      <c r="A755" s="497" t="s">
        <v>618</v>
      </c>
      <c r="B755" s="498" t="s">
        <v>619</v>
      </c>
      <c r="C755" s="499" t="s">
        <v>620</v>
      </c>
      <c r="D755" s="499" t="s">
        <v>2845</v>
      </c>
      <c r="E755" s="500">
        <v>5000</v>
      </c>
      <c r="F755" s="499" t="s">
        <v>2846</v>
      </c>
      <c r="G755" s="499" t="s">
        <v>2847</v>
      </c>
      <c r="H755" s="499" t="s">
        <v>878</v>
      </c>
      <c r="I755" s="499" t="s">
        <v>625</v>
      </c>
      <c r="J755" s="499" t="s">
        <v>878</v>
      </c>
      <c r="K755" s="498">
        <v>6</v>
      </c>
      <c r="L755" s="498">
        <v>12</v>
      </c>
      <c r="M755" s="500">
        <v>62980.700000000012</v>
      </c>
      <c r="N755" s="498">
        <v>1</v>
      </c>
      <c r="O755" s="498">
        <v>2</v>
      </c>
      <c r="P755" s="500">
        <v>19584.588110547284</v>
      </c>
    </row>
    <row r="756" spans="1:16" ht="20.100000000000001" customHeight="1" x14ac:dyDescent="0.2">
      <c r="A756" s="497" t="s">
        <v>618</v>
      </c>
      <c r="B756" s="498" t="s">
        <v>639</v>
      </c>
      <c r="C756" s="499" t="s">
        <v>620</v>
      </c>
      <c r="D756" s="499" t="s">
        <v>2293</v>
      </c>
      <c r="E756" s="500">
        <v>6500</v>
      </c>
      <c r="F756" s="499" t="s">
        <v>2848</v>
      </c>
      <c r="G756" s="499" t="s">
        <v>2849</v>
      </c>
      <c r="H756" s="499" t="s">
        <v>656</v>
      </c>
      <c r="I756" s="499" t="s">
        <v>630</v>
      </c>
      <c r="J756" s="499" t="s">
        <v>656</v>
      </c>
      <c r="K756" s="498">
        <v>6</v>
      </c>
      <c r="L756" s="498">
        <v>12</v>
      </c>
      <c r="M756" s="500">
        <v>80959.649999999994</v>
      </c>
      <c r="N756" s="498">
        <v>1</v>
      </c>
      <c r="O756" s="498">
        <v>1</v>
      </c>
      <c r="P756" s="500">
        <v>18800.618110547282</v>
      </c>
    </row>
    <row r="757" spans="1:16" ht="20.100000000000001" customHeight="1" x14ac:dyDescent="0.2">
      <c r="A757" s="497" t="s">
        <v>618</v>
      </c>
      <c r="B757" s="498" t="s">
        <v>639</v>
      </c>
      <c r="C757" s="499" t="s">
        <v>620</v>
      </c>
      <c r="D757" s="499" t="s">
        <v>1397</v>
      </c>
      <c r="E757" s="500">
        <v>6000</v>
      </c>
      <c r="F757" s="499" t="s">
        <v>2850</v>
      </c>
      <c r="G757" s="499" t="s">
        <v>2851</v>
      </c>
      <c r="H757" s="499" t="s">
        <v>2183</v>
      </c>
      <c r="I757" s="499" t="s">
        <v>630</v>
      </c>
      <c r="J757" s="499" t="s">
        <v>2183</v>
      </c>
      <c r="K757" s="498">
        <v>6</v>
      </c>
      <c r="L757" s="498">
        <v>12</v>
      </c>
      <c r="M757" s="500">
        <v>74664.639999999999</v>
      </c>
      <c r="N757" s="498">
        <v>4</v>
      </c>
      <c r="O757" s="498">
        <v>6</v>
      </c>
      <c r="P757" s="500">
        <v>37418.548110547286</v>
      </c>
    </row>
    <row r="758" spans="1:16" ht="20.100000000000001" customHeight="1" x14ac:dyDescent="0.2">
      <c r="A758" s="497" t="s">
        <v>618</v>
      </c>
      <c r="B758" s="498" t="s">
        <v>639</v>
      </c>
      <c r="C758" s="499" t="s">
        <v>620</v>
      </c>
      <c r="D758" s="499" t="s">
        <v>1138</v>
      </c>
      <c r="E758" s="500">
        <v>3000</v>
      </c>
      <c r="F758" s="499" t="s">
        <v>2852</v>
      </c>
      <c r="G758" s="499" t="s">
        <v>2853</v>
      </c>
      <c r="H758" s="499" t="s">
        <v>912</v>
      </c>
      <c r="I758" s="499" t="s">
        <v>630</v>
      </c>
      <c r="J758" s="499" t="s">
        <v>912</v>
      </c>
      <c r="K758" s="498">
        <v>6</v>
      </c>
      <c r="L758" s="498">
        <v>12</v>
      </c>
      <c r="M758" s="500">
        <v>38989.80000000001</v>
      </c>
      <c r="N758" s="498">
        <v>4</v>
      </c>
      <c r="O758" s="498">
        <v>6</v>
      </c>
      <c r="P758" s="500">
        <v>19418.548110547283</v>
      </c>
    </row>
    <row r="759" spans="1:16" ht="20.100000000000001" customHeight="1" x14ac:dyDescent="0.2">
      <c r="A759" s="497" t="s">
        <v>618</v>
      </c>
      <c r="B759" s="498" t="s">
        <v>639</v>
      </c>
      <c r="C759" s="499" t="s">
        <v>620</v>
      </c>
      <c r="D759" s="499" t="s">
        <v>696</v>
      </c>
      <c r="E759" s="500">
        <v>5500</v>
      </c>
      <c r="F759" s="499" t="s">
        <v>2854</v>
      </c>
      <c r="G759" s="499" t="s">
        <v>2855</v>
      </c>
      <c r="H759" s="499" t="s">
        <v>699</v>
      </c>
      <c r="I759" s="499" t="s">
        <v>630</v>
      </c>
      <c r="J759" s="499" t="s">
        <v>699</v>
      </c>
      <c r="K759" s="498">
        <v>6</v>
      </c>
      <c r="L759" s="498">
        <v>12</v>
      </c>
      <c r="M759" s="500">
        <v>68955.22</v>
      </c>
      <c r="N759" s="498">
        <v>1</v>
      </c>
      <c r="O759" s="498">
        <v>3</v>
      </c>
      <c r="P759" s="500">
        <v>17265.148110547285</v>
      </c>
    </row>
    <row r="760" spans="1:16" ht="20.100000000000001" customHeight="1" x14ac:dyDescent="0.2">
      <c r="A760" s="497" t="s">
        <v>618</v>
      </c>
      <c r="B760" s="498" t="s">
        <v>639</v>
      </c>
      <c r="C760" s="499" t="s">
        <v>620</v>
      </c>
      <c r="D760" s="499" t="s">
        <v>2856</v>
      </c>
      <c r="E760" s="500">
        <v>1200</v>
      </c>
      <c r="F760" s="499" t="s">
        <v>2857</v>
      </c>
      <c r="G760" s="499" t="s">
        <v>2858</v>
      </c>
      <c r="H760" s="499" t="s">
        <v>2282</v>
      </c>
      <c r="I760" s="499" t="s">
        <v>652</v>
      </c>
      <c r="J760" s="499" t="s">
        <v>2282</v>
      </c>
      <c r="K760" s="498">
        <v>6</v>
      </c>
      <c r="L760" s="498">
        <v>12</v>
      </c>
      <c r="M760" s="500">
        <v>16793.12</v>
      </c>
      <c r="N760" s="498">
        <v>4</v>
      </c>
      <c r="O760" s="498">
        <v>6</v>
      </c>
      <c r="P760" s="500">
        <v>7959.7481105472843</v>
      </c>
    </row>
    <row r="761" spans="1:16" ht="20.100000000000001" customHeight="1" x14ac:dyDescent="0.2">
      <c r="A761" s="497" t="s">
        <v>618</v>
      </c>
      <c r="B761" s="498" t="s">
        <v>619</v>
      </c>
      <c r="C761" s="499" t="s">
        <v>620</v>
      </c>
      <c r="D761" s="499" t="s">
        <v>1992</v>
      </c>
      <c r="E761" s="500">
        <v>3500</v>
      </c>
      <c r="F761" s="499" t="s">
        <v>2859</v>
      </c>
      <c r="G761" s="499" t="s">
        <v>2860</v>
      </c>
      <c r="H761" s="499" t="s">
        <v>666</v>
      </c>
      <c r="I761" s="499" t="s">
        <v>630</v>
      </c>
      <c r="J761" s="499" t="s">
        <v>666</v>
      </c>
      <c r="K761" s="498">
        <v>9</v>
      </c>
      <c r="L761" s="498">
        <v>12</v>
      </c>
      <c r="M761" s="500">
        <v>44612.700000000004</v>
      </c>
      <c r="N761" s="498">
        <v>4</v>
      </c>
      <c r="O761" s="498">
        <v>6</v>
      </c>
      <c r="P761" s="500">
        <v>22301.878110547281</v>
      </c>
    </row>
    <row r="762" spans="1:16" ht="20.100000000000001" customHeight="1" x14ac:dyDescent="0.2">
      <c r="A762" s="497" t="s">
        <v>618</v>
      </c>
      <c r="B762" s="498" t="s">
        <v>639</v>
      </c>
      <c r="C762" s="499" t="s">
        <v>620</v>
      </c>
      <c r="D762" s="499" t="s">
        <v>2861</v>
      </c>
      <c r="E762" s="500">
        <v>8000</v>
      </c>
      <c r="F762" s="499" t="s">
        <v>2862</v>
      </c>
      <c r="G762" s="499" t="s">
        <v>2863</v>
      </c>
      <c r="H762" s="499" t="s">
        <v>2864</v>
      </c>
      <c r="I762" s="499" t="s">
        <v>630</v>
      </c>
      <c r="J762" s="499" t="s">
        <v>2864</v>
      </c>
      <c r="K762" s="498">
        <v>6</v>
      </c>
      <c r="L762" s="498">
        <v>12</v>
      </c>
      <c r="M762" s="500">
        <v>98981.959999999977</v>
      </c>
      <c r="N762" s="498">
        <v>4</v>
      </c>
      <c r="O762" s="498">
        <v>6</v>
      </c>
      <c r="P762" s="500">
        <v>49418.548110547286</v>
      </c>
    </row>
    <row r="763" spans="1:16" ht="20.100000000000001" customHeight="1" x14ac:dyDescent="0.2">
      <c r="A763" s="497" t="s">
        <v>618</v>
      </c>
      <c r="B763" s="498" t="s">
        <v>639</v>
      </c>
      <c r="C763" s="499" t="s">
        <v>620</v>
      </c>
      <c r="D763" s="499" t="s">
        <v>1130</v>
      </c>
      <c r="E763" s="500">
        <v>3000</v>
      </c>
      <c r="F763" s="499" t="s">
        <v>2865</v>
      </c>
      <c r="G763" s="499" t="s">
        <v>2866</v>
      </c>
      <c r="H763" s="499" t="s">
        <v>1129</v>
      </c>
      <c r="I763" s="499" t="s">
        <v>630</v>
      </c>
      <c r="J763" s="499" t="s">
        <v>1129</v>
      </c>
      <c r="K763" s="498">
        <v>6</v>
      </c>
      <c r="L763" s="498">
        <v>12</v>
      </c>
      <c r="M763" s="500">
        <v>38973.100000000006</v>
      </c>
      <c r="N763" s="498">
        <v>4</v>
      </c>
      <c r="O763" s="498">
        <v>6</v>
      </c>
      <c r="P763" s="500">
        <v>19418.548110547283</v>
      </c>
    </row>
    <row r="764" spans="1:16" ht="20.100000000000001" customHeight="1" x14ac:dyDescent="0.2">
      <c r="A764" s="497" t="s">
        <v>618</v>
      </c>
      <c r="B764" s="498" t="s">
        <v>639</v>
      </c>
      <c r="C764" s="499" t="s">
        <v>620</v>
      </c>
      <c r="D764" s="499" t="s">
        <v>2867</v>
      </c>
      <c r="E764" s="500">
        <v>3500</v>
      </c>
      <c r="F764" s="499" t="s">
        <v>2868</v>
      </c>
      <c r="G764" s="499" t="s">
        <v>2869</v>
      </c>
      <c r="H764" s="499" t="s">
        <v>2870</v>
      </c>
      <c r="I764" s="499" t="s">
        <v>630</v>
      </c>
      <c r="J764" s="499" t="s">
        <v>2870</v>
      </c>
      <c r="K764" s="498">
        <v>6</v>
      </c>
      <c r="L764" s="498">
        <v>12</v>
      </c>
      <c r="M764" s="500">
        <v>44989.80000000001</v>
      </c>
      <c r="N764" s="498">
        <v>4</v>
      </c>
      <c r="O764" s="498">
        <v>6</v>
      </c>
      <c r="P764" s="500">
        <v>22418.548110547283</v>
      </c>
    </row>
    <row r="765" spans="1:16" ht="20.100000000000001" customHeight="1" x14ac:dyDescent="0.2">
      <c r="A765" s="497" t="s">
        <v>618</v>
      </c>
      <c r="B765" s="498" t="s">
        <v>639</v>
      </c>
      <c r="C765" s="499" t="s">
        <v>620</v>
      </c>
      <c r="D765" s="499" t="s">
        <v>746</v>
      </c>
      <c r="E765" s="500">
        <v>3000</v>
      </c>
      <c r="F765" s="499" t="s">
        <v>2871</v>
      </c>
      <c r="G765" s="499" t="s">
        <v>2872</v>
      </c>
      <c r="H765" s="499" t="s">
        <v>749</v>
      </c>
      <c r="I765" s="499" t="s">
        <v>630</v>
      </c>
      <c r="J765" s="499" t="s">
        <v>749</v>
      </c>
      <c r="K765" s="498">
        <v>6</v>
      </c>
      <c r="L765" s="498">
        <v>12</v>
      </c>
      <c r="M765" s="500">
        <v>38953.570000000007</v>
      </c>
      <c r="N765" s="498">
        <v>4</v>
      </c>
      <c r="O765" s="498">
        <v>6</v>
      </c>
      <c r="P765" s="500">
        <v>19418.548110547283</v>
      </c>
    </row>
    <row r="766" spans="1:16" ht="20.100000000000001" customHeight="1" x14ac:dyDescent="0.2">
      <c r="A766" s="497" t="s">
        <v>618</v>
      </c>
      <c r="B766" s="498" t="s">
        <v>639</v>
      </c>
      <c r="C766" s="499" t="s">
        <v>620</v>
      </c>
      <c r="D766" s="499" t="s">
        <v>2873</v>
      </c>
      <c r="E766" s="500">
        <v>5000</v>
      </c>
      <c r="F766" s="499" t="s">
        <v>2874</v>
      </c>
      <c r="G766" s="499" t="s">
        <v>2875</v>
      </c>
      <c r="H766" s="499" t="s">
        <v>2876</v>
      </c>
      <c r="I766" s="499" t="s">
        <v>625</v>
      </c>
      <c r="J766" s="499" t="s">
        <v>2876</v>
      </c>
      <c r="K766" s="498">
        <v>8</v>
      </c>
      <c r="L766" s="498">
        <v>12</v>
      </c>
      <c r="M766" s="500">
        <v>62823.130000000012</v>
      </c>
      <c r="N766" s="498">
        <v>4</v>
      </c>
      <c r="O766" s="498">
        <v>6</v>
      </c>
      <c r="P766" s="500">
        <v>31418.548110547283</v>
      </c>
    </row>
    <row r="767" spans="1:16" ht="20.100000000000001" customHeight="1" x14ac:dyDescent="0.2">
      <c r="A767" s="497" t="s">
        <v>618</v>
      </c>
      <c r="B767" s="498" t="s">
        <v>639</v>
      </c>
      <c r="C767" s="499" t="s">
        <v>620</v>
      </c>
      <c r="D767" s="499" t="s">
        <v>954</v>
      </c>
      <c r="E767" s="500">
        <v>1400</v>
      </c>
      <c r="F767" s="499" t="s">
        <v>2877</v>
      </c>
      <c r="G767" s="499" t="s">
        <v>2878</v>
      </c>
      <c r="H767" s="499" t="s">
        <v>2879</v>
      </c>
      <c r="I767" s="499" t="s">
        <v>652</v>
      </c>
      <c r="J767" s="499" t="s">
        <v>2879</v>
      </c>
      <c r="K767" s="498">
        <v>6</v>
      </c>
      <c r="L767" s="498">
        <v>12</v>
      </c>
      <c r="M767" s="500">
        <v>19349.68</v>
      </c>
      <c r="N767" s="498">
        <v>4</v>
      </c>
      <c r="O767" s="498">
        <v>6</v>
      </c>
      <c r="P767" s="500">
        <v>9188.5481105472827</v>
      </c>
    </row>
    <row r="768" spans="1:16" ht="20.100000000000001" customHeight="1" x14ac:dyDescent="0.2">
      <c r="A768" s="497" t="s">
        <v>618</v>
      </c>
      <c r="B768" s="498" t="s">
        <v>639</v>
      </c>
      <c r="C768" s="499" t="s">
        <v>620</v>
      </c>
      <c r="D768" s="499" t="s">
        <v>1846</v>
      </c>
      <c r="E768" s="500">
        <v>930</v>
      </c>
      <c r="F768" s="499" t="s">
        <v>2880</v>
      </c>
      <c r="G768" s="499" t="s">
        <v>2881</v>
      </c>
      <c r="H768" s="499" t="s">
        <v>651</v>
      </c>
      <c r="I768" s="499" t="s">
        <v>652</v>
      </c>
      <c r="J768" s="499" t="s">
        <v>651</v>
      </c>
      <c r="K768" s="498">
        <v>6</v>
      </c>
      <c r="L768" s="498">
        <v>12</v>
      </c>
      <c r="M768" s="500">
        <v>13263.980000000003</v>
      </c>
      <c r="N768" s="498">
        <v>4</v>
      </c>
      <c r="O768" s="498">
        <v>6</v>
      </c>
      <c r="P768" s="500">
        <v>6193.9481105472842</v>
      </c>
    </row>
    <row r="769" spans="1:16" ht="20.100000000000001" customHeight="1" x14ac:dyDescent="0.2">
      <c r="A769" s="497" t="s">
        <v>618</v>
      </c>
      <c r="B769" s="498" t="s">
        <v>619</v>
      </c>
      <c r="C769" s="499" t="s">
        <v>620</v>
      </c>
      <c r="D769" s="499" t="s">
        <v>1489</v>
      </c>
      <c r="E769" s="500">
        <v>6000</v>
      </c>
      <c r="F769" s="499" t="s">
        <v>2882</v>
      </c>
      <c r="G769" s="499" t="s">
        <v>2883</v>
      </c>
      <c r="H769" s="499" t="s">
        <v>643</v>
      </c>
      <c r="I769" s="499" t="s">
        <v>630</v>
      </c>
      <c r="J769" s="499" t="s">
        <v>643</v>
      </c>
      <c r="K769" s="498">
        <v>8</v>
      </c>
      <c r="L769" s="498">
        <v>10</v>
      </c>
      <c r="M769" s="500">
        <v>60995.150000000009</v>
      </c>
      <c r="N769" s="498"/>
      <c r="O769" s="498"/>
      <c r="P769" s="500"/>
    </row>
    <row r="770" spans="1:16" ht="20.100000000000001" customHeight="1" x14ac:dyDescent="0.2">
      <c r="A770" s="497" t="s">
        <v>618</v>
      </c>
      <c r="B770" s="498" t="s">
        <v>639</v>
      </c>
      <c r="C770" s="499" t="s">
        <v>620</v>
      </c>
      <c r="D770" s="499" t="s">
        <v>653</v>
      </c>
      <c r="E770" s="500">
        <v>3000</v>
      </c>
      <c r="F770" s="499" t="s">
        <v>2884</v>
      </c>
      <c r="G770" s="499" t="s">
        <v>2885</v>
      </c>
      <c r="H770" s="499" t="s">
        <v>638</v>
      </c>
      <c r="I770" s="499" t="s">
        <v>630</v>
      </c>
      <c r="J770" s="499" t="s">
        <v>638</v>
      </c>
      <c r="K770" s="498">
        <v>6</v>
      </c>
      <c r="L770" s="498">
        <v>12</v>
      </c>
      <c r="M770" s="500">
        <v>38967.750000000007</v>
      </c>
      <c r="N770" s="498">
        <v>4</v>
      </c>
      <c r="O770" s="498">
        <v>6</v>
      </c>
      <c r="P770" s="500">
        <v>19418.548110547283</v>
      </c>
    </row>
    <row r="771" spans="1:16" ht="20.100000000000001" customHeight="1" x14ac:dyDescent="0.2">
      <c r="A771" s="497" t="s">
        <v>618</v>
      </c>
      <c r="B771" s="498" t="s">
        <v>619</v>
      </c>
      <c r="C771" s="499" t="s">
        <v>620</v>
      </c>
      <c r="D771" s="499" t="s">
        <v>2552</v>
      </c>
      <c r="E771" s="500">
        <v>1000</v>
      </c>
      <c r="F771" s="499" t="s">
        <v>2886</v>
      </c>
      <c r="G771" s="499" t="s">
        <v>2887</v>
      </c>
      <c r="H771" s="499" t="s">
        <v>864</v>
      </c>
      <c r="I771" s="499" t="s">
        <v>652</v>
      </c>
      <c r="J771" s="499" t="s">
        <v>864</v>
      </c>
      <c r="K771" s="498">
        <v>6</v>
      </c>
      <c r="L771" s="498">
        <v>12</v>
      </c>
      <c r="M771" s="500">
        <v>14173.7</v>
      </c>
      <c r="N771" s="498">
        <v>4</v>
      </c>
      <c r="O771" s="498">
        <v>6</v>
      </c>
      <c r="P771" s="500">
        <v>6651.7481105472843</v>
      </c>
    </row>
    <row r="772" spans="1:16" ht="20.100000000000001" customHeight="1" x14ac:dyDescent="0.2">
      <c r="A772" s="497" t="s">
        <v>618</v>
      </c>
      <c r="B772" s="498" t="s">
        <v>619</v>
      </c>
      <c r="C772" s="499" t="s">
        <v>620</v>
      </c>
      <c r="D772" s="499" t="s">
        <v>2888</v>
      </c>
      <c r="E772" s="500">
        <v>3800</v>
      </c>
      <c r="F772" s="499" t="s">
        <v>2889</v>
      </c>
      <c r="G772" s="499" t="s">
        <v>2890</v>
      </c>
      <c r="H772" s="499" t="s">
        <v>2891</v>
      </c>
      <c r="I772" s="499" t="s">
        <v>652</v>
      </c>
      <c r="J772" s="499" t="s">
        <v>2891</v>
      </c>
      <c r="K772" s="498">
        <v>9</v>
      </c>
      <c r="L772" s="498">
        <v>12</v>
      </c>
      <c r="M772" s="500">
        <v>44615.650000000009</v>
      </c>
      <c r="N772" s="498">
        <v>4</v>
      </c>
      <c r="O772" s="498">
        <v>6</v>
      </c>
      <c r="P772" s="500">
        <v>24218.548110547283</v>
      </c>
    </row>
    <row r="773" spans="1:16" ht="20.100000000000001" customHeight="1" x14ac:dyDescent="0.2">
      <c r="A773" s="497" t="s">
        <v>618</v>
      </c>
      <c r="B773" s="498" t="s">
        <v>639</v>
      </c>
      <c r="C773" s="499" t="s">
        <v>620</v>
      </c>
      <c r="D773" s="499" t="s">
        <v>653</v>
      </c>
      <c r="E773" s="500">
        <v>5800</v>
      </c>
      <c r="F773" s="499" t="s">
        <v>2892</v>
      </c>
      <c r="G773" s="499" t="s">
        <v>2893</v>
      </c>
      <c r="H773" s="499" t="s">
        <v>638</v>
      </c>
      <c r="I773" s="499" t="s">
        <v>630</v>
      </c>
      <c r="J773" s="499" t="s">
        <v>638</v>
      </c>
      <c r="K773" s="498">
        <v>6</v>
      </c>
      <c r="L773" s="498">
        <v>12</v>
      </c>
      <c r="M773" s="500">
        <v>72131.94</v>
      </c>
      <c r="N773" s="498">
        <v>4</v>
      </c>
      <c r="O773" s="498">
        <v>6</v>
      </c>
      <c r="P773" s="500">
        <v>36218.548110547286</v>
      </c>
    </row>
    <row r="774" spans="1:16" ht="20.100000000000001" customHeight="1" x14ac:dyDescent="0.2">
      <c r="A774" s="497" t="s">
        <v>618</v>
      </c>
      <c r="B774" s="498" t="s">
        <v>639</v>
      </c>
      <c r="C774" s="499" t="s">
        <v>620</v>
      </c>
      <c r="D774" s="499" t="s">
        <v>2572</v>
      </c>
      <c r="E774" s="500">
        <v>2750</v>
      </c>
      <c r="F774" s="499" t="s">
        <v>2894</v>
      </c>
      <c r="G774" s="499" t="s">
        <v>2895</v>
      </c>
      <c r="H774" s="499" t="s">
        <v>2575</v>
      </c>
      <c r="I774" s="499" t="s">
        <v>625</v>
      </c>
      <c r="J774" s="499" t="s">
        <v>2575</v>
      </c>
      <c r="K774" s="498">
        <v>6</v>
      </c>
      <c r="L774" s="498">
        <v>12</v>
      </c>
      <c r="M774" s="500">
        <v>35985.430000000008</v>
      </c>
      <c r="N774" s="498">
        <v>4</v>
      </c>
      <c r="O774" s="498">
        <v>6</v>
      </c>
      <c r="P774" s="500">
        <v>17918.548110547283</v>
      </c>
    </row>
    <row r="775" spans="1:16" ht="20.100000000000001" customHeight="1" x14ac:dyDescent="0.2">
      <c r="A775" s="497" t="s">
        <v>618</v>
      </c>
      <c r="B775" s="498" t="s">
        <v>639</v>
      </c>
      <c r="C775" s="499" t="s">
        <v>620</v>
      </c>
      <c r="D775" s="499" t="s">
        <v>2896</v>
      </c>
      <c r="E775" s="500">
        <v>3500</v>
      </c>
      <c r="F775" s="499" t="s">
        <v>2897</v>
      </c>
      <c r="G775" s="499" t="s">
        <v>2898</v>
      </c>
      <c r="H775" s="499" t="s">
        <v>753</v>
      </c>
      <c r="I775" s="499" t="s">
        <v>630</v>
      </c>
      <c r="J775" s="499" t="s">
        <v>753</v>
      </c>
      <c r="K775" s="498"/>
      <c r="L775" s="498"/>
      <c r="M775" s="500"/>
      <c r="N775" s="498">
        <v>1</v>
      </c>
      <c r="O775" s="498">
        <v>1</v>
      </c>
      <c r="P775" s="500">
        <v>3829.5481105472841</v>
      </c>
    </row>
    <row r="776" spans="1:16" ht="20.100000000000001" customHeight="1" x14ac:dyDescent="0.2">
      <c r="A776" s="497" t="s">
        <v>618</v>
      </c>
      <c r="B776" s="498" t="s">
        <v>639</v>
      </c>
      <c r="C776" s="499" t="s">
        <v>620</v>
      </c>
      <c r="D776" s="499" t="s">
        <v>2899</v>
      </c>
      <c r="E776" s="500">
        <v>4000</v>
      </c>
      <c r="F776" s="499" t="s">
        <v>2900</v>
      </c>
      <c r="G776" s="499" t="s">
        <v>2901</v>
      </c>
      <c r="H776" s="499" t="s">
        <v>739</v>
      </c>
      <c r="I776" s="499" t="s">
        <v>652</v>
      </c>
      <c r="J776" s="499" t="s">
        <v>739</v>
      </c>
      <c r="K776" s="498">
        <v>6</v>
      </c>
      <c r="L776" s="498">
        <v>12</v>
      </c>
      <c r="M776" s="500">
        <v>50987.560000000012</v>
      </c>
      <c r="N776" s="498">
        <v>4</v>
      </c>
      <c r="O776" s="498">
        <v>6</v>
      </c>
      <c r="P776" s="500">
        <v>25418.548110547283</v>
      </c>
    </row>
    <row r="777" spans="1:16" ht="20.100000000000001" customHeight="1" x14ac:dyDescent="0.2">
      <c r="A777" s="497" t="s">
        <v>618</v>
      </c>
      <c r="B777" s="498" t="s">
        <v>619</v>
      </c>
      <c r="C777" s="499" t="s">
        <v>620</v>
      </c>
      <c r="D777" s="499" t="s">
        <v>1160</v>
      </c>
      <c r="E777" s="500">
        <v>4000</v>
      </c>
      <c r="F777" s="499" t="s">
        <v>2902</v>
      </c>
      <c r="G777" s="499" t="s">
        <v>2903</v>
      </c>
      <c r="H777" s="499" t="s">
        <v>2904</v>
      </c>
      <c r="I777" s="499" t="s">
        <v>630</v>
      </c>
      <c r="J777" s="499" t="s">
        <v>2904</v>
      </c>
      <c r="K777" s="498">
        <v>9</v>
      </c>
      <c r="L777" s="498">
        <v>12</v>
      </c>
      <c r="M777" s="500">
        <v>50927.640000000014</v>
      </c>
      <c r="N777" s="498">
        <v>4</v>
      </c>
      <c r="O777" s="498">
        <v>6</v>
      </c>
      <c r="P777" s="500">
        <v>25418.548110547283</v>
      </c>
    </row>
    <row r="778" spans="1:16" ht="20.100000000000001" customHeight="1" x14ac:dyDescent="0.2">
      <c r="A778" s="497" t="s">
        <v>618</v>
      </c>
      <c r="B778" s="498" t="s">
        <v>639</v>
      </c>
      <c r="C778" s="499" t="s">
        <v>620</v>
      </c>
      <c r="D778" s="499" t="s">
        <v>893</v>
      </c>
      <c r="E778" s="500">
        <v>3800</v>
      </c>
      <c r="F778" s="499" t="s">
        <v>2905</v>
      </c>
      <c r="G778" s="499" t="s">
        <v>2906</v>
      </c>
      <c r="H778" s="499" t="s">
        <v>2907</v>
      </c>
      <c r="I778" s="499" t="s">
        <v>652</v>
      </c>
      <c r="J778" s="499" t="s">
        <v>2907</v>
      </c>
      <c r="K778" s="498">
        <v>6</v>
      </c>
      <c r="L778" s="498">
        <v>12</v>
      </c>
      <c r="M778" s="500">
        <v>48589.80000000001</v>
      </c>
      <c r="N778" s="498">
        <v>4</v>
      </c>
      <c r="O778" s="498">
        <v>6</v>
      </c>
      <c r="P778" s="500">
        <v>24218.548110547283</v>
      </c>
    </row>
    <row r="779" spans="1:16" ht="20.100000000000001" customHeight="1" x14ac:dyDescent="0.2">
      <c r="A779" s="497" t="s">
        <v>618</v>
      </c>
      <c r="B779" s="498" t="s">
        <v>639</v>
      </c>
      <c r="C779" s="499" t="s">
        <v>620</v>
      </c>
      <c r="D779" s="499" t="s">
        <v>778</v>
      </c>
      <c r="E779" s="500">
        <v>1350</v>
      </c>
      <c r="F779" s="499" t="s">
        <v>2908</v>
      </c>
      <c r="G779" s="499" t="s">
        <v>2909</v>
      </c>
      <c r="H779" s="499" t="s">
        <v>651</v>
      </c>
      <c r="I779" s="499" t="s">
        <v>652</v>
      </c>
      <c r="J779" s="499" t="s">
        <v>651</v>
      </c>
      <c r="K779" s="498">
        <v>6</v>
      </c>
      <c r="L779" s="498">
        <v>12</v>
      </c>
      <c r="M779" s="500">
        <v>18700.45</v>
      </c>
      <c r="N779" s="498">
        <v>4</v>
      </c>
      <c r="O779" s="498">
        <v>6</v>
      </c>
      <c r="P779" s="500">
        <v>8940.7481105472834</v>
      </c>
    </row>
    <row r="780" spans="1:16" ht="20.100000000000001" customHeight="1" x14ac:dyDescent="0.2">
      <c r="A780" s="497" t="s">
        <v>618</v>
      </c>
      <c r="B780" s="498" t="s">
        <v>619</v>
      </c>
      <c r="C780" s="499" t="s">
        <v>620</v>
      </c>
      <c r="D780" s="499" t="s">
        <v>2910</v>
      </c>
      <c r="E780" s="500">
        <v>9000</v>
      </c>
      <c r="F780" s="499" t="s">
        <v>2911</v>
      </c>
      <c r="G780" s="499" t="s">
        <v>2912</v>
      </c>
      <c r="H780" s="499" t="s">
        <v>791</v>
      </c>
      <c r="I780" s="499" t="s">
        <v>630</v>
      </c>
      <c r="J780" s="499" t="s">
        <v>791</v>
      </c>
      <c r="K780" s="498">
        <v>9</v>
      </c>
      <c r="L780" s="498">
        <v>12</v>
      </c>
      <c r="M780" s="500">
        <v>110989.79999999997</v>
      </c>
      <c r="N780" s="498">
        <v>4</v>
      </c>
      <c r="O780" s="498">
        <v>6</v>
      </c>
      <c r="P780" s="500">
        <v>48658.848110547289</v>
      </c>
    </row>
    <row r="781" spans="1:16" ht="20.100000000000001" customHeight="1" x14ac:dyDescent="0.2">
      <c r="A781" s="497" t="s">
        <v>618</v>
      </c>
      <c r="B781" s="498" t="s">
        <v>639</v>
      </c>
      <c r="C781" s="499" t="s">
        <v>620</v>
      </c>
      <c r="D781" s="499" t="s">
        <v>736</v>
      </c>
      <c r="E781" s="500">
        <v>1600</v>
      </c>
      <c r="F781" s="499" t="s">
        <v>2913</v>
      </c>
      <c r="G781" s="499" t="s">
        <v>2914</v>
      </c>
      <c r="H781" s="499" t="s">
        <v>2915</v>
      </c>
      <c r="I781" s="499" t="s">
        <v>652</v>
      </c>
      <c r="J781" s="499" t="s">
        <v>2915</v>
      </c>
      <c r="K781" s="498">
        <v>6</v>
      </c>
      <c r="L781" s="498">
        <v>12</v>
      </c>
      <c r="M781" s="500">
        <v>21676.239999999998</v>
      </c>
      <c r="N781" s="498">
        <v>4</v>
      </c>
      <c r="O781" s="498">
        <v>6</v>
      </c>
      <c r="P781" s="500">
        <v>10575.748110547283</v>
      </c>
    </row>
    <row r="782" spans="1:16" ht="20.100000000000001" customHeight="1" x14ac:dyDescent="0.2">
      <c r="A782" s="497" t="s">
        <v>618</v>
      </c>
      <c r="B782" s="498" t="s">
        <v>639</v>
      </c>
      <c r="C782" s="499" t="s">
        <v>620</v>
      </c>
      <c r="D782" s="499" t="s">
        <v>2916</v>
      </c>
      <c r="E782" s="500">
        <v>1500</v>
      </c>
      <c r="F782" s="499" t="s">
        <v>2917</v>
      </c>
      <c r="G782" s="499" t="s">
        <v>2918</v>
      </c>
      <c r="H782" s="499" t="s">
        <v>1951</v>
      </c>
      <c r="I782" s="499" t="s">
        <v>625</v>
      </c>
      <c r="J782" s="499" t="s">
        <v>1951</v>
      </c>
      <c r="K782" s="498">
        <v>6</v>
      </c>
      <c r="L782" s="498">
        <v>12</v>
      </c>
      <c r="M782" s="500">
        <v>20715.849999999999</v>
      </c>
      <c r="N782" s="498">
        <v>4</v>
      </c>
      <c r="O782" s="498">
        <v>6</v>
      </c>
      <c r="P782" s="500">
        <v>9921.7481105472834</v>
      </c>
    </row>
    <row r="783" spans="1:16" ht="20.100000000000001" customHeight="1" x14ac:dyDescent="0.2">
      <c r="A783" s="497" t="s">
        <v>618</v>
      </c>
      <c r="B783" s="498" t="s">
        <v>639</v>
      </c>
      <c r="C783" s="499" t="s">
        <v>620</v>
      </c>
      <c r="D783" s="499" t="s">
        <v>2919</v>
      </c>
      <c r="E783" s="500">
        <v>6500</v>
      </c>
      <c r="F783" s="499" t="s">
        <v>2920</v>
      </c>
      <c r="G783" s="499" t="s">
        <v>2921</v>
      </c>
      <c r="H783" s="499" t="s">
        <v>2922</v>
      </c>
      <c r="I783" s="499" t="s">
        <v>630</v>
      </c>
      <c r="J783" s="499" t="s">
        <v>2922</v>
      </c>
      <c r="K783" s="498">
        <v>2</v>
      </c>
      <c r="L783" s="498">
        <v>3</v>
      </c>
      <c r="M783" s="500">
        <v>20079.82</v>
      </c>
      <c r="N783" s="498"/>
      <c r="O783" s="498"/>
      <c r="P783" s="500"/>
    </row>
    <row r="784" spans="1:16" ht="20.100000000000001" customHeight="1" x14ac:dyDescent="0.2">
      <c r="A784" s="497" t="s">
        <v>618</v>
      </c>
      <c r="B784" s="498" t="s">
        <v>639</v>
      </c>
      <c r="C784" s="499" t="s">
        <v>620</v>
      </c>
      <c r="D784" s="499" t="s">
        <v>2923</v>
      </c>
      <c r="E784" s="500">
        <v>2600</v>
      </c>
      <c r="F784" s="499" t="s">
        <v>2924</v>
      </c>
      <c r="G784" s="499" t="s">
        <v>2925</v>
      </c>
      <c r="H784" s="499" t="s">
        <v>2926</v>
      </c>
      <c r="I784" s="499" t="s">
        <v>625</v>
      </c>
      <c r="J784" s="499" t="s">
        <v>2926</v>
      </c>
      <c r="K784" s="498">
        <v>6</v>
      </c>
      <c r="L784" s="498">
        <v>12</v>
      </c>
      <c r="M784" s="500">
        <v>34108.320000000007</v>
      </c>
      <c r="N784" s="498">
        <v>4</v>
      </c>
      <c r="O784" s="498">
        <v>6</v>
      </c>
      <c r="P784" s="500">
        <v>17018.548110547283</v>
      </c>
    </row>
    <row r="785" spans="1:16" ht="20.100000000000001" customHeight="1" x14ac:dyDescent="0.2">
      <c r="A785" s="497" t="s">
        <v>618</v>
      </c>
      <c r="B785" s="498" t="s">
        <v>639</v>
      </c>
      <c r="C785" s="499" t="s">
        <v>620</v>
      </c>
      <c r="D785" s="499" t="s">
        <v>2927</v>
      </c>
      <c r="E785" s="500">
        <v>4000</v>
      </c>
      <c r="F785" s="499" t="s">
        <v>2928</v>
      </c>
      <c r="G785" s="499" t="s">
        <v>2929</v>
      </c>
      <c r="H785" s="499" t="s">
        <v>878</v>
      </c>
      <c r="I785" s="499" t="s">
        <v>625</v>
      </c>
      <c r="J785" s="499" t="s">
        <v>878</v>
      </c>
      <c r="K785" s="498">
        <v>8</v>
      </c>
      <c r="L785" s="498">
        <v>11</v>
      </c>
      <c r="M785" s="500">
        <v>45332.900000000009</v>
      </c>
      <c r="N785" s="498"/>
      <c r="O785" s="498"/>
      <c r="P785" s="500"/>
    </row>
    <row r="786" spans="1:16" ht="20.100000000000001" customHeight="1" x14ac:dyDescent="0.2">
      <c r="A786" s="497" t="s">
        <v>618</v>
      </c>
      <c r="B786" s="498" t="s">
        <v>619</v>
      </c>
      <c r="C786" s="499" t="s">
        <v>620</v>
      </c>
      <c r="D786" s="499" t="s">
        <v>2930</v>
      </c>
      <c r="E786" s="500">
        <v>4500</v>
      </c>
      <c r="F786" s="499" t="s">
        <v>2931</v>
      </c>
      <c r="G786" s="499" t="s">
        <v>2932</v>
      </c>
      <c r="H786" s="499" t="s">
        <v>1873</v>
      </c>
      <c r="I786" s="499" t="s">
        <v>625</v>
      </c>
      <c r="J786" s="499" t="s">
        <v>1873</v>
      </c>
      <c r="K786" s="498">
        <v>6</v>
      </c>
      <c r="L786" s="498">
        <v>12</v>
      </c>
      <c r="M786" s="500">
        <v>56989.80000000001</v>
      </c>
      <c r="N786" s="498">
        <v>4</v>
      </c>
      <c r="O786" s="498">
        <v>6</v>
      </c>
      <c r="P786" s="500">
        <v>28418.548110547283</v>
      </c>
    </row>
    <row r="787" spans="1:16" ht="20.100000000000001" customHeight="1" x14ac:dyDescent="0.2">
      <c r="A787" s="497" t="s">
        <v>618</v>
      </c>
      <c r="B787" s="498" t="s">
        <v>639</v>
      </c>
      <c r="C787" s="499" t="s">
        <v>620</v>
      </c>
      <c r="D787" s="499" t="s">
        <v>1244</v>
      </c>
      <c r="E787" s="500">
        <v>4500</v>
      </c>
      <c r="F787" s="499" t="s">
        <v>2933</v>
      </c>
      <c r="G787" s="499" t="s">
        <v>2934</v>
      </c>
      <c r="H787" s="499" t="s">
        <v>1028</v>
      </c>
      <c r="I787" s="499" t="s">
        <v>630</v>
      </c>
      <c r="J787" s="499" t="s">
        <v>1028</v>
      </c>
      <c r="K787" s="498">
        <v>6</v>
      </c>
      <c r="L787" s="498">
        <v>12</v>
      </c>
      <c r="M787" s="500">
        <v>52435.040000000008</v>
      </c>
      <c r="N787" s="498">
        <v>4</v>
      </c>
      <c r="O787" s="498">
        <v>6</v>
      </c>
      <c r="P787" s="500">
        <v>28418.548110547283</v>
      </c>
    </row>
    <row r="788" spans="1:16" ht="20.100000000000001" customHeight="1" x14ac:dyDescent="0.2">
      <c r="A788" s="497" t="s">
        <v>618</v>
      </c>
      <c r="B788" s="498" t="s">
        <v>639</v>
      </c>
      <c r="C788" s="499" t="s">
        <v>620</v>
      </c>
      <c r="D788" s="499" t="s">
        <v>2935</v>
      </c>
      <c r="E788" s="500">
        <v>6500</v>
      </c>
      <c r="F788" s="499" t="s">
        <v>2936</v>
      </c>
      <c r="G788" s="499" t="s">
        <v>2937</v>
      </c>
      <c r="H788" s="499" t="s">
        <v>2146</v>
      </c>
      <c r="I788" s="499" t="s">
        <v>630</v>
      </c>
      <c r="J788" s="499" t="s">
        <v>2146</v>
      </c>
      <c r="K788" s="498">
        <v>7</v>
      </c>
      <c r="L788" s="498">
        <v>12</v>
      </c>
      <c r="M788" s="500">
        <v>80448.14</v>
      </c>
      <c r="N788" s="498">
        <v>4</v>
      </c>
      <c r="O788" s="498">
        <v>6</v>
      </c>
      <c r="P788" s="500">
        <v>40418.548110547286</v>
      </c>
    </row>
    <row r="789" spans="1:16" ht="20.100000000000001" customHeight="1" x14ac:dyDescent="0.2">
      <c r="A789" s="497" t="s">
        <v>618</v>
      </c>
      <c r="B789" s="498" t="s">
        <v>639</v>
      </c>
      <c r="C789" s="499" t="s">
        <v>620</v>
      </c>
      <c r="D789" s="499" t="s">
        <v>805</v>
      </c>
      <c r="E789" s="500">
        <v>3500</v>
      </c>
      <c r="F789" s="499" t="s">
        <v>2938</v>
      </c>
      <c r="G789" s="499" t="s">
        <v>2939</v>
      </c>
      <c r="H789" s="499" t="s">
        <v>2167</v>
      </c>
      <c r="I789" s="499" t="s">
        <v>652</v>
      </c>
      <c r="J789" s="499" t="s">
        <v>2167</v>
      </c>
      <c r="K789" s="498">
        <v>8</v>
      </c>
      <c r="L789" s="498">
        <v>12</v>
      </c>
      <c r="M789" s="500">
        <v>44988.12000000001</v>
      </c>
      <c r="N789" s="498">
        <v>4</v>
      </c>
      <c r="O789" s="498">
        <v>6</v>
      </c>
      <c r="P789" s="500">
        <v>22418.548110547283</v>
      </c>
    </row>
    <row r="790" spans="1:16" ht="20.100000000000001" customHeight="1" x14ac:dyDescent="0.2">
      <c r="A790" s="497" t="s">
        <v>618</v>
      </c>
      <c r="B790" s="498" t="s">
        <v>619</v>
      </c>
      <c r="C790" s="499" t="s">
        <v>620</v>
      </c>
      <c r="D790" s="499" t="s">
        <v>1755</v>
      </c>
      <c r="E790" s="500">
        <v>2000</v>
      </c>
      <c r="F790" s="499" t="s">
        <v>2940</v>
      </c>
      <c r="G790" s="499" t="s">
        <v>2941</v>
      </c>
      <c r="H790" s="499" t="s">
        <v>1697</v>
      </c>
      <c r="I790" s="499" t="s">
        <v>625</v>
      </c>
      <c r="J790" s="499" t="s">
        <v>1697</v>
      </c>
      <c r="K790" s="498">
        <v>9</v>
      </c>
      <c r="L790" s="498">
        <v>12</v>
      </c>
      <c r="M790" s="500">
        <v>26981.540000000005</v>
      </c>
      <c r="N790" s="498">
        <v>5</v>
      </c>
      <c r="O790" s="498">
        <v>6</v>
      </c>
      <c r="P790" s="500">
        <v>13191.748110547283</v>
      </c>
    </row>
    <row r="791" spans="1:16" ht="20.100000000000001" customHeight="1" x14ac:dyDescent="0.2">
      <c r="A791" s="497" t="s">
        <v>618</v>
      </c>
      <c r="B791" s="498" t="s">
        <v>639</v>
      </c>
      <c r="C791" s="499" t="s">
        <v>620</v>
      </c>
      <c r="D791" s="499" t="s">
        <v>2942</v>
      </c>
      <c r="E791" s="500">
        <v>4000</v>
      </c>
      <c r="F791" s="499" t="s">
        <v>2943</v>
      </c>
      <c r="G791" s="499" t="s">
        <v>2944</v>
      </c>
      <c r="H791" s="499" t="s">
        <v>638</v>
      </c>
      <c r="I791" s="499" t="s">
        <v>630</v>
      </c>
      <c r="J791" s="499" t="s">
        <v>638</v>
      </c>
      <c r="K791" s="498">
        <v>7</v>
      </c>
      <c r="L791" s="498">
        <v>12</v>
      </c>
      <c r="M791" s="500">
        <v>50951.160000000011</v>
      </c>
      <c r="N791" s="498">
        <v>3</v>
      </c>
      <c r="O791" s="498">
        <v>6</v>
      </c>
      <c r="P791" s="500">
        <v>25418.548110547283</v>
      </c>
    </row>
    <row r="792" spans="1:16" ht="20.100000000000001" customHeight="1" x14ac:dyDescent="0.2">
      <c r="A792" s="497" t="s">
        <v>618</v>
      </c>
      <c r="B792" s="498" t="s">
        <v>639</v>
      </c>
      <c r="C792" s="499" t="s">
        <v>620</v>
      </c>
      <c r="D792" s="499" t="s">
        <v>774</v>
      </c>
      <c r="E792" s="500">
        <v>1600</v>
      </c>
      <c r="F792" s="499" t="s">
        <v>2945</v>
      </c>
      <c r="G792" s="499" t="s">
        <v>2946</v>
      </c>
      <c r="H792" s="499" t="s">
        <v>2947</v>
      </c>
      <c r="I792" s="499" t="s">
        <v>625</v>
      </c>
      <c r="J792" s="499" t="s">
        <v>2947</v>
      </c>
      <c r="K792" s="498">
        <v>6</v>
      </c>
      <c r="L792" s="498">
        <v>12</v>
      </c>
      <c r="M792" s="500">
        <v>21814.09</v>
      </c>
      <c r="N792" s="498">
        <v>4</v>
      </c>
      <c r="O792" s="498">
        <v>6</v>
      </c>
      <c r="P792" s="500">
        <v>10575.748110547283</v>
      </c>
    </row>
    <row r="793" spans="1:16" ht="20.100000000000001" customHeight="1" x14ac:dyDescent="0.2">
      <c r="A793" s="497" t="s">
        <v>618</v>
      </c>
      <c r="B793" s="498" t="s">
        <v>639</v>
      </c>
      <c r="C793" s="499" t="s">
        <v>620</v>
      </c>
      <c r="D793" s="499" t="s">
        <v>2948</v>
      </c>
      <c r="E793" s="500">
        <v>8000</v>
      </c>
      <c r="F793" s="499" t="s">
        <v>2949</v>
      </c>
      <c r="G793" s="499" t="s">
        <v>2950</v>
      </c>
      <c r="H793" s="499" t="s">
        <v>1094</v>
      </c>
      <c r="I793" s="499" t="s">
        <v>630</v>
      </c>
      <c r="J793" s="499" t="s">
        <v>1094</v>
      </c>
      <c r="K793" s="498">
        <v>5</v>
      </c>
      <c r="L793" s="498">
        <v>11</v>
      </c>
      <c r="M793" s="500">
        <v>98405.76999999999</v>
      </c>
      <c r="N793" s="498"/>
      <c r="O793" s="498"/>
      <c r="P793" s="500"/>
    </row>
    <row r="794" spans="1:16" ht="20.100000000000001" customHeight="1" x14ac:dyDescent="0.2">
      <c r="A794" s="497" t="s">
        <v>618</v>
      </c>
      <c r="B794" s="498" t="s">
        <v>639</v>
      </c>
      <c r="C794" s="499" t="s">
        <v>620</v>
      </c>
      <c r="D794" s="499" t="s">
        <v>2951</v>
      </c>
      <c r="E794" s="500">
        <v>3500</v>
      </c>
      <c r="F794" s="499" t="s">
        <v>2952</v>
      </c>
      <c r="G794" s="499" t="s">
        <v>2953</v>
      </c>
      <c r="H794" s="499" t="s">
        <v>1801</v>
      </c>
      <c r="I794" s="499" t="s">
        <v>630</v>
      </c>
      <c r="J794" s="499" t="s">
        <v>1801</v>
      </c>
      <c r="K794" s="498">
        <v>6</v>
      </c>
      <c r="L794" s="498">
        <v>12</v>
      </c>
      <c r="M794" s="500">
        <v>44932.80000000001</v>
      </c>
      <c r="N794" s="498">
        <v>1</v>
      </c>
      <c r="O794" s="498">
        <v>1</v>
      </c>
      <c r="P794" s="500">
        <v>8402.8981105472849</v>
      </c>
    </row>
    <row r="795" spans="1:16" ht="20.100000000000001" customHeight="1" x14ac:dyDescent="0.2">
      <c r="A795" s="497" t="s">
        <v>618</v>
      </c>
      <c r="B795" s="498" t="s">
        <v>639</v>
      </c>
      <c r="C795" s="499" t="s">
        <v>620</v>
      </c>
      <c r="D795" s="499" t="s">
        <v>2761</v>
      </c>
      <c r="E795" s="500">
        <v>8000</v>
      </c>
      <c r="F795" s="499" t="s">
        <v>2954</v>
      </c>
      <c r="G795" s="499" t="s">
        <v>2955</v>
      </c>
      <c r="H795" s="499" t="s">
        <v>2956</v>
      </c>
      <c r="I795" s="499" t="s">
        <v>630</v>
      </c>
      <c r="J795" s="499" t="s">
        <v>2956</v>
      </c>
      <c r="K795" s="498">
        <v>6</v>
      </c>
      <c r="L795" s="498">
        <v>12</v>
      </c>
      <c r="M795" s="500">
        <v>98850.629999999976</v>
      </c>
      <c r="N795" s="498">
        <v>3</v>
      </c>
      <c r="O795" s="498">
        <v>6</v>
      </c>
      <c r="P795" s="500">
        <v>49418.548110547286</v>
      </c>
    </row>
    <row r="796" spans="1:16" ht="20.100000000000001" customHeight="1" x14ac:dyDescent="0.2">
      <c r="A796" s="497" t="s">
        <v>618</v>
      </c>
      <c r="B796" s="498" t="s">
        <v>619</v>
      </c>
      <c r="C796" s="499" t="s">
        <v>620</v>
      </c>
      <c r="D796" s="499" t="s">
        <v>2957</v>
      </c>
      <c r="E796" s="500">
        <v>9000</v>
      </c>
      <c r="F796" s="499" t="s">
        <v>2958</v>
      </c>
      <c r="G796" s="499" t="s">
        <v>2959</v>
      </c>
      <c r="H796" s="499" t="s">
        <v>643</v>
      </c>
      <c r="I796" s="499" t="s">
        <v>630</v>
      </c>
      <c r="J796" s="499" t="s">
        <v>643</v>
      </c>
      <c r="K796" s="498">
        <v>9</v>
      </c>
      <c r="L796" s="498">
        <v>12</v>
      </c>
      <c r="M796" s="500">
        <v>125795.09</v>
      </c>
      <c r="N796" s="498">
        <v>4</v>
      </c>
      <c r="O796" s="498">
        <v>6</v>
      </c>
      <c r="P796" s="500">
        <v>73418.548110547286</v>
      </c>
    </row>
    <row r="797" spans="1:16" ht="20.100000000000001" customHeight="1" x14ac:dyDescent="0.2">
      <c r="A797" s="497" t="s">
        <v>618</v>
      </c>
      <c r="B797" s="498" t="s">
        <v>639</v>
      </c>
      <c r="C797" s="499" t="s">
        <v>620</v>
      </c>
      <c r="D797" s="499" t="s">
        <v>2960</v>
      </c>
      <c r="E797" s="500">
        <v>3800</v>
      </c>
      <c r="F797" s="499" t="s">
        <v>2961</v>
      </c>
      <c r="G797" s="499" t="s">
        <v>2962</v>
      </c>
      <c r="H797" s="499" t="s">
        <v>1059</v>
      </c>
      <c r="I797" s="499" t="s">
        <v>625</v>
      </c>
      <c r="J797" s="499" t="s">
        <v>1059</v>
      </c>
      <c r="K797" s="498">
        <v>6</v>
      </c>
      <c r="L797" s="498">
        <v>12</v>
      </c>
      <c r="M797" s="500">
        <v>48589.80000000001</v>
      </c>
      <c r="N797" s="498">
        <v>4</v>
      </c>
      <c r="O797" s="498">
        <v>6</v>
      </c>
      <c r="P797" s="500">
        <v>18482.548110547283</v>
      </c>
    </row>
    <row r="798" spans="1:16" ht="20.100000000000001" customHeight="1" x14ac:dyDescent="0.2">
      <c r="A798" s="497" t="s">
        <v>618</v>
      </c>
      <c r="B798" s="498" t="s">
        <v>639</v>
      </c>
      <c r="C798" s="499" t="s">
        <v>620</v>
      </c>
      <c r="D798" s="499" t="s">
        <v>2963</v>
      </c>
      <c r="E798" s="500">
        <v>930</v>
      </c>
      <c r="F798" s="499" t="s">
        <v>2964</v>
      </c>
      <c r="G798" s="499" t="s">
        <v>2965</v>
      </c>
      <c r="H798" s="499" t="s">
        <v>1068</v>
      </c>
      <c r="I798" s="499" t="s">
        <v>652</v>
      </c>
      <c r="J798" s="499" t="s">
        <v>1068</v>
      </c>
      <c r="K798" s="498">
        <v>6</v>
      </c>
      <c r="L798" s="498">
        <v>12</v>
      </c>
      <c r="M798" s="500">
        <v>13264.400000000003</v>
      </c>
      <c r="N798" s="498">
        <v>4</v>
      </c>
      <c r="O798" s="498">
        <v>6</v>
      </c>
      <c r="P798" s="500">
        <v>6193.9481105472842</v>
      </c>
    </row>
    <row r="799" spans="1:16" ht="20.100000000000001" customHeight="1" x14ac:dyDescent="0.2">
      <c r="A799" s="497" t="s">
        <v>618</v>
      </c>
      <c r="B799" s="498" t="s">
        <v>639</v>
      </c>
      <c r="C799" s="499" t="s">
        <v>620</v>
      </c>
      <c r="D799" s="499" t="s">
        <v>635</v>
      </c>
      <c r="E799" s="500">
        <v>12000</v>
      </c>
      <c r="F799" s="499" t="s">
        <v>2966</v>
      </c>
      <c r="G799" s="499" t="s">
        <v>2967</v>
      </c>
      <c r="H799" s="499" t="s">
        <v>796</v>
      </c>
      <c r="I799" s="499" t="s">
        <v>630</v>
      </c>
      <c r="J799" s="499" t="s">
        <v>796</v>
      </c>
      <c r="K799" s="498">
        <v>8</v>
      </c>
      <c r="L799" s="498">
        <v>12</v>
      </c>
      <c r="M799" s="500">
        <v>146989.79999999996</v>
      </c>
      <c r="N799" s="498">
        <v>4</v>
      </c>
      <c r="O799" s="498">
        <v>6</v>
      </c>
      <c r="P799" s="500">
        <v>73418.548110547286</v>
      </c>
    </row>
    <row r="800" spans="1:16" ht="20.100000000000001" customHeight="1" x14ac:dyDescent="0.2">
      <c r="A800" s="497" t="s">
        <v>618</v>
      </c>
      <c r="B800" s="498" t="s">
        <v>639</v>
      </c>
      <c r="C800" s="499" t="s">
        <v>620</v>
      </c>
      <c r="D800" s="499" t="s">
        <v>2968</v>
      </c>
      <c r="E800" s="500">
        <v>1800</v>
      </c>
      <c r="F800" s="499" t="s">
        <v>2969</v>
      </c>
      <c r="G800" s="499" t="s">
        <v>2970</v>
      </c>
      <c r="H800" s="499" t="s">
        <v>651</v>
      </c>
      <c r="I800" s="499" t="s">
        <v>652</v>
      </c>
      <c r="J800" s="499" t="s">
        <v>651</v>
      </c>
      <c r="K800" s="498">
        <v>6</v>
      </c>
      <c r="L800" s="498">
        <v>12</v>
      </c>
      <c r="M800" s="500">
        <v>24280.89</v>
      </c>
      <c r="N800" s="498">
        <v>4</v>
      </c>
      <c r="O800" s="498">
        <v>6</v>
      </c>
      <c r="P800" s="500">
        <v>11883.748110547283</v>
      </c>
    </row>
    <row r="801" spans="1:16" ht="20.100000000000001" customHeight="1" x14ac:dyDescent="0.2">
      <c r="A801" s="497" t="s">
        <v>618</v>
      </c>
      <c r="B801" s="498" t="s">
        <v>639</v>
      </c>
      <c r="C801" s="499" t="s">
        <v>620</v>
      </c>
      <c r="D801" s="499" t="s">
        <v>778</v>
      </c>
      <c r="E801" s="500">
        <v>1500</v>
      </c>
      <c r="F801" s="499" t="s">
        <v>2971</v>
      </c>
      <c r="G801" s="499" t="s">
        <v>2972</v>
      </c>
      <c r="H801" s="499" t="s">
        <v>651</v>
      </c>
      <c r="I801" s="499" t="s">
        <v>652</v>
      </c>
      <c r="J801" s="499" t="s">
        <v>651</v>
      </c>
      <c r="K801" s="498">
        <v>6</v>
      </c>
      <c r="L801" s="498">
        <v>12</v>
      </c>
      <c r="M801" s="500">
        <v>20717.599999999999</v>
      </c>
      <c r="N801" s="498">
        <v>4</v>
      </c>
      <c r="O801" s="498">
        <v>6</v>
      </c>
      <c r="P801" s="500">
        <v>9921.7481105472834</v>
      </c>
    </row>
    <row r="802" spans="1:16" ht="20.100000000000001" customHeight="1" x14ac:dyDescent="0.2">
      <c r="A802" s="497" t="s">
        <v>618</v>
      </c>
      <c r="B802" s="498" t="s">
        <v>639</v>
      </c>
      <c r="C802" s="499" t="s">
        <v>620</v>
      </c>
      <c r="D802" s="499" t="s">
        <v>1810</v>
      </c>
      <c r="E802" s="500">
        <v>2500</v>
      </c>
      <c r="F802" s="499" t="s">
        <v>2973</v>
      </c>
      <c r="G802" s="499" t="s">
        <v>2974</v>
      </c>
      <c r="H802" s="499" t="s">
        <v>2268</v>
      </c>
      <c r="I802" s="499" t="s">
        <v>625</v>
      </c>
      <c r="J802" s="499" t="s">
        <v>2268</v>
      </c>
      <c r="K802" s="498">
        <v>6</v>
      </c>
      <c r="L802" s="498">
        <v>12</v>
      </c>
      <c r="M802" s="500">
        <v>32831.08</v>
      </c>
      <c r="N802" s="498">
        <v>4</v>
      </c>
      <c r="O802" s="498">
        <v>6</v>
      </c>
      <c r="P802" s="500">
        <v>16418.548110547283</v>
      </c>
    </row>
    <row r="803" spans="1:16" ht="20.100000000000001" customHeight="1" x14ac:dyDescent="0.2">
      <c r="A803" s="497" t="s">
        <v>618</v>
      </c>
      <c r="B803" s="498" t="s">
        <v>619</v>
      </c>
      <c r="C803" s="499" t="s">
        <v>620</v>
      </c>
      <c r="D803" s="499" t="s">
        <v>2975</v>
      </c>
      <c r="E803" s="500">
        <v>2400</v>
      </c>
      <c r="F803" s="499" t="s">
        <v>2976</v>
      </c>
      <c r="G803" s="499" t="s">
        <v>2977</v>
      </c>
      <c r="H803" s="499" t="s">
        <v>2978</v>
      </c>
      <c r="I803" s="499" t="s">
        <v>630</v>
      </c>
      <c r="J803" s="499" t="s">
        <v>2978</v>
      </c>
      <c r="K803" s="498">
        <v>9</v>
      </c>
      <c r="L803" s="498">
        <v>12</v>
      </c>
      <c r="M803" s="500">
        <v>31624.300000000007</v>
      </c>
      <c r="N803" s="498">
        <v>4</v>
      </c>
      <c r="O803" s="498">
        <v>6</v>
      </c>
      <c r="P803" s="500">
        <v>15807.748110547283</v>
      </c>
    </row>
    <row r="804" spans="1:16" ht="20.100000000000001" customHeight="1" x14ac:dyDescent="0.2">
      <c r="A804" s="497" t="s">
        <v>618</v>
      </c>
      <c r="B804" s="498" t="s">
        <v>619</v>
      </c>
      <c r="C804" s="499" t="s">
        <v>620</v>
      </c>
      <c r="D804" s="499" t="s">
        <v>2979</v>
      </c>
      <c r="E804" s="500">
        <v>10000</v>
      </c>
      <c r="F804" s="499" t="s">
        <v>2980</v>
      </c>
      <c r="G804" s="499" t="s">
        <v>2981</v>
      </c>
      <c r="H804" s="499" t="s">
        <v>749</v>
      </c>
      <c r="I804" s="499" t="s">
        <v>630</v>
      </c>
      <c r="J804" s="499" t="s">
        <v>749</v>
      </c>
      <c r="K804" s="498">
        <v>2</v>
      </c>
      <c r="L804" s="498">
        <v>3</v>
      </c>
      <c r="M804" s="500">
        <v>23818.950000000004</v>
      </c>
      <c r="N804" s="498"/>
      <c r="O804" s="498"/>
      <c r="P804" s="500"/>
    </row>
    <row r="805" spans="1:16" ht="20.100000000000001" customHeight="1" x14ac:dyDescent="0.2">
      <c r="A805" s="497" t="s">
        <v>618</v>
      </c>
      <c r="B805" s="498" t="s">
        <v>639</v>
      </c>
      <c r="C805" s="499" t="s">
        <v>620</v>
      </c>
      <c r="D805" s="499" t="s">
        <v>2982</v>
      </c>
      <c r="E805" s="500">
        <v>1200</v>
      </c>
      <c r="F805" s="499" t="s">
        <v>2983</v>
      </c>
      <c r="G805" s="499" t="s">
        <v>2984</v>
      </c>
      <c r="H805" s="499" t="s">
        <v>651</v>
      </c>
      <c r="I805" s="499" t="s">
        <v>652</v>
      </c>
      <c r="J805" s="499" t="s">
        <v>651</v>
      </c>
      <c r="K805" s="498">
        <v>6</v>
      </c>
      <c r="L805" s="498">
        <v>12</v>
      </c>
      <c r="M805" s="500">
        <v>16752.599999999999</v>
      </c>
      <c r="N805" s="498">
        <v>4</v>
      </c>
      <c r="O805" s="498">
        <v>6</v>
      </c>
      <c r="P805" s="500">
        <v>7959.7481105472843</v>
      </c>
    </row>
    <row r="806" spans="1:16" ht="20.100000000000001" customHeight="1" x14ac:dyDescent="0.2">
      <c r="A806" s="497" t="s">
        <v>618</v>
      </c>
      <c r="B806" s="498" t="s">
        <v>639</v>
      </c>
      <c r="C806" s="499" t="s">
        <v>620</v>
      </c>
      <c r="D806" s="499" t="s">
        <v>1141</v>
      </c>
      <c r="E806" s="500">
        <v>2000</v>
      </c>
      <c r="F806" s="499" t="s">
        <v>2985</v>
      </c>
      <c r="G806" s="499" t="s">
        <v>2986</v>
      </c>
      <c r="H806" s="499" t="s">
        <v>743</v>
      </c>
      <c r="I806" s="499" t="s">
        <v>625</v>
      </c>
      <c r="J806" s="499" t="s">
        <v>743</v>
      </c>
      <c r="K806" s="498">
        <v>6</v>
      </c>
      <c r="L806" s="498">
        <v>12</v>
      </c>
      <c r="M806" s="500">
        <v>26823.670000000006</v>
      </c>
      <c r="N806" s="498">
        <v>4</v>
      </c>
      <c r="O806" s="498">
        <v>6</v>
      </c>
      <c r="P806" s="500">
        <v>13191.748110547283</v>
      </c>
    </row>
    <row r="807" spans="1:16" ht="20.100000000000001" customHeight="1" x14ac:dyDescent="0.2">
      <c r="A807" s="497" t="s">
        <v>618</v>
      </c>
      <c r="B807" s="498" t="s">
        <v>639</v>
      </c>
      <c r="C807" s="499" t="s">
        <v>620</v>
      </c>
      <c r="D807" s="499" t="s">
        <v>2987</v>
      </c>
      <c r="E807" s="500">
        <v>7000</v>
      </c>
      <c r="F807" s="499" t="s">
        <v>2988</v>
      </c>
      <c r="G807" s="499" t="s">
        <v>2989</v>
      </c>
      <c r="H807" s="499" t="s">
        <v>707</v>
      </c>
      <c r="I807" s="499" t="s">
        <v>630</v>
      </c>
      <c r="J807" s="499" t="s">
        <v>707</v>
      </c>
      <c r="K807" s="498"/>
      <c r="L807" s="498"/>
      <c r="M807" s="500"/>
      <c r="N807" s="498">
        <v>2</v>
      </c>
      <c r="O807" s="498">
        <v>6</v>
      </c>
      <c r="P807" s="500">
        <v>43418.548110547286</v>
      </c>
    </row>
    <row r="808" spans="1:16" ht="20.100000000000001" customHeight="1" x14ac:dyDescent="0.2">
      <c r="A808" s="497" t="s">
        <v>618</v>
      </c>
      <c r="B808" s="498" t="s">
        <v>639</v>
      </c>
      <c r="C808" s="499" t="s">
        <v>620</v>
      </c>
      <c r="D808" s="499" t="s">
        <v>696</v>
      </c>
      <c r="E808" s="500">
        <v>5500</v>
      </c>
      <c r="F808" s="499" t="s">
        <v>2990</v>
      </c>
      <c r="G808" s="499" t="s">
        <v>2991</v>
      </c>
      <c r="H808" s="499" t="s">
        <v>699</v>
      </c>
      <c r="I808" s="499" t="s">
        <v>630</v>
      </c>
      <c r="J808" s="499" t="s">
        <v>699</v>
      </c>
      <c r="K808" s="498">
        <v>6</v>
      </c>
      <c r="L808" s="498">
        <v>12</v>
      </c>
      <c r="M808" s="500">
        <v>68989.040000000008</v>
      </c>
      <c r="N808" s="498">
        <v>4</v>
      </c>
      <c r="O808" s="498">
        <v>6</v>
      </c>
      <c r="P808" s="500">
        <v>34418.548110547286</v>
      </c>
    </row>
    <row r="809" spans="1:16" ht="20.100000000000001" customHeight="1" x14ac:dyDescent="0.2">
      <c r="A809" s="497" t="s">
        <v>618</v>
      </c>
      <c r="B809" s="498" t="s">
        <v>619</v>
      </c>
      <c r="C809" s="499" t="s">
        <v>620</v>
      </c>
      <c r="D809" s="499" t="s">
        <v>2992</v>
      </c>
      <c r="E809" s="500">
        <v>5000</v>
      </c>
      <c r="F809" s="499" t="s">
        <v>2993</v>
      </c>
      <c r="G809" s="499" t="s">
        <v>2994</v>
      </c>
      <c r="H809" s="499" t="s">
        <v>2995</v>
      </c>
      <c r="I809" s="499" t="s">
        <v>630</v>
      </c>
      <c r="J809" s="499" t="s">
        <v>2995</v>
      </c>
      <c r="K809" s="498">
        <v>6</v>
      </c>
      <c r="L809" s="498">
        <v>12</v>
      </c>
      <c r="M809" s="500">
        <v>62989.80000000001</v>
      </c>
      <c r="N809" s="498">
        <v>4</v>
      </c>
      <c r="O809" s="498">
        <v>6</v>
      </c>
      <c r="P809" s="500">
        <v>31418.548110547283</v>
      </c>
    </row>
    <row r="810" spans="1:16" ht="20.100000000000001" customHeight="1" x14ac:dyDescent="0.2">
      <c r="A810" s="497" t="s">
        <v>618</v>
      </c>
      <c r="B810" s="498" t="s">
        <v>639</v>
      </c>
      <c r="C810" s="499" t="s">
        <v>620</v>
      </c>
      <c r="D810" s="499" t="s">
        <v>2996</v>
      </c>
      <c r="E810" s="500">
        <v>930</v>
      </c>
      <c r="F810" s="499" t="s">
        <v>2997</v>
      </c>
      <c r="G810" s="499" t="s">
        <v>2998</v>
      </c>
      <c r="H810" s="499" t="s">
        <v>651</v>
      </c>
      <c r="I810" s="499" t="s">
        <v>652</v>
      </c>
      <c r="J810" s="499" t="s">
        <v>651</v>
      </c>
      <c r="K810" s="498">
        <v>7</v>
      </c>
      <c r="L810" s="498">
        <v>12</v>
      </c>
      <c r="M810" s="500">
        <v>13264.400000000003</v>
      </c>
      <c r="N810" s="498">
        <v>0</v>
      </c>
      <c r="O810" s="498">
        <v>1</v>
      </c>
      <c r="P810" s="500">
        <v>1436.08</v>
      </c>
    </row>
    <row r="811" spans="1:16" ht="20.100000000000001" customHeight="1" x14ac:dyDescent="0.2">
      <c r="A811" s="497" t="s">
        <v>618</v>
      </c>
      <c r="B811" s="498" t="s">
        <v>639</v>
      </c>
      <c r="C811" s="499" t="s">
        <v>620</v>
      </c>
      <c r="D811" s="499" t="s">
        <v>2999</v>
      </c>
      <c r="E811" s="500">
        <v>4200</v>
      </c>
      <c r="F811" s="499" t="s">
        <v>3000</v>
      </c>
      <c r="G811" s="499" t="s">
        <v>3001</v>
      </c>
      <c r="H811" s="499" t="s">
        <v>3002</v>
      </c>
      <c r="I811" s="499" t="s">
        <v>630</v>
      </c>
      <c r="J811" s="499" t="s">
        <v>3002</v>
      </c>
      <c r="K811" s="498">
        <v>6</v>
      </c>
      <c r="L811" s="498">
        <v>12</v>
      </c>
      <c r="M811" s="500">
        <v>53079.660000000011</v>
      </c>
      <c r="N811" s="498">
        <v>4</v>
      </c>
      <c r="O811" s="498">
        <v>6</v>
      </c>
      <c r="P811" s="500">
        <v>26618.548110547283</v>
      </c>
    </row>
    <row r="812" spans="1:16" ht="20.100000000000001" customHeight="1" x14ac:dyDescent="0.2">
      <c r="A812" s="497" t="s">
        <v>618</v>
      </c>
      <c r="B812" s="498" t="s">
        <v>639</v>
      </c>
      <c r="C812" s="499" t="s">
        <v>620</v>
      </c>
      <c r="D812" s="499" t="s">
        <v>3003</v>
      </c>
      <c r="E812" s="500">
        <v>1500</v>
      </c>
      <c r="F812" s="499" t="s">
        <v>3004</v>
      </c>
      <c r="G812" s="499" t="s">
        <v>3005</v>
      </c>
      <c r="H812" s="499" t="s">
        <v>651</v>
      </c>
      <c r="I812" s="499" t="s">
        <v>652</v>
      </c>
      <c r="J812" s="499" t="s">
        <v>651</v>
      </c>
      <c r="K812" s="498">
        <v>6</v>
      </c>
      <c r="L812" s="498">
        <v>12</v>
      </c>
      <c r="M812" s="500">
        <v>20461.5</v>
      </c>
      <c r="N812" s="498">
        <v>4</v>
      </c>
      <c r="O812" s="498">
        <v>6</v>
      </c>
      <c r="P812" s="500">
        <v>9921.7481105472834</v>
      </c>
    </row>
    <row r="813" spans="1:16" ht="20.100000000000001" customHeight="1" x14ac:dyDescent="0.2">
      <c r="A813" s="497" t="s">
        <v>618</v>
      </c>
      <c r="B813" s="498" t="s">
        <v>639</v>
      </c>
      <c r="C813" s="499" t="s">
        <v>620</v>
      </c>
      <c r="D813" s="499" t="s">
        <v>3006</v>
      </c>
      <c r="E813" s="500">
        <v>4000</v>
      </c>
      <c r="F813" s="499" t="s">
        <v>3007</v>
      </c>
      <c r="G813" s="499" t="s">
        <v>3008</v>
      </c>
      <c r="H813" s="499" t="s">
        <v>3009</v>
      </c>
      <c r="I813" s="499" t="s">
        <v>625</v>
      </c>
      <c r="J813" s="499" t="s">
        <v>3009</v>
      </c>
      <c r="K813" s="498">
        <v>6</v>
      </c>
      <c r="L813" s="498">
        <v>12</v>
      </c>
      <c r="M813" s="500">
        <v>50989.240000000013</v>
      </c>
      <c r="N813" s="498">
        <v>4</v>
      </c>
      <c r="O813" s="498">
        <v>6</v>
      </c>
      <c r="P813" s="500">
        <v>25418.548110547283</v>
      </c>
    </row>
    <row r="814" spans="1:16" ht="20.100000000000001" customHeight="1" x14ac:dyDescent="0.2">
      <c r="A814" s="497" t="s">
        <v>618</v>
      </c>
      <c r="B814" s="498" t="s">
        <v>639</v>
      </c>
      <c r="C814" s="499" t="s">
        <v>620</v>
      </c>
      <c r="D814" s="499" t="s">
        <v>3010</v>
      </c>
      <c r="E814" s="500">
        <v>3000</v>
      </c>
      <c r="F814" s="499" t="s">
        <v>3011</v>
      </c>
      <c r="G814" s="499" t="s">
        <v>3012</v>
      </c>
      <c r="H814" s="499" t="s">
        <v>3013</v>
      </c>
      <c r="I814" s="499" t="s">
        <v>625</v>
      </c>
      <c r="J814" s="499" t="s">
        <v>3013</v>
      </c>
      <c r="K814" s="498">
        <v>1</v>
      </c>
      <c r="L814" s="498">
        <v>3</v>
      </c>
      <c r="M814" s="500">
        <v>6644.97</v>
      </c>
      <c r="N814" s="498">
        <v>4</v>
      </c>
      <c r="O814" s="498">
        <v>6</v>
      </c>
      <c r="P814" s="500">
        <v>19418.548110547283</v>
      </c>
    </row>
    <row r="815" spans="1:16" ht="20.100000000000001" customHeight="1" x14ac:dyDescent="0.2">
      <c r="A815" s="497" t="s">
        <v>618</v>
      </c>
      <c r="B815" s="498" t="s">
        <v>639</v>
      </c>
      <c r="C815" s="499" t="s">
        <v>620</v>
      </c>
      <c r="D815" s="499" t="s">
        <v>3014</v>
      </c>
      <c r="E815" s="500">
        <v>6500</v>
      </c>
      <c r="F815" s="499" t="s">
        <v>3015</v>
      </c>
      <c r="G815" s="499" t="s">
        <v>3016</v>
      </c>
      <c r="H815" s="499" t="s">
        <v>3017</v>
      </c>
      <c r="I815" s="499" t="s">
        <v>630</v>
      </c>
      <c r="J815" s="499" t="s">
        <v>3017</v>
      </c>
      <c r="K815" s="498">
        <v>6</v>
      </c>
      <c r="L815" s="498">
        <v>12</v>
      </c>
      <c r="M815" s="500">
        <v>80743.87999999999</v>
      </c>
      <c r="N815" s="498">
        <v>3</v>
      </c>
      <c r="O815" s="498">
        <v>6</v>
      </c>
      <c r="P815" s="500">
        <v>40418.548110547286</v>
      </c>
    </row>
    <row r="816" spans="1:16" ht="20.100000000000001" customHeight="1" x14ac:dyDescent="0.2">
      <c r="A816" s="497" t="s">
        <v>618</v>
      </c>
      <c r="B816" s="498" t="s">
        <v>619</v>
      </c>
      <c r="C816" s="499" t="s">
        <v>620</v>
      </c>
      <c r="D816" s="499" t="s">
        <v>635</v>
      </c>
      <c r="E816" s="500">
        <v>5800</v>
      </c>
      <c r="F816" s="499" t="s">
        <v>3018</v>
      </c>
      <c r="G816" s="499" t="s">
        <v>3019</v>
      </c>
      <c r="H816" s="499" t="s">
        <v>656</v>
      </c>
      <c r="I816" s="499" t="s">
        <v>630</v>
      </c>
      <c r="J816" s="499" t="s">
        <v>656</v>
      </c>
      <c r="K816" s="498">
        <v>6</v>
      </c>
      <c r="L816" s="498">
        <v>12</v>
      </c>
      <c r="M816" s="500">
        <v>72589.8</v>
      </c>
      <c r="N816" s="498">
        <v>4</v>
      </c>
      <c r="O816" s="498">
        <v>6</v>
      </c>
      <c r="P816" s="500">
        <v>36218.548110547286</v>
      </c>
    </row>
    <row r="817" spans="1:16" ht="20.100000000000001" customHeight="1" x14ac:dyDescent="0.2">
      <c r="A817" s="497" t="s">
        <v>618</v>
      </c>
      <c r="B817" s="498" t="s">
        <v>639</v>
      </c>
      <c r="C817" s="499" t="s">
        <v>620</v>
      </c>
      <c r="D817" s="499" t="s">
        <v>3020</v>
      </c>
      <c r="E817" s="500">
        <v>5000</v>
      </c>
      <c r="F817" s="499" t="s">
        <v>3021</v>
      </c>
      <c r="G817" s="499" t="s">
        <v>3022</v>
      </c>
      <c r="H817" s="499" t="s">
        <v>2827</v>
      </c>
      <c r="I817" s="499" t="s">
        <v>630</v>
      </c>
      <c r="J817" s="499" t="s">
        <v>2827</v>
      </c>
      <c r="K817" s="498">
        <v>6</v>
      </c>
      <c r="L817" s="498">
        <v>12</v>
      </c>
      <c r="M817" s="500">
        <v>62989.80000000001</v>
      </c>
      <c r="N817" s="498">
        <v>4</v>
      </c>
      <c r="O817" s="498">
        <v>6</v>
      </c>
      <c r="P817" s="500">
        <v>31418.548110547283</v>
      </c>
    </row>
    <row r="818" spans="1:16" ht="20.100000000000001" customHeight="1" x14ac:dyDescent="0.2">
      <c r="A818" s="497" t="s">
        <v>618</v>
      </c>
      <c r="B818" s="498" t="s">
        <v>639</v>
      </c>
      <c r="C818" s="499" t="s">
        <v>620</v>
      </c>
      <c r="D818" s="499" t="s">
        <v>3023</v>
      </c>
      <c r="E818" s="500">
        <v>5500</v>
      </c>
      <c r="F818" s="499" t="s">
        <v>3024</v>
      </c>
      <c r="G818" s="499" t="s">
        <v>3025</v>
      </c>
      <c r="H818" s="499" t="s">
        <v>886</v>
      </c>
      <c r="I818" s="499" t="s">
        <v>630</v>
      </c>
      <c r="J818" s="499" t="s">
        <v>886</v>
      </c>
      <c r="K818" s="498">
        <v>2</v>
      </c>
      <c r="L818" s="498">
        <v>5</v>
      </c>
      <c r="M818" s="500">
        <v>21989.94</v>
      </c>
      <c r="N818" s="498">
        <v>5</v>
      </c>
      <c r="O818" s="498">
        <v>6</v>
      </c>
      <c r="P818" s="500">
        <v>34418.548110547286</v>
      </c>
    </row>
    <row r="819" spans="1:16" ht="20.100000000000001" customHeight="1" x14ac:dyDescent="0.2">
      <c r="A819" s="497" t="s">
        <v>618</v>
      </c>
      <c r="B819" s="498" t="s">
        <v>639</v>
      </c>
      <c r="C819" s="499" t="s">
        <v>620</v>
      </c>
      <c r="D819" s="499" t="s">
        <v>3026</v>
      </c>
      <c r="E819" s="500">
        <v>15600</v>
      </c>
      <c r="F819" s="499" t="s">
        <v>3027</v>
      </c>
      <c r="G819" s="499" t="s">
        <v>3028</v>
      </c>
      <c r="H819" s="499" t="s">
        <v>643</v>
      </c>
      <c r="I819" s="499" t="s">
        <v>630</v>
      </c>
      <c r="J819" s="499" t="s">
        <v>643</v>
      </c>
      <c r="K819" s="498">
        <v>1</v>
      </c>
      <c r="L819" s="498">
        <v>2</v>
      </c>
      <c r="M819" s="500">
        <v>22231.629999999997</v>
      </c>
      <c r="N819" s="498"/>
      <c r="O819" s="498"/>
      <c r="P819" s="500"/>
    </row>
    <row r="820" spans="1:16" ht="20.100000000000001" customHeight="1" x14ac:dyDescent="0.2">
      <c r="A820" s="497" t="s">
        <v>618</v>
      </c>
      <c r="B820" s="498" t="s">
        <v>639</v>
      </c>
      <c r="C820" s="499" t="s">
        <v>620</v>
      </c>
      <c r="D820" s="499" t="s">
        <v>3029</v>
      </c>
      <c r="E820" s="500">
        <v>1500</v>
      </c>
      <c r="F820" s="499" t="s">
        <v>3030</v>
      </c>
      <c r="G820" s="499" t="s">
        <v>3031</v>
      </c>
      <c r="H820" s="499" t="s">
        <v>774</v>
      </c>
      <c r="I820" s="499" t="s">
        <v>625</v>
      </c>
      <c r="J820" s="499" t="s">
        <v>774</v>
      </c>
      <c r="K820" s="498">
        <v>6</v>
      </c>
      <c r="L820" s="498">
        <v>12</v>
      </c>
      <c r="M820" s="500">
        <v>20523.370000000003</v>
      </c>
      <c r="N820" s="498">
        <v>4</v>
      </c>
      <c r="O820" s="498">
        <v>6</v>
      </c>
      <c r="P820" s="500">
        <v>9921.7481105472834</v>
      </c>
    </row>
    <row r="821" spans="1:16" ht="20.100000000000001" customHeight="1" x14ac:dyDescent="0.2">
      <c r="A821" s="497" t="s">
        <v>618</v>
      </c>
      <c r="B821" s="498" t="s">
        <v>639</v>
      </c>
      <c r="C821" s="499" t="s">
        <v>620</v>
      </c>
      <c r="D821" s="499" t="s">
        <v>3032</v>
      </c>
      <c r="E821" s="500">
        <v>2200</v>
      </c>
      <c r="F821" s="499" t="s">
        <v>3033</v>
      </c>
      <c r="G821" s="499" t="s">
        <v>3034</v>
      </c>
      <c r="H821" s="499" t="s">
        <v>634</v>
      </c>
      <c r="I821" s="499" t="s">
        <v>625</v>
      </c>
      <c r="J821" s="499" t="s">
        <v>634</v>
      </c>
      <c r="K821" s="498"/>
      <c r="L821" s="498"/>
      <c r="M821" s="500"/>
      <c r="N821" s="498">
        <v>3</v>
      </c>
      <c r="O821" s="498">
        <v>5</v>
      </c>
      <c r="P821" s="500">
        <v>12101.748110547283</v>
      </c>
    </row>
    <row r="822" spans="1:16" ht="20.100000000000001" customHeight="1" x14ac:dyDescent="0.2">
      <c r="A822" s="497" t="s">
        <v>618</v>
      </c>
      <c r="B822" s="498" t="s">
        <v>639</v>
      </c>
      <c r="C822" s="499" t="s">
        <v>620</v>
      </c>
      <c r="D822" s="499" t="s">
        <v>760</v>
      </c>
      <c r="E822" s="500">
        <v>5000</v>
      </c>
      <c r="F822" s="499" t="s">
        <v>3035</v>
      </c>
      <c r="G822" s="499" t="s">
        <v>3036</v>
      </c>
      <c r="H822" s="499" t="s">
        <v>766</v>
      </c>
      <c r="I822" s="499" t="s">
        <v>630</v>
      </c>
      <c r="J822" s="499" t="s">
        <v>766</v>
      </c>
      <c r="K822" s="498">
        <v>6</v>
      </c>
      <c r="L822" s="498">
        <v>12</v>
      </c>
      <c r="M822" s="500">
        <v>62986.30000000001</v>
      </c>
      <c r="N822" s="498">
        <v>5</v>
      </c>
      <c r="O822" s="498">
        <v>6</v>
      </c>
      <c r="P822" s="500">
        <v>31418.548110547283</v>
      </c>
    </row>
    <row r="823" spans="1:16" ht="20.100000000000001" customHeight="1" x14ac:dyDescent="0.2">
      <c r="A823" s="497" t="s">
        <v>618</v>
      </c>
      <c r="B823" s="498" t="s">
        <v>639</v>
      </c>
      <c r="C823" s="499" t="s">
        <v>620</v>
      </c>
      <c r="D823" s="499" t="s">
        <v>805</v>
      </c>
      <c r="E823" s="500">
        <v>1500</v>
      </c>
      <c r="F823" s="499" t="s">
        <v>3037</v>
      </c>
      <c r="G823" s="499" t="s">
        <v>3038</v>
      </c>
      <c r="H823" s="499" t="s">
        <v>2268</v>
      </c>
      <c r="I823" s="499" t="s">
        <v>625</v>
      </c>
      <c r="J823" s="499" t="s">
        <v>2268</v>
      </c>
      <c r="K823" s="498">
        <v>6</v>
      </c>
      <c r="L823" s="498">
        <v>12</v>
      </c>
      <c r="M823" s="500">
        <v>20679.18</v>
      </c>
      <c r="N823" s="498">
        <v>4</v>
      </c>
      <c r="O823" s="498">
        <v>6</v>
      </c>
      <c r="P823" s="500">
        <v>9921.7481105472834</v>
      </c>
    </row>
    <row r="824" spans="1:16" ht="20.100000000000001" customHeight="1" x14ac:dyDescent="0.2">
      <c r="A824" s="497" t="s">
        <v>618</v>
      </c>
      <c r="B824" s="498" t="s">
        <v>639</v>
      </c>
      <c r="C824" s="499" t="s">
        <v>620</v>
      </c>
      <c r="D824" s="499" t="s">
        <v>3039</v>
      </c>
      <c r="E824" s="500">
        <v>3500</v>
      </c>
      <c r="F824" s="499" t="s">
        <v>3040</v>
      </c>
      <c r="G824" s="499" t="s">
        <v>3041</v>
      </c>
      <c r="H824" s="499" t="s">
        <v>1524</v>
      </c>
      <c r="I824" s="499" t="s">
        <v>625</v>
      </c>
      <c r="J824" s="499" t="s">
        <v>1524</v>
      </c>
      <c r="K824" s="498">
        <v>6</v>
      </c>
      <c r="L824" s="498">
        <v>12</v>
      </c>
      <c r="M824" s="500">
        <v>44806.98000000001</v>
      </c>
      <c r="N824" s="498">
        <v>4</v>
      </c>
      <c r="O824" s="498">
        <v>6</v>
      </c>
      <c r="P824" s="500">
        <v>22418.548110547283</v>
      </c>
    </row>
    <row r="825" spans="1:16" ht="20.100000000000001" customHeight="1" x14ac:dyDescent="0.2">
      <c r="A825" s="497" t="s">
        <v>618</v>
      </c>
      <c r="B825" s="498" t="s">
        <v>639</v>
      </c>
      <c r="C825" s="499" t="s">
        <v>620</v>
      </c>
      <c r="D825" s="499" t="s">
        <v>1138</v>
      </c>
      <c r="E825" s="500">
        <v>3000</v>
      </c>
      <c r="F825" s="499" t="s">
        <v>3042</v>
      </c>
      <c r="G825" s="499" t="s">
        <v>3043</v>
      </c>
      <c r="H825" s="499" t="s">
        <v>629</v>
      </c>
      <c r="I825" s="499" t="s">
        <v>630</v>
      </c>
      <c r="J825" s="499" t="s">
        <v>629</v>
      </c>
      <c r="K825" s="498"/>
      <c r="L825" s="498"/>
      <c r="M825" s="500"/>
      <c r="N825" s="498">
        <v>2</v>
      </c>
      <c r="O825" s="498">
        <v>4</v>
      </c>
      <c r="P825" s="500">
        <v>12982.948110547284</v>
      </c>
    </row>
    <row r="826" spans="1:16" ht="20.100000000000001" customHeight="1" x14ac:dyDescent="0.2">
      <c r="A826" s="497" t="s">
        <v>618</v>
      </c>
      <c r="B826" s="498" t="s">
        <v>639</v>
      </c>
      <c r="C826" s="499" t="s">
        <v>620</v>
      </c>
      <c r="D826" s="499" t="s">
        <v>3044</v>
      </c>
      <c r="E826" s="500">
        <v>5000</v>
      </c>
      <c r="F826" s="499" t="s">
        <v>3045</v>
      </c>
      <c r="G826" s="499" t="s">
        <v>3046</v>
      </c>
      <c r="H826" s="499" t="s">
        <v>3047</v>
      </c>
      <c r="I826" s="499" t="s">
        <v>630</v>
      </c>
      <c r="J826" s="499" t="s">
        <v>3047</v>
      </c>
      <c r="K826" s="498"/>
      <c r="L826" s="498"/>
      <c r="M826" s="500"/>
      <c r="N826" s="498">
        <v>2</v>
      </c>
      <c r="O826" s="498">
        <v>4</v>
      </c>
      <c r="P826" s="500">
        <v>19816.278110547282</v>
      </c>
    </row>
    <row r="827" spans="1:16" ht="20.100000000000001" customHeight="1" x14ac:dyDescent="0.2">
      <c r="A827" s="497" t="s">
        <v>618</v>
      </c>
      <c r="B827" s="498" t="s">
        <v>639</v>
      </c>
      <c r="C827" s="499" t="s">
        <v>620</v>
      </c>
      <c r="D827" s="499" t="s">
        <v>3048</v>
      </c>
      <c r="E827" s="500">
        <v>5000</v>
      </c>
      <c r="F827" s="499" t="s">
        <v>3049</v>
      </c>
      <c r="G827" s="499" t="s">
        <v>3050</v>
      </c>
      <c r="H827" s="499" t="s">
        <v>3051</v>
      </c>
      <c r="I827" s="499" t="s">
        <v>625</v>
      </c>
      <c r="J827" s="499" t="s">
        <v>3051</v>
      </c>
      <c r="K827" s="498">
        <v>6</v>
      </c>
      <c r="L827" s="498">
        <v>12</v>
      </c>
      <c r="M827" s="500">
        <v>62871.500000000007</v>
      </c>
      <c r="N827" s="498">
        <v>4</v>
      </c>
      <c r="O827" s="498">
        <v>6</v>
      </c>
      <c r="P827" s="500">
        <v>31418.548110547283</v>
      </c>
    </row>
    <row r="828" spans="1:16" ht="20.100000000000001" customHeight="1" x14ac:dyDescent="0.2">
      <c r="A828" s="497" t="s">
        <v>618</v>
      </c>
      <c r="B828" s="498" t="s">
        <v>639</v>
      </c>
      <c r="C828" s="499" t="s">
        <v>620</v>
      </c>
      <c r="D828" s="499" t="s">
        <v>774</v>
      </c>
      <c r="E828" s="500">
        <v>930</v>
      </c>
      <c r="F828" s="499" t="s">
        <v>3052</v>
      </c>
      <c r="G828" s="499" t="s">
        <v>3053</v>
      </c>
      <c r="H828" s="499" t="s">
        <v>3054</v>
      </c>
      <c r="I828" s="499" t="s">
        <v>625</v>
      </c>
      <c r="J828" s="499" t="s">
        <v>3054</v>
      </c>
      <c r="K828" s="498">
        <v>6</v>
      </c>
      <c r="L828" s="498">
        <v>12</v>
      </c>
      <c r="M828" s="500">
        <v>13253.740000000003</v>
      </c>
      <c r="N828" s="498">
        <v>4</v>
      </c>
      <c r="O828" s="498">
        <v>6</v>
      </c>
      <c r="P828" s="500">
        <v>6193.9481105472842</v>
      </c>
    </row>
    <row r="829" spans="1:16" ht="20.100000000000001" customHeight="1" x14ac:dyDescent="0.2">
      <c r="A829" s="497" t="s">
        <v>618</v>
      </c>
      <c r="B829" s="498" t="s">
        <v>639</v>
      </c>
      <c r="C829" s="499" t="s">
        <v>620</v>
      </c>
      <c r="D829" s="499" t="s">
        <v>653</v>
      </c>
      <c r="E829" s="500">
        <v>3000</v>
      </c>
      <c r="F829" s="499" t="s">
        <v>3055</v>
      </c>
      <c r="G829" s="499" t="s">
        <v>3056</v>
      </c>
      <c r="H829" s="499" t="s">
        <v>638</v>
      </c>
      <c r="I829" s="499" t="s">
        <v>630</v>
      </c>
      <c r="J829" s="499" t="s">
        <v>638</v>
      </c>
      <c r="K829" s="498">
        <v>1</v>
      </c>
      <c r="L829" s="498">
        <v>2</v>
      </c>
      <c r="M829" s="500">
        <v>9247.4600000000009</v>
      </c>
      <c r="N829" s="498"/>
      <c r="O829" s="498"/>
      <c r="P829" s="500"/>
    </row>
    <row r="830" spans="1:16" ht="20.100000000000001" customHeight="1" x14ac:dyDescent="0.2">
      <c r="A830" s="497" t="s">
        <v>618</v>
      </c>
      <c r="B830" s="498" t="s">
        <v>619</v>
      </c>
      <c r="C830" s="499" t="s">
        <v>620</v>
      </c>
      <c r="D830" s="499" t="s">
        <v>3057</v>
      </c>
      <c r="E830" s="500">
        <v>9000</v>
      </c>
      <c r="F830" s="499" t="s">
        <v>3058</v>
      </c>
      <c r="G830" s="499" t="s">
        <v>3059</v>
      </c>
      <c r="H830" s="499" t="s">
        <v>886</v>
      </c>
      <c r="I830" s="499" t="s">
        <v>630</v>
      </c>
      <c r="J830" s="499" t="s">
        <v>886</v>
      </c>
      <c r="K830" s="498">
        <v>2</v>
      </c>
      <c r="L830" s="498">
        <v>5</v>
      </c>
      <c r="M830" s="500">
        <v>44770.880000000005</v>
      </c>
      <c r="N830" s="498"/>
      <c r="O830" s="498"/>
      <c r="P830" s="500"/>
    </row>
    <row r="831" spans="1:16" ht="20.100000000000001" customHeight="1" x14ac:dyDescent="0.2">
      <c r="A831" s="497" t="s">
        <v>618</v>
      </c>
      <c r="B831" s="498" t="s">
        <v>639</v>
      </c>
      <c r="C831" s="499" t="s">
        <v>620</v>
      </c>
      <c r="D831" s="499" t="s">
        <v>2864</v>
      </c>
      <c r="E831" s="500">
        <v>3000</v>
      </c>
      <c r="F831" s="499" t="s">
        <v>3060</v>
      </c>
      <c r="G831" s="499" t="s">
        <v>3061</v>
      </c>
      <c r="H831" s="499" t="s">
        <v>2864</v>
      </c>
      <c r="I831" s="499" t="s">
        <v>630</v>
      </c>
      <c r="J831" s="499" t="s">
        <v>2864</v>
      </c>
      <c r="K831" s="498">
        <v>6</v>
      </c>
      <c r="L831" s="498">
        <v>12</v>
      </c>
      <c r="M831" s="500">
        <v>38902.520000000004</v>
      </c>
      <c r="N831" s="498">
        <v>4</v>
      </c>
      <c r="O831" s="498">
        <v>6</v>
      </c>
      <c r="P831" s="500">
        <v>19418.548110547283</v>
      </c>
    </row>
    <row r="832" spans="1:16" ht="20.100000000000001" customHeight="1" x14ac:dyDescent="0.2">
      <c r="A832" s="497" t="s">
        <v>618</v>
      </c>
      <c r="B832" s="498" t="s">
        <v>639</v>
      </c>
      <c r="C832" s="499" t="s">
        <v>620</v>
      </c>
      <c r="D832" s="499" t="s">
        <v>3062</v>
      </c>
      <c r="E832" s="500">
        <v>9000</v>
      </c>
      <c r="F832" s="499" t="s">
        <v>3063</v>
      </c>
      <c r="G832" s="499" t="s">
        <v>3064</v>
      </c>
      <c r="H832" s="499" t="s">
        <v>3065</v>
      </c>
      <c r="I832" s="499" t="s">
        <v>630</v>
      </c>
      <c r="J832" s="499" t="s">
        <v>3065</v>
      </c>
      <c r="K832" s="498">
        <v>6</v>
      </c>
      <c r="L832" s="498">
        <v>12</v>
      </c>
      <c r="M832" s="500">
        <v>110988.53999999998</v>
      </c>
      <c r="N832" s="498">
        <v>4</v>
      </c>
      <c r="O832" s="498">
        <v>6</v>
      </c>
      <c r="P832" s="500">
        <v>55418.548110547286</v>
      </c>
    </row>
    <row r="833" spans="1:16" ht="20.100000000000001" customHeight="1" x14ac:dyDescent="0.2">
      <c r="A833" s="497" t="s">
        <v>618</v>
      </c>
      <c r="B833" s="498" t="s">
        <v>619</v>
      </c>
      <c r="C833" s="499" t="s">
        <v>620</v>
      </c>
      <c r="D833" s="499" t="s">
        <v>1674</v>
      </c>
      <c r="E833" s="500">
        <v>6000</v>
      </c>
      <c r="F833" s="499" t="s">
        <v>3066</v>
      </c>
      <c r="G833" s="499" t="s">
        <v>3067</v>
      </c>
      <c r="H833" s="499" t="s">
        <v>656</v>
      </c>
      <c r="I833" s="499" t="s">
        <v>630</v>
      </c>
      <c r="J833" s="499" t="s">
        <v>656</v>
      </c>
      <c r="K833" s="498">
        <v>6</v>
      </c>
      <c r="L833" s="498">
        <v>12</v>
      </c>
      <c r="M833" s="500">
        <v>74989.8</v>
      </c>
      <c r="N833" s="498">
        <v>4</v>
      </c>
      <c r="O833" s="498">
        <v>6</v>
      </c>
      <c r="P833" s="500">
        <v>37418.548110547286</v>
      </c>
    </row>
    <row r="834" spans="1:16" ht="20.100000000000001" customHeight="1" x14ac:dyDescent="0.2">
      <c r="A834" s="497" t="s">
        <v>618</v>
      </c>
      <c r="B834" s="498" t="s">
        <v>639</v>
      </c>
      <c r="C834" s="499" t="s">
        <v>620</v>
      </c>
      <c r="D834" s="499" t="s">
        <v>3068</v>
      </c>
      <c r="E834" s="500">
        <v>4500</v>
      </c>
      <c r="F834" s="499" t="s">
        <v>3069</v>
      </c>
      <c r="G834" s="499" t="s">
        <v>3070</v>
      </c>
      <c r="H834" s="499" t="s">
        <v>3071</v>
      </c>
      <c r="I834" s="499" t="s">
        <v>630</v>
      </c>
      <c r="J834" s="499" t="s">
        <v>3071</v>
      </c>
      <c r="K834" s="498">
        <v>6</v>
      </c>
      <c r="L834" s="498">
        <v>12</v>
      </c>
      <c r="M834" s="500">
        <v>52304.740000000005</v>
      </c>
      <c r="N834" s="498">
        <v>4</v>
      </c>
      <c r="O834" s="498">
        <v>6</v>
      </c>
      <c r="P834" s="500">
        <v>28418.548110547283</v>
      </c>
    </row>
    <row r="835" spans="1:16" ht="20.100000000000001" customHeight="1" x14ac:dyDescent="0.2">
      <c r="A835" s="497" t="s">
        <v>618</v>
      </c>
      <c r="B835" s="498" t="s">
        <v>639</v>
      </c>
      <c r="C835" s="499" t="s">
        <v>620</v>
      </c>
      <c r="D835" s="499" t="s">
        <v>3072</v>
      </c>
      <c r="E835" s="500">
        <v>7000</v>
      </c>
      <c r="F835" s="499" t="s">
        <v>3073</v>
      </c>
      <c r="G835" s="499" t="s">
        <v>3074</v>
      </c>
      <c r="H835" s="499" t="s">
        <v>643</v>
      </c>
      <c r="I835" s="499" t="s">
        <v>630</v>
      </c>
      <c r="J835" s="499" t="s">
        <v>643</v>
      </c>
      <c r="K835" s="498">
        <v>1</v>
      </c>
      <c r="L835" s="498">
        <v>2</v>
      </c>
      <c r="M835" s="500">
        <v>2797.67</v>
      </c>
      <c r="N835" s="498"/>
      <c r="O835" s="498"/>
      <c r="P835" s="500"/>
    </row>
    <row r="836" spans="1:16" ht="20.100000000000001" customHeight="1" x14ac:dyDescent="0.2">
      <c r="A836" s="497" t="s">
        <v>618</v>
      </c>
      <c r="B836" s="498" t="s">
        <v>639</v>
      </c>
      <c r="C836" s="499" t="s">
        <v>620</v>
      </c>
      <c r="D836" s="499" t="s">
        <v>3075</v>
      </c>
      <c r="E836" s="500">
        <v>5500</v>
      </c>
      <c r="F836" s="499" t="s">
        <v>3076</v>
      </c>
      <c r="G836" s="499" t="s">
        <v>3077</v>
      </c>
      <c r="H836" s="499" t="s">
        <v>1653</v>
      </c>
      <c r="I836" s="499" t="s">
        <v>630</v>
      </c>
      <c r="J836" s="499" t="s">
        <v>1653</v>
      </c>
      <c r="K836" s="498">
        <v>6</v>
      </c>
      <c r="L836" s="498">
        <v>12</v>
      </c>
      <c r="M836" s="500">
        <v>68665.720000000016</v>
      </c>
      <c r="N836" s="498">
        <v>4</v>
      </c>
      <c r="O836" s="498">
        <v>6</v>
      </c>
      <c r="P836" s="500">
        <v>34418.548110547286</v>
      </c>
    </row>
    <row r="837" spans="1:16" ht="20.100000000000001" customHeight="1" x14ac:dyDescent="0.2">
      <c r="A837" s="497" t="s">
        <v>618</v>
      </c>
      <c r="B837" s="498" t="s">
        <v>639</v>
      </c>
      <c r="C837" s="499" t="s">
        <v>620</v>
      </c>
      <c r="D837" s="499" t="s">
        <v>1095</v>
      </c>
      <c r="E837" s="500">
        <v>6500</v>
      </c>
      <c r="F837" s="499" t="s">
        <v>3078</v>
      </c>
      <c r="G837" s="499" t="s">
        <v>3079</v>
      </c>
      <c r="H837" s="499" t="s">
        <v>2325</v>
      </c>
      <c r="I837" s="499" t="s">
        <v>630</v>
      </c>
      <c r="J837" s="499" t="s">
        <v>2325</v>
      </c>
      <c r="K837" s="498">
        <v>9</v>
      </c>
      <c r="L837" s="498">
        <v>12</v>
      </c>
      <c r="M837" s="500">
        <v>80336.39</v>
      </c>
      <c r="N837" s="498"/>
      <c r="O837" s="498"/>
      <c r="P837" s="500"/>
    </row>
    <row r="838" spans="1:16" ht="20.100000000000001" customHeight="1" x14ac:dyDescent="0.2">
      <c r="A838" s="497" t="s">
        <v>618</v>
      </c>
      <c r="B838" s="498" t="s">
        <v>639</v>
      </c>
      <c r="C838" s="499" t="s">
        <v>620</v>
      </c>
      <c r="D838" s="499" t="s">
        <v>774</v>
      </c>
      <c r="E838" s="500">
        <v>1560</v>
      </c>
      <c r="F838" s="499" t="s">
        <v>3080</v>
      </c>
      <c r="G838" s="499" t="s">
        <v>3081</v>
      </c>
      <c r="H838" s="499" t="s">
        <v>777</v>
      </c>
      <c r="I838" s="499" t="s">
        <v>625</v>
      </c>
      <c r="J838" s="499" t="s">
        <v>777</v>
      </c>
      <c r="K838" s="498">
        <v>6</v>
      </c>
      <c r="L838" s="498">
        <v>12</v>
      </c>
      <c r="M838" s="500">
        <v>17505.099999999999</v>
      </c>
      <c r="N838" s="498">
        <v>4</v>
      </c>
      <c r="O838" s="498">
        <v>6</v>
      </c>
      <c r="P838" s="500">
        <v>10257.468110547283</v>
      </c>
    </row>
    <row r="839" spans="1:16" ht="20.100000000000001" customHeight="1" x14ac:dyDescent="0.2">
      <c r="A839" s="497" t="s">
        <v>618</v>
      </c>
      <c r="B839" s="498" t="s">
        <v>639</v>
      </c>
      <c r="C839" s="499" t="s">
        <v>620</v>
      </c>
      <c r="D839" s="499" t="s">
        <v>1138</v>
      </c>
      <c r="E839" s="500">
        <v>3000</v>
      </c>
      <c r="F839" s="499" t="s">
        <v>3082</v>
      </c>
      <c r="G839" s="499" t="s">
        <v>3083</v>
      </c>
      <c r="H839" s="499" t="s">
        <v>912</v>
      </c>
      <c r="I839" s="499" t="s">
        <v>630</v>
      </c>
      <c r="J839" s="499" t="s">
        <v>912</v>
      </c>
      <c r="K839" s="498">
        <v>6</v>
      </c>
      <c r="L839" s="498">
        <v>12</v>
      </c>
      <c r="M839" s="500">
        <v>38987.490000000005</v>
      </c>
      <c r="N839" s="498">
        <v>4</v>
      </c>
      <c r="O839" s="498">
        <v>6</v>
      </c>
      <c r="P839" s="500">
        <v>19418.548110547283</v>
      </c>
    </row>
    <row r="840" spans="1:16" ht="20.100000000000001" customHeight="1" x14ac:dyDescent="0.2">
      <c r="A840" s="497" t="s">
        <v>618</v>
      </c>
      <c r="B840" s="498" t="s">
        <v>639</v>
      </c>
      <c r="C840" s="499" t="s">
        <v>620</v>
      </c>
      <c r="D840" s="499" t="s">
        <v>653</v>
      </c>
      <c r="E840" s="500">
        <v>4000</v>
      </c>
      <c r="F840" s="499" t="s">
        <v>3084</v>
      </c>
      <c r="G840" s="499" t="s">
        <v>3085</v>
      </c>
      <c r="H840" s="499" t="s">
        <v>638</v>
      </c>
      <c r="I840" s="499" t="s">
        <v>630</v>
      </c>
      <c r="J840" s="499" t="s">
        <v>638</v>
      </c>
      <c r="K840" s="498">
        <v>6</v>
      </c>
      <c r="L840" s="498">
        <v>12</v>
      </c>
      <c r="M840" s="500">
        <v>50989.80000000001</v>
      </c>
      <c r="N840" s="498">
        <v>4</v>
      </c>
      <c r="O840" s="498">
        <v>6</v>
      </c>
      <c r="P840" s="500">
        <v>25418.548110547283</v>
      </c>
    </row>
    <row r="841" spans="1:16" ht="20.100000000000001" customHeight="1" x14ac:dyDescent="0.2">
      <c r="A841" s="497" t="s">
        <v>618</v>
      </c>
      <c r="B841" s="498" t="s">
        <v>639</v>
      </c>
      <c r="C841" s="499" t="s">
        <v>620</v>
      </c>
      <c r="D841" s="499" t="s">
        <v>1951</v>
      </c>
      <c r="E841" s="500">
        <v>2000</v>
      </c>
      <c r="F841" s="499" t="s">
        <v>3086</v>
      </c>
      <c r="G841" s="499" t="s">
        <v>3087</v>
      </c>
      <c r="H841" s="499" t="s">
        <v>3088</v>
      </c>
      <c r="I841" s="499" t="s">
        <v>625</v>
      </c>
      <c r="J841" s="499" t="s">
        <v>3088</v>
      </c>
      <c r="K841" s="498">
        <v>6</v>
      </c>
      <c r="L841" s="498">
        <v>12</v>
      </c>
      <c r="M841" s="500">
        <v>26988.960000000006</v>
      </c>
      <c r="N841" s="498">
        <v>4</v>
      </c>
      <c r="O841" s="498">
        <v>6</v>
      </c>
      <c r="P841" s="500">
        <v>13191.748110547283</v>
      </c>
    </row>
    <row r="842" spans="1:16" ht="20.100000000000001" customHeight="1" x14ac:dyDescent="0.2">
      <c r="A842" s="497" t="s">
        <v>618</v>
      </c>
      <c r="B842" s="498" t="s">
        <v>639</v>
      </c>
      <c r="C842" s="499" t="s">
        <v>620</v>
      </c>
      <c r="D842" s="499" t="s">
        <v>2006</v>
      </c>
      <c r="E842" s="500">
        <v>930</v>
      </c>
      <c r="F842" s="499" t="s">
        <v>3089</v>
      </c>
      <c r="G842" s="499" t="s">
        <v>3090</v>
      </c>
      <c r="H842" s="499" t="s">
        <v>1701</v>
      </c>
      <c r="I842" s="499" t="s">
        <v>625</v>
      </c>
      <c r="J842" s="499" t="s">
        <v>1701</v>
      </c>
      <c r="K842" s="498">
        <v>3</v>
      </c>
      <c r="L842" s="498">
        <v>5</v>
      </c>
      <c r="M842" s="500">
        <v>5068.5</v>
      </c>
      <c r="N842" s="498"/>
      <c r="O842" s="498"/>
      <c r="P842" s="500"/>
    </row>
    <row r="843" spans="1:16" ht="20.100000000000001" customHeight="1" x14ac:dyDescent="0.2">
      <c r="A843" s="497" t="s">
        <v>618</v>
      </c>
      <c r="B843" s="498" t="s">
        <v>639</v>
      </c>
      <c r="C843" s="499" t="s">
        <v>620</v>
      </c>
      <c r="D843" s="499" t="s">
        <v>3091</v>
      </c>
      <c r="E843" s="500">
        <v>6000</v>
      </c>
      <c r="F843" s="499" t="s">
        <v>3092</v>
      </c>
      <c r="G843" s="499" t="s">
        <v>3093</v>
      </c>
      <c r="H843" s="499" t="s">
        <v>791</v>
      </c>
      <c r="I843" s="499" t="s">
        <v>630</v>
      </c>
      <c r="J843" s="499" t="s">
        <v>791</v>
      </c>
      <c r="K843" s="498">
        <v>3</v>
      </c>
      <c r="L843" s="498">
        <v>6</v>
      </c>
      <c r="M843" s="500">
        <v>28470.75</v>
      </c>
      <c r="N843" s="498">
        <v>4</v>
      </c>
      <c r="O843" s="498">
        <v>6</v>
      </c>
      <c r="P843" s="500">
        <v>37418.548110547286</v>
      </c>
    </row>
    <row r="844" spans="1:16" ht="20.100000000000001" customHeight="1" x14ac:dyDescent="0.2">
      <c r="A844" s="497" t="s">
        <v>618</v>
      </c>
      <c r="B844" s="498" t="s">
        <v>639</v>
      </c>
      <c r="C844" s="499" t="s">
        <v>620</v>
      </c>
      <c r="D844" s="499" t="s">
        <v>3094</v>
      </c>
      <c r="E844" s="500">
        <v>3000</v>
      </c>
      <c r="F844" s="499" t="s">
        <v>3095</v>
      </c>
      <c r="G844" s="499" t="s">
        <v>3096</v>
      </c>
      <c r="H844" s="499" t="s">
        <v>817</v>
      </c>
      <c r="I844" s="499" t="s">
        <v>652</v>
      </c>
      <c r="J844" s="499" t="s">
        <v>817</v>
      </c>
      <c r="K844" s="498">
        <v>7</v>
      </c>
      <c r="L844" s="498">
        <v>11</v>
      </c>
      <c r="M844" s="500">
        <v>34809.980000000003</v>
      </c>
      <c r="N844" s="498"/>
      <c r="O844" s="498"/>
      <c r="P844" s="500"/>
    </row>
    <row r="845" spans="1:16" ht="20.100000000000001" customHeight="1" x14ac:dyDescent="0.2">
      <c r="A845" s="497" t="s">
        <v>618</v>
      </c>
      <c r="B845" s="498" t="s">
        <v>619</v>
      </c>
      <c r="C845" s="499" t="s">
        <v>620</v>
      </c>
      <c r="D845" s="499" t="s">
        <v>3097</v>
      </c>
      <c r="E845" s="500">
        <v>3500</v>
      </c>
      <c r="F845" s="499" t="s">
        <v>3098</v>
      </c>
      <c r="G845" s="499" t="s">
        <v>3099</v>
      </c>
      <c r="H845" s="499" t="s">
        <v>878</v>
      </c>
      <c r="I845" s="499" t="s">
        <v>625</v>
      </c>
      <c r="J845" s="499" t="s">
        <v>878</v>
      </c>
      <c r="K845" s="498">
        <v>6</v>
      </c>
      <c r="L845" s="498">
        <v>12</v>
      </c>
      <c r="M845" s="500">
        <v>44867.610000000008</v>
      </c>
      <c r="N845" s="498">
        <v>4</v>
      </c>
      <c r="O845" s="498">
        <v>6</v>
      </c>
      <c r="P845" s="500">
        <v>22418.548110547283</v>
      </c>
    </row>
    <row r="846" spans="1:16" ht="20.100000000000001" customHeight="1" x14ac:dyDescent="0.2">
      <c r="A846" s="497" t="s">
        <v>618</v>
      </c>
      <c r="B846" s="498" t="s">
        <v>639</v>
      </c>
      <c r="C846" s="499" t="s">
        <v>620</v>
      </c>
      <c r="D846" s="499" t="s">
        <v>3100</v>
      </c>
      <c r="E846" s="500">
        <v>930</v>
      </c>
      <c r="F846" s="499" t="s">
        <v>3101</v>
      </c>
      <c r="G846" s="499" t="s">
        <v>3102</v>
      </c>
      <c r="H846" s="499" t="s">
        <v>1068</v>
      </c>
      <c r="I846" s="499" t="s">
        <v>652</v>
      </c>
      <c r="J846" s="499" t="s">
        <v>1068</v>
      </c>
      <c r="K846" s="498">
        <v>6</v>
      </c>
      <c r="L846" s="498">
        <v>12</v>
      </c>
      <c r="M846" s="500">
        <v>13264.400000000003</v>
      </c>
      <c r="N846" s="498">
        <v>4</v>
      </c>
      <c r="O846" s="498">
        <v>6</v>
      </c>
      <c r="P846" s="500">
        <v>6193.9481105472842</v>
      </c>
    </row>
    <row r="847" spans="1:16" ht="20.100000000000001" customHeight="1" x14ac:dyDescent="0.2">
      <c r="A847" s="497" t="s">
        <v>618</v>
      </c>
      <c r="B847" s="498" t="s">
        <v>639</v>
      </c>
      <c r="C847" s="499" t="s">
        <v>620</v>
      </c>
      <c r="D847" s="499" t="s">
        <v>3103</v>
      </c>
      <c r="E847" s="500">
        <v>2500</v>
      </c>
      <c r="F847" s="499" t="s">
        <v>3104</v>
      </c>
      <c r="G847" s="499" t="s">
        <v>3105</v>
      </c>
      <c r="H847" s="499" t="s">
        <v>1619</v>
      </c>
      <c r="I847" s="499" t="s">
        <v>625</v>
      </c>
      <c r="J847" s="499" t="s">
        <v>1619</v>
      </c>
      <c r="K847" s="498">
        <v>6</v>
      </c>
      <c r="L847" s="498">
        <v>12</v>
      </c>
      <c r="M847" s="500">
        <v>32812.740000000005</v>
      </c>
      <c r="N847" s="498">
        <v>4</v>
      </c>
      <c r="O847" s="498">
        <v>6</v>
      </c>
      <c r="P847" s="500">
        <v>16418.548110547283</v>
      </c>
    </row>
    <row r="848" spans="1:16" ht="20.100000000000001" customHeight="1" x14ac:dyDescent="0.2">
      <c r="A848" s="497" t="s">
        <v>618</v>
      </c>
      <c r="B848" s="498" t="s">
        <v>639</v>
      </c>
      <c r="C848" s="499" t="s">
        <v>620</v>
      </c>
      <c r="D848" s="499" t="s">
        <v>1332</v>
      </c>
      <c r="E848" s="500">
        <v>3000</v>
      </c>
      <c r="F848" s="499" t="s">
        <v>3106</v>
      </c>
      <c r="G848" s="499" t="s">
        <v>3107</v>
      </c>
      <c r="H848" s="499" t="s">
        <v>817</v>
      </c>
      <c r="I848" s="499" t="s">
        <v>652</v>
      </c>
      <c r="J848" s="499" t="s">
        <v>817</v>
      </c>
      <c r="K848" s="498">
        <v>1</v>
      </c>
      <c r="L848" s="498">
        <v>2</v>
      </c>
      <c r="M848" s="500">
        <v>2774.15</v>
      </c>
      <c r="N848" s="498"/>
      <c r="O848" s="498"/>
      <c r="P848" s="500"/>
    </row>
    <row r="849" spans="1:16" ht="20.100000000000001" customHeight="1" x14ac:dyDescent="0.2">
      <c r="A849" s="497" t="s">
        <v>618</v>
      </c>
      <c r="B849" s="498" t="s">
        <v>619</v>
      </c>
      <c r="C849" s="499" t="s">
        <v>620</v>
      </c>
      <c r="D849" s="499" t="s">
        <v>3108</v>
      </c>
      <c r="E849" s="500">
        <v>9000</v>
      </c>
      <c r="F849" s="499" t="s">
        <v>3109</v>
      </c>
      <c r="G849" s="499" t="s">
        <v>3110</v>
      </c>
      <c r="H849" s="499" t="s">
        <v>753</v>
      </c>
      <c r="I849" s="499" t="s">
        <v>630</v>
      </c>
      <c r="J849" s="499" t="s">
        <v>753</v>
      </c>
      <c r="K849" s="498">
        <v>9</v>
      </c>
      <c r="L849" s="498">
        <v>12</v>
      </c>
      <c r="M849" s="500">
        <v>110635.73999999998</v>
      </c>
      <c r="N849" s="498">
        <v>4</v>
      </c>
      <c r="O849" s="498">
        <v>6</v>
      </c>
      <c r="P849" s="500">
        <v>55418.548110547286</v>
      </c>
    </row>
    <row r="850" spans="1:16" ht="20.100000000000001" customHeight="1" x14ac:dyDescent="0.2">
      <c r="A850" s="497" t="s">
        <v>618</v>
      </c>
      <c r="B850" s="498" t="s">
        <v>619</v>
      </c>
      <c r="C850" s="499" t="s">
        <v>620</v>
      </c>
      <c r="D850" s="499" t="s">
        <v>3111</v>
      </c>
      <c r="E850" s="500">
        <v>2000</v>
      </c>
      <c r="F850" s="499" t="s">
        <v>3112</v>
      </c>
      <c r="G850" s="499" t="s">
        <v>3113</v>
      </c>
      <c r="H850" s="499" t="s">
        <v>739</v>
      </c>
      <c r="I850" s="499" t="s">
        <v>652</v>
      </c>
      <c r="J850" s="499" t="s">
        <v>739</v>
      </c>
      <c r="K850" s="498">
        <v>9</v>
      </c>
      <c r="L850" s="498">
        <v>12</v>
      </c>
      <c r="M850" s="500">
        <v>26981.820000000007</v>
      </c>
      <c r="N850" s="498">
        <v>4</v>
      </c>
      <c r="O850" s="498">
        <v>6</v>
      </c>
      <c r="P850" s="500">
        <v>13191.748110547283</v>
      </c>
    </row>
    <row r="851" spans="1:16" ht="20.100000000000001" customHeight="1" x14ac:dyDescent="0.2">
      <c r="A851" s="497" t="s">
        <v>618</v>
      </c>
      <c r="B851" s="498" t="s">
        <v>639</v>
      </c>
      <c r="C851" s="499" t="s">
        <v>620</v>
      </c>
      <c r="D851" s="499" t="s">
        <v>3114</v>
      </c>
      <c r="E851" s="500">
        <v>1850</v>
      </c>
      <c r="F851" s="499" t="s">
        <v>3115</v>
      </c>
      <c r="G851" s="499" t="s">
        <v>3116</v>
      </c>
      <c r="H851" s="499" t="s">
        <v>629</v>
      </c>
      <c r="I851" s="499" t="s">
        <v>630</v>
      </c>
      <c r="J851" s="499" t="s">
        <v>629</v>
      </c>
      <c r="K851" s="498">
        <v>6</v>
      </c>
      <c r="L851" s="498">
        <v>12</v>
      </c>
      <c r="M851" s="500">
        <v>21206.3</v>
      </c>
      <c r="N851" s="498">
        <v>4</v>
      </c>
      <c r="O851" s="498">
        <v>6</v>
      </c>
      <c r="P851" s="500">
        <v>12210.748110547283</v>
      </c>
    </row>
    <row r="852" spans="1:16" ht="20.100000000000001" customHeight="1" x14ac:dyDescent="0.2">
      <c r="A852" s="497" t="s">
        <v>618</v>
      </c>
      <c r="B852" s="498" t="s">
        <v>639</v>
      </c>
      <c r="C852" s="499" t="s">
        <v>620</v>
      </c>
      <c r="D852" s="499" t="s">
        <v>736</v>
      </c>
      <c r="E852" s="500">
        <v>930</v>
      </c>
      <c r="F852" s="499" t="s">
        <v>3117</v>
      </c>
      <c r="G852" s="499" t="s">
        <v>3118</v>
      </c>
      <c r="H852" s="499" t="s">
        <v>651</v>
      </c>
      <c r="I852" s="499" t="s">
        <v>652</v>
      </c>
      <c r="J852" s="499" t="s">
        <v>651</v>
      </c>
      <c r="K852" s="498">
        <v>6</v>
      </c>
      <c r="L852" s="498">
        <v>12</v>
      </c>
      <c r="M852" s="500">
        <v>13264.400000000003</v>
      </c>
      <c r="N852" s="498">
        <v>4</v>
      </c>
      <c r="O852" s="498">
        <v>6</v>
      </c>
      <c r="P852" s="500">
        <v>6193.9481105472842</v>
      </c>
    </row>
    <row r="853" spans="1:16" ht="20.100000000000001" customHeight="1" x14ac:dyDescent="0.2">
      <c r="A853" s="497" t="s">
        <v>618</v>
      </c>
      <c r="B853" s="498" t="s">
        <v>639</v>
      </c>
      <c r="C853" s="499" t="s">
        <v>620</v>
      </c>
      <c r="D853" s="499" t="s">
        <v>1755</v>
      </c>
      <c r="E853" s="500">
        <v>4500</v>
      </c>
      <c r="F853" s="499" t="s">
        <v>3119</v>
      </c>
      <c r="G853" s="499" t="s">
        <v>3120</v>
      </c>
      <c r="H853" s="499" t="s">
        <v>3121</v>
      </c>
      <c r="I853" s="499" t="s">
        <v>630</v>
      </c>
      <c r="J853" s="499" t="s">
        <v>3121</v>
      </c>
      <c r="K853" s="498">
        <v>6</v>
      </c>
      <c r="L853" s="498">
        <v>12</v>
      </c>
      <c r="M853" s="500">
        <v>56989.80000000001</v>
      </c>
      <c r="N853" s="498">
        <v>4</v>
      </c>
      <c r="O853" s="498">
        <v>6</v>
      </c>
      <c r="P853" s="500">
        <v>28418.548110547283</v>
      </c>
    </row>
    <row r="854" spans="1:16" ht="20.100000000000001" customHeight="1" x14ac:dyDescent="0.2">
      <c r="A854" s="497" t="s">
        <v>618</v>
      </c>
      <c r="B854" s="498" t="s">
        <v>639</v>
      </c>
      <c r="C854" s="499" t="s">
        <v>620</v>
      </c>
      <c r="D854" s="499" t="s">
        <v>3122</v>
      </c>
      <c r="E854" s="500">
        <v>2000</v>
      </c>
      <c r="F854" s="499" t="s">
        <v>3123</v>
      </c>
      <c r="G854" s="499" t="s">
        <v>3124</v>
      </c>
      <c r="H854" s="499" t="s">
        <v>1031</v>
      </c>
      <c r="I854" s="499" t="s">
        <v>630</v>
      </c>
      <c r="J854" s="499" t="s">
        <v>1031</v>
      </c>
      <c r="K854" s="498">
        <v>6</v>
      </c>
      <c r="L854" s="498">
        <v>12</v>
      </c>
      <c r="M854" s="500">
        <v>26861.140000000007</v>
      </c>
      <c r="N854" s="498">
        <v>4</v>
      </c>
      <c r="O854" s="498">
        <v>6</v>
      </c>
      <c r="P854" s="500">
        <v>13191.748110547283</v>
      </c>
    </row>
    <row r="855" spans="1:16" ht="20.100000000000001" customHeight="1" x14ac:dyDescent="0.2">
      <c r="A855" s="497" t="s">
        <v>618</v>
      </c>
      <c r="B855" s="498" t="s">
        <v>639</v>
      </c>
      <c r="C855" s="499" t="s">
        <v>620</v>
      </c>
      <c r="D855" s="499" t="s">
        <v>3125</v>
      </c>
      <c r="E855" s="500">
        <v>7000</v>
      </c>
      <c r="F855" s="499" t="s">
        <v>3126</v>
      </c>
      <c r="G855" s="499" t="s">
        <v>3127</v>
      </c>
      <c r="H855" s="499" t="s">
        <v>3128</v>
      </c>
      <c r="I855" s="499" t="s">
        <v>630</v>
      </c>
      <c r="J855" s="499" t="s">
        <v>3128</v>
      </c>
      <c r="K855" s="498">
        <v>1</v>
      </c>
      <c r="L855" s="498">
        <v>2</v>
      </c>
      <c r="M855" s="500">
        <v>8148.0199999999995</v>
      </c>
      <c r="N855" s="498"/>
      <c r="O855" s="498"/>
      <c r="P855" s="500"/>
    </row>
    <row r="856" spans="1:16" ht="20.100000000000001" customHeight="1" x14ac:dyDescent="0.2">
      <c r="A856" s="497" t="s">
        <v>618</v>
      </c>
      <c r="B856" s="498" t="s">
        <v>619</v>
      </c>
      <c r="C856" s="499" t="s">
        <v>620</v>
      </c>
      <c r="D856" s="499" t="s">
        <v>3129</v>
      </c>
      <c r="E856" s="500">
        <v>4000</v>
      </c>
      <c r="F856" s="499" t="s">
        <v>3130</v>
      </c>
      <c r="G856" s="499" t="s">
        <v>3131</v>
      </c>
      <c r="H856" s="499" t="s">
        <v>2164</v>
      </c>
      <c r="I856" s="499" t="s">
        <v>625</v>
      </c>
      <c r="J856" s="499" t="s">
        <v>2164</v>
      </c>
      <c r="K856" s="498">
        <v>6</v>
      </c>
      <c r="L856" s="498">
        <v>12</v>
      </c>
      <c r="M856" s="500">
        <v>50885.900000000009</v>
      </c>
      <c r="N856" s="498">
        <v>4</v>
      </c>
      <c r="O856" s="498">
        <v>6</v>
      </c>
      <c r="P856" s="500">
        <v>25418.548110547283</v>
      </c>
    </row>
    <row r="857" spans="1:16" ht="20.100000000000001" customHeight="1" x14ac:dyDescent="0.2">
      <c r="A857" s="497" t="s">
        <v>618</v>
      </c>
      <c r="B857" s="498" t="s">
        <v>639</v>
      </c>
      <c r="C857" s="499" t="s">
        <v>620</v>
      </c>
      <c r="D857" s="499" t="s">
        <v>830</v>
      </c>
      <c r="E857" s="500">
        <v>1800</v>
      </c>
      <c r="F857" s="499" t="s">
        <v>3132</v>
      </c>
      <c r="G857" s="499" t="s">
        <v>3133</v>
      </c>
      <c r="H857" s="499" t="s">
        <v>3134</v>
      </c>
      <c r="I857" s="499" t="s">
        <v>652</v>
      </c>
      <c r="J857" s="499" t="s">
        <v>3134</v>
      </c>
      <c r="K857" s="498">
        <v>6</v>
      </c>
      <c r="L857" s="498">
        <v>12</v>
      </c>
      <c r="M857" s="500">
        <v>24435.78</v>
      </c>
      <c r="N857" s="498">
        <v>5</v>
      </c>
      <c r="O857" s="498">
        <v>6</v>
      </c>
      <c r="P857" s="500">
        <v>11883.748110547283</v>
      </c>
    </row>
    <row r="858" spans="1:16" ht="20.100000000000001" customHeight="1" x14ac:dyDescent="0.2">
      <c r="A858" s="497" t="s">
        <v>618</v>
      </c>
      <c r="B858" s="498" t="s">
        <v>619</v>
      </c>
      <c r="C858" s="499" t="s">
        <v>620</v>
      </c>
      <c r="D858" s="499" t="s">
        <v>1112</v>
      </c>
      <c r="E858" s="500">
        <v>1200</v>
      </c>
      <c r="F858" s="499" t="s">
        <v>3135</v>
      </c>
      <c r="G858" s="499" t="s">
        <v>3136</v>
      </c>
      <c r="H858" s="499" t="s">
        <v>651</v>
      </c>
      <c r="I858" s="499" t="s">
        <v>652</v>
      </c>
      <c r="J858" s="499" t="s">
        <v>651</v>
      </c>
      <c r="K858" s="498">
        <v>6</v>
      </c>
      <c r="L858" s="498">
        <v>12</v>
      </c>
      <c r="M858" s="500">
        <v>16775.73</v>
      </c>
      <c r="N858" s="498">
        <v>4</v>
      </c>
      <c r="O858" s="498">
        <v>6</v>
      </c>
      <c r="P858" s="500">
        <v>7959.7481105472843</v>
      </c>
    </row>
    <row r="859" spans="1:16" ht="20.100000000000001" customHeight="1" x14ac:dyDescent="0.2">
      <c r="A859" s="497" t="s">
        <v>618</v>
      </c>
      <c r="B859" s="498" t="s">
        <v>639</v>
      </c>
      <c r="C859" s="499" t="s">
        <v>620</v>
      </c>
      <c r="D859" s="499" t="s">
        <v>805</v>
      </c>
      <c r="E859" s="500">
        <v>3500</v>
      </c>
      <c r="F859" s="499" t="s">
        <v>3137</v>
      </c>
      <c r="G859" s="499" t="s">
        <v>3138</v>
      </c>
      <c r="H859" s="499" t="s">
        <v>3139</v>
      </c>
      <c r="I859" s="499" t="s">
        <v>625</v>
      </c>
      <c r="J859" s="499" t="s">
        <v>3139</v>
      </c>
      <c r="K859" s="498">
        <v>6</v>
      </c>
      <c r="L859" s="498">
        <v>12</v>
      </c>
      <c r="M859" s="500">
        <v>44988.840000000011</v>
      </c>
      <c r="N859" s="498">
        <v>4</v>
      </c>
      <c r="O859" s="498">
        <v>6</v>
      </c>
      <c r="P859" s="500">
        <v>22418.548110547283</v>
      </c>
    </row>
    <row r="860" spans="1:16" ht="20.100000000000001" customHeight="1" x14ac:dyDescent="0.2">
      <c r="A860" s="497" t="s">
        <v>618</v>
      </c>
      <c r="B860" s="498" t="s">
        <v>639</v>
      </c>
      <c r="C860" s="499" t="s">
        <v>620</v>
      </c>
      <c r="D860" s="499" t="s">
        <v>3140</v>
      </c>
      <c r="E860" s="500">
        <v>7000</v>
      </c>
      <c r="F860" s="499" t="s">
        <v>3141</v>
      </c>
      <c r="G860" s="499" t="s">
        <v>3142</v>
      </c>
      <c r="H860" s="499" t="s">
        <v>994</v>
      </c>
      <c r="I860" s="499" t="s">
        <v>630</v>
      </c>
      <c r="J860" s="499" t="s">
        <v>994</v>
      </c>
      <c r="K860" s="498">
        <v>8</v>
      </c>
      <c r="L860" s="498">
        <v>12</v>
      </c>
      <c r="M860" s="500">
        <v>86989.799999999988</v>
      </c>
      <c r="N860" s="498">
        <v>4</v>
      </c>
      <c r="O860" s="498">
        <v>6</v>
      </c>
      <c r="P860" s="500">
        <v>43418.548110547286</v>
      </c>
    </row>
    <row r="861" spans="1:16" ht="20.100000000000001" customHeight="1" x14ac:dyDescent="0.2">
      <c r="A861" s="497" t="s">
        <v>618</v>
      </c>
      <c r="B861" s="498" t="s">
        <v>639</v>
      </c>
      <c r="C861" s="499" t="s">
        <v>620</v>
      </c>
      <c r="D861" s="499" t="s">
        <v>3143</v>
      </c>
      <c r="E861" s="500">
        <v>4000</v>
      </c>
      <c r="F861" s="499" t="s">
        <v>3144</v>
      </c>
      <c r="G861" s="499" t="s">
        <v>3145</v>
      </c>
      <c r="H861" s="499" t="s">
        <v>2926</v>
      </c>
      <c r="I861" s="499" t="s">
        <v>625</v>
      </c>
      <c r="J861" s="499" t="s">
        <v>2926</v>
      </c>
      <c r="K861" s="498">
        <v>6</v>
      </c>
      <c r="L861" s="498">
        <v>12</v>
      </c>
      <c r="M861" s="500">
        <v>51100.73000000001</v>
      </c>
      <c r="N861" s="498">
        <v>4</v>
      </c>
      <c r="O861" s="498">
        <v>6</v>
      </c>
      <c r="P861" s="500">
        <v>25418.548110547283</v>
      </c>
    </row>
    <row r="862" spans="1:16" ht="20.100000000000001" customHeight="1" x14ac:dyDescent="0.2">
      <c r="A862" s="497" t="s">
        <v>618</v>
      </c>
      <c r="B862" s="498" t="s">
        <v>639</v>
      </c>
      <c r="C862" s="499" t="s">
        <v>620</v>
      </c>
      <c r="D862" s="499" t="s">
        <v>3146</v>
      </c>
      <c r="E862" s="500">
        <v>5000</v>
      </c>
      <c r="F862" s="499" t="s">
        <v>3147</v>
      </c>
      <c r="G862" s="499" t="s">
        <v>3148</v>
      </c>
      <c r="H862" s="499" t="s">
        <v>1574</v>
      </c>
      <c r="I862" s="499" t="s">
        <v>630</v>
      </c>
      <c r="J862" s="499" t="s">
        <v>1574</v>
      </c>
      <c r="K862" s="498">
        <v>6</v>
      </c>
      <c r="L862" s="498">
        <v>12</v>
      </c>
      <c r="M862" s="500">
        <v>62886.55000000001</v>
      </c>
      <c r="N862" s="498">
        <v>4</v>
      </c>
      <c r="O862" s="498">
        <v>6</v>
      </c>
      <c r="P862" s="500">
        <v>31418.548110547283</v>
      </c>
    </row>
    <row r="863" spans="1:16" ht="20.100000000000001" customHeight="1" x14ac:dyDescent="0.2">
      <c r="A863" s="497" t="s">
        <v>618</v>
      </c>
      <c r="B863" s="498" t="s">
        <v>619</v>
      </c>
      <c r="C863" s="499" t="s">
        <v>620</v>
      </c>
      <c r="D863" s="499" t="s">
        <v>2011</v>
      </c>
      <c r="E863" s="500">
        <v>3000</v>
      </c>
      <c r="F863" s="499" t="s">
        <v>3149</v>
      </c>
      <c r="G863" s="499" t="s">
        <v>3150</v>
      </c>
      <c r="H863" s="499" t="s">
        <v>3151</v>
      </c>
      <c r="I863" s="499" t="s">
        <v>625</v>
      </c>
      <c r="J863" s="499" t="s">
        <v>3151</v>
      </c>
      <c r="K863" s="498">
        <v>6</v>
      </c>
      <c r="L863" s="498">
        <v>12</v>
      </c>
      <c r="M863" s="500">
        <v>38952.210000000006</v>
      </c>
      <c r="N863" s="498">
        <v>4</v>
      </c>
      <c r="O863" s="498">
        <v>6</v>
      </c>
      <c r="P863" s="500">
        <v>19418.548110547283</v>
      </c>
    </row>
    <row r="864" spans="1:16" ht="20.100000000000001" customHeight="1" x14ac:dyDescent="0.2">
      <c r="A864" s="497" t="s">
        <v>618</v>
      </c>
      <c r="B864" s="498" t="s">
        <v>619</v>
      </c>
      <c r="C864" s="499" t="s">
        <v>620</v>
      </c>
      <c r="D864" s="499" t="s">
        <v>830</v>
      </c>
      <c r="E864" s="500">
        <v>2000</v>
      </c>
      <c r="F864" s="499" t="s">
        <v>3152</v>
      </c>
      <c r="G864" s="499" t="s">
        <v>3153</v>
      </c>
      <c r="H864" s="499" t="s">
        <v>1578</v>
      </c>
      <c r="I864" s="499" t="s">
        <v>652</v>
      </c>
      <c r="J864" s="499" t="s">
        <v>1578</v>
      </c>
      <c r="K864" s="498">
        <v>6</v>
      </c>
      <c r="L864" s="498">
        <v>12</v>
      </c>
      <c r="M864" s="500">
        <v>26933.040000000005</v>
      </c>
      <c r="N864" s="498">
        <v>4</v>
      </c>
      <c r="O864" s="498">
        <v>6</v>
      </c>
      <c r="P864" s="500">
        <v>13191.748110547283</v>
      </c>
    </row>
    <row r="865" spans="1:16" ht="20.100000000000001" customHeight="1" x14ac:dyDescent="0.2">
      <c r="A865" s="497" t="s">
        <v>618</v>
      </c>
      <c r="B865" s="498" t="s">
        <v>619</v>
      </c>
      <c r="C865" s="499" t="s">
        <v>620</v>
      </c>
      <c r="D865" s="499" t="s">
        <v>3154</v>
      </c>
      <c r="E865" s="500">
        <v>4500</v>
      </c>
      <c r="F865" s="499" t="s">
        <v>3155</v>
      </c>
      <c r="G865" s="499" t="s">
        <v>3156</v>
      </c>
      <c r="H865" s="499" t="s">
        <v>656</v>
      </c>
      <c r="I865" s="499" t="s">
        <v>630</v>
      </c>
      <c r="J865" s="499" t="s">
        <v>656</v>
      </c>
      <c r="K865" s="498">
        <v>6</v>
      </c>
      <c r="L865" s="498">
        <v>12</v>
      </c>
      <c r="M865" s="500">
        <v>56989.80000000001</v>
      </c>
      <c r="N865" s="498">
        <v>4</v>
      </c>
      <c r="O865" s="498">
        <v>6</v>
      </c>
      <c r="P865" s="500">
        <v>28418.548110547283</v>
      </c>
    </row>
    <row r="866" spans="1:16" ht="20.100000000000001" customHeight="1" x14ac:dyDescent="0.2">
      <c r="A866" s="497" t="s">
        <v>618</v>
      </c>
      <c r="B866" s="498" t="s">
        <v>619</v>
      </c>
      <c r="C866" s="499" t="s">
        <v>620</v>
      </c>
      <c r="D866" s="499" t="s">
        <v>3157</v>
      </c>
      <c r="E866" s="500">
        <v>2500</v>
      </c>
      <c r="F866" s="499" t="s">
        <v>3158</v>
      </c>
      <c r="G866" s="499" t="s">
        <v>3159</v>
      </c>
      <c r="H866" s="499" t="s">
        <v>1344</v>
      </c>
      <c r="I866" s="499" t="s">
        <v>652</v>
      </c>
      <c r="J866" s="499" t="s">
        <v>1344</v>
      </c>
      <c r="K866" s="498">
        <v>6</v>
      </c>
      <c r="L866" s="498">
        <v>12</v>
      </c>
      <c r="M866" s="500">
        <v>32665.190000000006</v>
      </c>
      <c r="N866" s="498">
        <v>4</v>
      </c>
      <c r="O866" s="498">
        <v>6</v>
      </c>
      <c r="P866" s="500">
        <v>16418.548110547283</v>
      </c>
    </row>
    <row r="867" spans="1:16" ht="20.100000000000001" customHeight="1" x14ac:dyDescent="0.2">
      <c r="A867" s="497" t="s">
        <v>618</v>
      </c>
      <c r="B867" s="498" t="s">
        <v>619</v>
      </c>
      <c r="C867" s="499" t="s">
        <v>620</v>
      </c>
      <c r="D867" s="499" t="s">
        <v>3160</v>
      </c>
      <c r="E867" s="500">
        <v>1500</v>
      </c>
      <c r="F867" s="499" t="s">
        <v>3161</v>
      </c>
      <c r="G867" s="499" t="s">
        <v>3162</v>
      </c>
      <c r="H867" s="499" t="s">
        <v>3163</v>
      </c>
      <c r="I867" s="499" t="s">
        <v>625</v>
      </c>
      <c r="J867" s="499" t="s">
        <v>3163</v>
      </c>
      <c r="K867" s="498">
        <v>10</v>
      </c>
      <c r="L867" s="498">
        <v>12</v>
      </c>
      <c r="M867" s="500">
        <v>20549.96</v>
      </c>
      <c r="N867" s="498">
        <v>4</v>
      </c>
      <c r="O867" s="498">
        <v>6</v>
      </c>
      <c r="P867" s="500">
        <v>20413.318110547283</v>
      </c>
    </row>
    <row r="868" spans="1:16" ht="20.100000000000001" customHeight="1" x14ac:dyDescent="0.2">
      <c r="A868" s="497" t="s">
        <v>618</v>
      </c>
      <c r="B868" s="498" t="s">
        <v>639</v>
      </c>
      <c r="C868" s="499" t="s">
        <v>620</v>
      </c>
      <c r="D868" s="499" t="s">
        <v>3164</v>
      </c>
      <c r="E868" s="500">
        <v>3000</v>
      </c>
      <c r="F868" s="499" t="s">
        <v>3165</v>
      </c>
      <c r="G868" s="499" t="s">
        <v>3166</v>
      </c>
      <c r="H868" s="499" t="s">
        <v>703</v>
      </c>
      <c r="I868" s="499" t="s">
        <v>630</v>
      </c>
      <c r="J868" s="499" t="s">
        <v>703</v>
      </c>
      <c r="K868" s="498">
        <v>10</v>
      </c>
      <c r="L868" s="498">
        <v>12</v>
      </c>
      <c r="M868" s="500">
        <v>38875.100000000006</v>
      </c>
      <c r="N868" s="498">
        <v>1</v>
      </c>
      <c r="O868" s="498">
        <v>1</v>
      </c>
      <c r="P868" s="500">
        <v>5114.8481105472847</v>
      </c>
    </row>
    <row r="869" spans="1:16" ht="20.100000000000001" customHeight="1" x14ac:dyDescent="0.2">
      <c r="A869" s="497" t="s">
        <v>618</v>
      </c>
      <c r="B869" s="498" t="s">
        <v>639</v>
      </c>
      <c r="C869" s="499" t="s">
        <v>620</v>
      </c>
      <c r="D869" s="499" t="s">
        <v>3167</v>
      </c>
      <c r="E869" s="500">
        <v>3000</v>
      </c>
      <c r="F869" s="499" t="s">
        <v>3168</v>
      </c>
      <c r="G869" s="499" t="s">
        <v>3169</v>
      </c>
      <c r="H869" s="499" t="s">
        <v>3170</v>
      </c>
      <c r="I869" s="499" t="s">
        <v>625</v>
      </c>
      <c r="J869" s="499" t="s">
        <v>3170</v>
      </c>
      <c r="K869" s="498">
        <v>6</v>
      </c>
      <c r="L869" s="498">
        <v>12</v>
      </c>
      <c r="M869" s="500">
        <v>38887.710000000006</v>
      </c>
      <c r="N869" s="498">
        <v>4</v>
      </c>
      <c r="O869" s="498">
        <v>6</v>
      </c>
      <c r="P869" s="500">
        <v>19418.548110547283</v>
      </c>
    </row>
    <row r="870" spans="1:16" ht="20.100000000000001" customHeight="1" x14ac:dyDescent="0.2">
      <c r="A870" s="497" t="s">
        <v>618</v>
      </c>
      <c r="B870" s="498" t="s">
        <v>639</v>
      </c>
      <c r="C870" s="499" t="s">
        <v>620</v>
      </c>
      <c r="D870" s="499" t="s">
        <v>2128</v>
      </c>
      <c r="E870" s="500">
        <v>1800</v>
      </c>
      <c r="F870" s="499" t="s">
        <v>3171</v>
      </c>
      <c r="G870" s="499" t="s">
        <v>3172</v>
      </c>
      <c r="H870" s="499" t="s">
        <v>651</v>
      </c>
      <c r="I870" s="499" t="s">
        <v>652</v>
      </c>
      <c r="J870" s="499" t="s">
        <v>651</v>
      </c>
      <c r="K870" s="498">
        <v>6</v>
      </c>
      <c r="L870" s="498">
        <v>12</v>
      </c>
      <c r="M870" s="500">
        <v>24153.4</v>
      </c>
      <c r="N870" s="498">
        <v>4</v>
      </c>
      <c r="O870" s="498">
        <v>6</v>
      </c>
      <c r="P870" s="500">
        <v>11883.748110547283</v>
      </c>
    </row>
    <row r="871" spans="1:16" ht="20.100000000000001" customHeight="1" x14ac:dyDescent="0.2">
      <c r="A871" s="497" t="s">
        <v>618</v>
      </c>
      <c r="B871" s="498" t="s">
        <v>639</v>
      </c>
      <c r="C871" s="499" t="s">
        <v>620</v>
      </c>
      <c r="D871" s="499" t="s">
        <v>3173</v>
      </c>
      <c r="E871" s="500">
        <v>7000</v>
      </c>
      <c r="F871" s="499" t="s">
        <v>3174</v>
      </c>
      <c r="G871" s="499" t="s">
        <v>3175</v>
      </c>
      <c r="H871" s="499" t="s">
        <v>2864</v>
      </c>
      <c r="I871" s="499" t="s">
        <v>630</v>
      </c>
      <c r="J871" s="499" t="s">
        <v>2864</v>
      </c>
      <c r="K871" s="498">
        <v>7</v>
      </c>
      <c r="L871" s="498">
        <v>12</v>
      </c>
      <c r="M871" s="500">
        <v>86557.959999999992</v>
      </c>
      <c r="N871" s="498">
        <v>1</v>
      </c>
      <c r="O871" s="498">
        <v>1</v>
      </c>
      <c r="P871" s="500">
        <v>11611.238110547283</v>
      </c>
    </row>
    <row r="872" spans="1:16" ht="20.100000000000001" customHeight="1" x14ac:dyDescent="0.2">
      <c r="A872" s="497" t="s">
        <v>618</v>
      </c>
      <c r="B872" s="498" t="s">
        <v>639</v>
      </c>
      <c r="C872" s="499" t="s">
        <v>620</v>
      </c>
      <c r="D872" s="499" t="s">
        <v>746</v>
      </c>
      <c r="E872" s="500">
        <v>10000</v>
      </c>
      <c r="F872" s="499" t="s">
        <v>3176</v>
      </c>
      <c r="G872" s="499" t="s">
        <v>3177</v>
      </c>
      <c r="H872" s="499" t="s">
        <v>749</v>
      </c>
      <c r="I872" s="499" t="s">
        <v>630</v>
      </c>
      <c r="J872" s="499" t="s">
        <v>749</v>
      </c>
      <c r="K872" s="498">
        <v>7</v>
      </c>
      <c r="L872" s="498">
        <v>12</v>
      </c>
      <c r="M872" s="500">
        <v>122989.79999999997</v>
      </c>
      <c r="N872" s="498">
        <v>4</v>
      </c>
      <c r="O872" s="498">
        <v>6</v>
      </c>
      <c r="P872" s="500">
        <v>61418.548110547286</v>
      </c>
    </row>
    <row r="873" spans="1:16" ht="20.100000000000001" customHeight="1" x14ac:dyDescent="0.2">
      <c r="A873" s="497" t="s">
        <v>618</v>
      </c>
      <c r="B873" s="498" t="s">
        <v>639</v>
      </c>
      <c r="C873" s="499" t="s">
        <v>620</v>
      </c>
      <c r="D873" s="499" t="s">
        <v>3178</v>
      </c>
      <c r="E873" s="500">
        <v>7000</v>
      </c>
      <c r="F873" s="499" t="s">
        <v>3179</v>
      </c>
      <c r="G873" s="499" t="s">
        <v>3180</v>
      </c>
      <c r="H873" s="499" t="s">
        <v>817</v>
      </c>
      <c r="I873" s="499" t="s">
        <v>652</v>
      </c>
      <c r="J873" s="499" t="s">
        <v>817</v>
      </c>
      <c r="K873" s="498">
        <v>1</v>
      </c>
      <c r="L873" s="498">
        <v>2</v>
      </c>
      <c r="M873" s="500">
        <v>5840.82</v>
      </c>
      <c r="N873" s="498">
        <v>3</v>
      </c>
      <c r="O873" s="498">
        <v>6</v>
      </c>
      <c r="P873" s="500">
        <v>43418.548110547286</v>
      </c>
    </row>
    <row r="874" spans="1:16" ht="20.100000000000001" customHeight="1" x14ac:dyDescent="0.2">
      <c r="A874" s="497" t="s">
        <v>618</v>
      </c>
      <c r="B874" s="498" t="s">
        <v>639</v>
      </c>
      <c r="C874" s="499" t="s">
        <v>620</v>
      </c>
      <c r="D874" s="499" t="s">
        <v>947</v>
      </c>
      <c r="E874" s="500">
        <v>11000</v>
      </c>
      <c r="F874" s="499" t="s">
        <v>3181</v>
      </c>
      <c r="G874" s="499" t="s">
        <v>3182</v>
      </c>
      <c r="H874" s="499" t="s">
        <v>791</v>
      </c>
      <c r="I874" s="499" t="s">
        <v>630</v>
      </c>
      <c r="J874" s="499" t="s">
        <v>791</v>
      </c>
      <c r="K874" s="498">
        <v>6</v>
      </c>
      <c r="L874" s="498">
        <v>12</v>
      </c>
      <c r="M874" s="500">
        <v>134989.79999999996</v>
      </c>
      <c r="N874" s="498">
        <v>4</v>
      </c>
      <c r="O874" s="498">
        <v>6</v>
      </c>
      <c r="P874" s="500">
        <v>67418.548110547286</v>
      </c>
    </row>
    <row r="875" spans="1:16" ht="20.100000000000001" customHeight="1" x14ac:dyDescent="0.2">
      <c r="A875" s="497" t="s">
        <v>618</v>
      </c>
      <c r="B875" s="498" t="s">
        <v>639</v>
      </c>
      <c r="C875" s="499" t="s">
        <v>620</v>
      </c>
      <c r="D875" s="499" t="s">
        <v>947</v>
      </c>
      <c r="E875" s="500">
        <v>7000</v>
      </c>
      <c r="F875" s="499" t="s">
        <v>3183</v>
      </c>
      <c r="G875" s="499" t="s">
        <v>3184</v>
      </c>
      <c r="H875" s="499" t="s">
        <v>1962</v>
      </c>
      <c r="I875" s="499" t="s">
        <v>630</v>
      </c>
      <c r="J875" s="499" t="s">
        <v>1962</v>
      </c>
      <c r="K875" s="498">
        <v>3</v>
      </c>
      <c r="L875" s="498">
        <v>12</v>
      </c>
      <c r="M875" s="500">
        <v>86989.799999999988</v>
      </c>
      <c r="N875" s="498">
        <v>1</v>
      </c>
      <c r="O875" s="498">
        <v>6</v>
      </c>
      <c r="P875" s="500">
        <v>43418.548110547286</v>
      </c>
    </row>
    <row r="876" spans="1:16" ht="20.100000000000001" customHeight="1" x14ac:dyDescent="0.2">
      <c r="A876" s="497" t="s">
        <v>618</v>
      </c>
      <c r="B876" s="498" t="s">
        <v>619</v>
      </c>
      <c r="C876" s="499" t="s">
        <v>620</v>
      </c>
      <c r="D876" s="499" t="s">
        <v>3185</v>
      </c>
      <c r="E876" s="500">
        <v>4500</v>
      </c>
      <c r="F876" s="499" t="s">
        <v>3186</v>
      </c>
      <c r="G876" s="499" t="s">
        <v>3187</v>
      </c>
      <c r="H876" s="499" t="s">
        <v>3188</v>
      </c>
      <c r="I876" s="499" t="s">
        <v>625</v>
      </c>
      <c r="J876" s="499" t="s">
        <v>3188</v>
      </c>
      <c r="K876" s="498">
        <v>9</v>
      </c>
      <c r="L876" s="498">
        <v>12</v>
      </c>
      <c r="M876" s="500">
        <v>56970.890000000014</v>
      </c>
      <c r="N876" s="498">
        <v>4</v>
      </c>
      <c r="O876" s="498">
        <v>6</v>
      </c>
      <c r="P876" s="500">
        <v>28418.548110547283</v>
      </c>
    </row>
    <row r="877" spans="1:16" ht="20.100000000000001" customHeight="1" x14ac:dyDescent="0.2">
      <c r="A877" s="497" t="s">
        <v>618</v>
      </c>
      <c r="B877" s="498" t="s">
        <v>619</v>
      </c>
      <c r="C877" s="499" t="s">
        <v>620</v>
      </c>
      <c r="D877" s="499" t="s">
        <v>1112</v>
      </c>
      <c r="E877" s="500">
        <v>1200</v>
      </c>
      <c r="F877" s="499" t="s">
        <v>3189</v>
      </c>
      <c r="G877" s="499" t="s">
        <v>3190</v>
      </c>
      <c r="H877" s="499" t="s">
        <v>651</v>
      </c>
      <c r="I877" s="499" t="s">
        <v>652</v>
      </c>
      <c r="J877" s="499" t="s">
        <v>651</v>
      </c>
      <c r="K877" s="498">
        <v>6</v>
      </c>
      <c r="L877" s="498">
        <v>12</v>
      </c>
      <c r="M877" s="500">
        <v>16734.739999999998</v>
      </c>
      <c r="N877" s="498">
        <v>4</v>
      </c>
      <c r="O877" s="498">
        <v>6</v>
      </c>
      <c r="P877" s="500">
        <v>7959.7481105472843</v>
      </c>
    </row>
    <row r="878" spans="1:16" ht="20.100000000000001" customHeight="1" x14ac:dyDescent="0.2">
      <c r="A878" s="497" t="s">
        <v>618</v>
      </c>
      <c r="B878" s="498" t="s">
        <v>639</v>
      </c>
      <c r="C878" s="499" t="s">
        <v>620</v>
      </c>
      <c r="D878" s="499" t="s">
        <v>2547</v>
      </c>
      <c r="E878" s="500">
        <v>1200</v>
      </c>
      <c r="F878" s="499" t="s">
        <v>3191</v>
      </c>
      <c r="G878" s="499" t="s">
        <v>3192</v>
      </c>
      <c r="H878" s="499" t="s">
        <v>651</v>
      </c>
      <c r="I878" s="499" t="s">
        <v>652</v>
      </c>
      <c r="J878" s="499" t="s">
        <v>651</v>
      </c>
      <c r="K878" s="498">
        <v>6</v>
      </c>
      <c r="L878" s="498">
        <v>12</v>
      </c>
      <c r="M878" s="500">
        <v>16679.849999999999</v>
      </c>
      <c r="N878" s="498">
        <v>4</v>
      </c>
      <c r="O878" s="498">
        <v>6</v>
      </c>
      <c r="P878" s="500">
        <v>7951.6781105472846</v>
      </c>
    </row>
    <row r="879" spans="1:16" ht="20.100000000000001" customHeight="1" x14ac:dyDescent="0.2">
      <c r="A879" s="497" t="s">
        <v>618</v>
      </c>
      <c r="B879" s="498" t="s">
        <v>619</v>
      </c>
      <c r="C879" s="499" t="s">
        <v>620</v>
      </c>
      <c r="D879" s="499" t="s">
        <v>1486</v>
      </c>
      <c r="E879" s="500">
        <v>4000</v>
      </c>
      <c r="F879" s="499" t="s">
        <v>3193</v>
      </c>
      <c r="G879" s="499" t="s">
        <v>3194</v>
      </c>
      <c r="H879" s="499" t="s">
        <v>1000</v>
      </c>
      <c r="I879" s="499" t="s">
        <v>630</v>
      </c>
      <c r="J879" s="499" t="s">
        <v>1000</v>
      </c>
      <c r="K879" s="498">
        <v>9</v>
      </c>
      <c r="L879" s="498">
        <v>12</v>
      </c>
      <c r="M879" s="500">
        <v>50812.790000000008</v>
      </c>
      <c r="N879" s="498">
        <v>4</v>
      </c>
      <c r="O879" s="498">
        <v>6</v>
      </c>
      <c r="P879" s="500">
        <v>25418.548110547283</v>
      </c>
    </row>
    <row r="880" spans="1:16" ht="20.100000000000001" customHeight="1" x14ac:dyDescent="0.2">
      <c r="A880" s="497" t="s">
        <v>618</v>
      </c>
      <c r="B880" s="498" t="s">
        <v>639</v>
      </c>
      <c r="C880" s="499" t="s">
        <v>620</v>
      </c>
      <c r="D880" s="499" t="s">
        <v>805</v>
      </c>
      <c r="E880" s="500">
        <v>3000</v>
      </c>
      <c r="F880" s="499" t="s">
        <v>3195</v>
      </c>
      <c r="G880" s="499" t="s">
        <v>3196</v>
      </c>
      <c r="H880" s="499" t="s">
        <v>800</v>
      </c>
      <c r="I880" s="499" t="s">
        <v>630</v>
      </c>
      <c r="J880" s="499" t="s">
        <v>800</v>
      </c>
      <c r="K880" s="498">
        <v>10</v>
      </c>
      <c r="L880" s="498">
        <v>12</v>
      </c>
      <c r="M880" s="500">
        <v>38848.220000000008</v>
      </c>
      <c r="N880" s="498">
        <v>5</v>
      </c>
      <c r="O880" s="498">
        <v>6</v>
      </c>
      <c r="P880" s="500">
        <v>19418.548110547283</v>
      </c>
    </row>
    <row r="881" spans="1:16" ht="20.100000000000001" customHeight="1" x14ac:dyDescent="0.2">
      <c r="A881" s="497" t="s">
        <v>618</v>
      </c>
      <c r="B881" s="498" t="s">
        <v>639</v>
      </c>
      <c r="C881" s="499" t="s">
        <v>620</v>
      </c>
      <c r="D881" s="499" t="s">
        <v>746</v>
      </c>
      <c r="E881" s="500">
        <v>5800</v>
      </c>
      <c r="F881" s="499" t="s">
        <v>3197</v>
      </c>
      <c r="G881" s="499" t="s">
        <v>3198</v>
      </c>
      <c r="H881" s="499" t="s">
        <v>749</v>
      </c>
      <c r="I881" s="499" t="s">
        <v>630</v>
      </c>
      <c r="J881" s="499" t="s">
        <v>749</v>
      </c>
      <c r="K881" s="498">
        <v>6</v>
      </c>
      <c r="L881" s="498">
        <v>12</v>
      </c>
      <c r="M881" s="500">
        <v>72432.38</v>
      </c>
      <c r="N881" s="498">
        <v>4</v>
      </c>
      <c r="O881" s="498">
        <v>6</v>
      </c>
      <c r="P881" s="500">
        <v>36218.548110547286</v>
      </c>
    </row>
    <row r="882" spans="1:16" ht="20.100000000000001" customHeight="1" x14ac:dyDescent="0.2">
      <c r="A882" s="497" t="s">
        <v>618</v>
      </c>
      <c r="B882" s="498" t="s">
        <v>639</v>
      </c>
      <c r="C882" s="499" t="s">
        <v>620</v>
      </c>
      <c r="D882" s="499" t="s">
        <v>3199</v>
      </c>
      <c r="E882" s="500">
        <v>4000</v>
      </c>
      <c r="F882" s="499" t="s">
        <v>3200</v>
      </c>
      <c r="G882" s="499" t="s">
        <v>3201</v>
      </c>
      <c r="H882" s="499" t="s">
        <v>3202</v>
      </c>
      <c r="I882" s="499" t="s">
        <v>630</v>
      </c>
      <c r="J882" s="499" t="s">
        <v>3202</v>
      </c>
      <c r="K882" s="498">
        <v>8</v>
      </c>
      <c r="L882" s="498">
        <v>12</v>
      </c>
      <c r="M882" s="500">
        <v>50885.580000000009</v>
      </c>
      <c r="N882" s="498">
        <v>4</v>
      </c>
      <c r="O882" s="498">
        <v>6</v>
      </c>
      <c r="P882" s="500">
        <v>25418.548110547283</v>
      </c>
    </row>
    <row r="883" spans="1:16" ht="20.100000000000001" customHeight="1" x14ac:dyDescent="0.2">
      <c r="A883" s="497" t="s">
        <v>618</v>
      </c>
      <c r="B883" s="498" t="s">
        <v>639</v>
      </c>
      <c r="C883" s="499" t="s">
        <v>620</v>
      </c>
      <c r="D883" s="499" t="s">
        <v>3203</v>
      </c>
      <c r="E883" s="500">
        <v>6000</v>
      </c>
      <c r="F883" s="499" t="s">
        <v>3204</v>
      </c>
      <c r="G883" s="499" t="s">
        <v>3205</v>
      </c>
      <c r="H883" s="499" t="s">
        <v>1647</v>
      </c>
      <c r="I883" s="499" t="s">
        <v>630</v>
      </c>
      <c r="J883" s="499" t="s">
        <v>1647</v>
      </c>
      <c r="K883" s="498">
        <v>6</v>
      </c>
      <c r="L883" s="498">
        <v>12</v>
      </c>
      <c r="M883" s="500">
        <v>74880.600000000006</v>
      </c>
      <c r="N883" s="498">
        <v>4</v>
      </c>
      <c r="O883" s="498">
        <v>6</v>
      </c>
      <c r="P883" s="500">
        <v>37418.548110547286</v>
      </c>
    </row>
    <row r="884" spans="1:16" ht="20.100000000000001" customHeight="1" x14ac:dyDescent="0.2">
      <c r="A884" s="497" t="s">
        <v>618</v>
      </c>
      <c r="B884" s="498" t="s">
        <v>619</v>
      </c>
      <c r="C884" s="499" t="s">
        <v>620</v>
      </c>
      <c r="D884" s="499" t="s">
        <v>3206</v>
      </c>
      <c r="E884" s="500">
        <v>3500</v>
      </c>
      <c r="F884" s="499" t="s">
        <v>3207</v>
      </c>
      <c r="G884" s="499" t="s">
        <v>3208</v>
      </c>
      <c r="H884" s="499" t="s">
        <v>3209</v>
      </c>
      <c r="I884" s="499" t="s">
        <v>625</v>
      </c>
      <c r="J884" s="499" t="s">
        <v>3209</v>
      </c>
      <c r="K884" s="498">
        <v>6</v>
      </c>
      <c r="L884" s="498">
        <v>12</v>
      </c>
      <c r="M884" s="500">
        <v>44989.80000000001</v>
      </c>
      <c r="N884" s="498">
        <v>4</v>
      </c>
      <c r="O884" s="498">
        <v>6</v>
      </c>
      <c r="P884" s="500">
        <v>22418.548110547283</v>
      </c>
    </row>
    <row r="885" spans="1:16" ht="20.100000000000001" customHeight="1" x14ac:dyDescent="0.2">
      <c r="A885" s="497" t="s">
        <v>618</v>
      </c>
      <c r="B885" s="498" t="s">
        <v>639</v>
      </c>
      <c r="C885" s="499" t="s">
        <v>620</v>
      </c>
      <c r="D885" s="499" t="s">
        <v>3210</v>
      </c>
      <c r="E885" s="500">
        <v>7000</v>
      </c>
      <c r="F885" s="499" t="s">
        <v>3211</v>
      </c>
      <c r="G885" s="499" t="s">
        <v>3212</v>
      </c>
      <c r="H885" s="499" t="s">
        <v>1094</v>
      </c>
      <c r="I885" s="499" t="s">
        <v>630</v>
      </c>
      <c r="J885" s="499" t="s">
        <v>1094</v>
      </c>
      <c r="K885" s="498">
        <v>6</v>
      </c>
      <c r="L885" s="498">
        <v>12</v>
      </c>
      <c r="M885" s="500">
        <v>86523.14</v>
      </c>
      <c r="N885" s="498">
        <v>4</v>
      </c>
      <c r="O885" s="498">
        <v>6</v>
      </c>
      <c r="P885" s="500">
        <v>43418.548110547286</v>
      </c>
    </row>
    <row r="886" spans="1:16" ht="20.100000000000001" customHeight="1" x14ac:dyDescent="0.2">
      <c r="A886" s="497" t="s">
        <v>618</v>
      </c>
      <c r="B886" s="498" t="s">
        <v>639</v>
      </c>
      <c r="C886" s="499" t="s">
        <v>620</v>
      </c>
      <c r="D886" s="499" t="s">
        <v>3213</v>
      </c>
      <c r="E886" s="500">
        <v>10000</v>
      </c>
      <c r="F886" s="499" t="s">
        <v>3214</v>
      </c>
      <c r="G886" s="499" t="s">
        <v>3215</v>
      </c>
      <c r="H886" s="499" t="s">
        <v>638</v>
      </c>
      <c r="I886" s="499" t="s">
        <v>630</v>
      </c>
      <c r="J886" s="499" t="s">
        <v>638</v>
      </c>
      <c r="K886" s="498">
        <v>6</v>
      </c>
      <c r="L886" s="498">
        <v>12</v>
      </c>
      <c r="M886" s="500">
        <v>122989.79999999997</v>
      </c>
      <c r="N886" s="498">
        <v>4</v>
      </c>
      <c r="O886" s="498">
        <v>6</v>
      </c>
      <c r="P886" s="500">
        <v>61418.548110547286</v>
      </c>
    </row>
    <row r="887" spans="1:16" ht="20.100000000000001" customHeight="1" x14ac:dyDescent="0.2">
      <c r="A887" s="497" t="s">
        <v>618</v>
      </c>
      <c r="B887" s="498" t="s">
        <v>639</v>
      </c>
      <c r="C887" s="499" t="s">
        <v>620</v>
      </c>
      <c r="D887" s="499" t="s">
        <v>3216</v>
      </c>
      <c r="E887" s="500">
        <v>5500</v>
      </c>
      <c r="F887" s="499" t="s">
        <v>3217</v>
      </c>
      <c r="G887" s="499" t="s">
        <v>3218</v>
      </c>
      <c r="H887" s="499" t="s">
        <v>1518</v>
      </c>
      <c r="I887" s="499" t="s">
        <v>625</v>
      </c>
      <c r="J887" s="499" t="s">
        <v>1518</v>
      </c>
      <c r="K887" s="498"/>
      <c r="L887" s="498"/>
      <c r="M887" s="500"/>
      <c r="N887" s="498">
        <v>2</v>
      </c>
      <c r="O887" s="498">
        <v>6</v>
      </c>
      <c r="P887" s="500">
        <v>34418.548110547286</v>
      </c>
    </row>
    <row r="888" spans="1:16" ht="20.100000000000001" customHeight="1" x14ac:dyDescent="0.2">
      <c r="A888" s="497" t="s">
        <v>618</v>
      </c>
      <c r="B888" s="498" t="s">
        <v>639</v>
      </c>
      <c r="C888" s="499" t="s">
        <v>620</v>
      </c>
      <c r="D888" s="499" t="s">
        <v>3219</v>
      </c>
      <c r="E888" s="500">
        <v>3500</v>
      </c>
      <c r="F888" s="499" t="s">
        <v>3220</v>
      </c>
      <c r="G888" s="499" t="s">
        <v>3221</v>
      </c>
      <c r="H888" s="499" t="s">
        <v>647</v>
      </c>
      <c r="I888" s="499" t="s">
        <v>630</v>
      </c>
      <c r="J888" s="499" t="s">
        <v>647</v>
      </c>
      <c r="K888" s="498">
        <v>6</v>
      </c>
      <c r="L888" s="498">
        <v>12</v>
      </c>
      <c r="M888" s="500">
        <v>44961.000000000007</v>
      </c>
      <c r="N888" s="498">
        <v>4</v>
      </c>
      <c r="O888" s="498">
        <v>6</v>
      </c>
      <c r="P888" s="500">
        <v>22418.548110547283</v>
      </c>
    </row>
    <row r="889" spans="1:16" ht="20.100000000000001" customHeight="1" x14ac:dyDescent="0.2">
      <c r="A889" s="497" t="s">
        <v>618</v>
      </c>
      <c r="B889" s="498" t="s">
        <v>639</v>
      </c>
      <c r="C889" s="499" t="s">
        <v>620</v>
      </c>
      <c r="D889" s="499" t="s">
        <v>3222</v>
      </c>
      <c r="E889" s="500">
        <v>4500</v>
      </c>
      <c r="F889" s="499" t="s">
        <v>3223</v>
      </c>
      <c r="G889" s="499" t="s">
        <v>3224</v>
      </c>
      <c r="H889" s="499" t="s">
        <v>800</v>
      </c>
      <c r="I889" s="499" t="s">
        <v>630</v>
      </c>
      <c r="J889" s="499" t="s">
        <v>800</v>
      </c>
      <c r="K889" s="498">
        <v>1</v>
      </c>
      <c r="L889" s="498">
        <v>3</v>
      </c>
      <c r="M889" s="500">
        <v>9594.9699999999993</v>
      </c>
      <c r="N889" s="498">
        <v>4</v>
      </c>
      <c r="O889" s="498">
        <v>6</v>
      </c>
      <c r="P889" s="500">
        <v>28418.548110547283</v>
      </c>
    </row>
    <row r="890" spans="1:16" ht="20.100000000000001" customHeight="1" x14ac:dyDescent="0.2">
      <c r="A890" s="497" t="s">
        <v>618</v>
      </c>
      <c r="B890" s="498" t="s">
        <v>639</v>
      </c>
      <c r="C890" s="499" t="s">
        <v>620</v>
      </c>
      <c r="D890" s="499" t="s">
        <v>653</v>
      </c>
      <c r="E890" s="500">
        <v>4000</v>
      </c>
      <c r="F890" s="499" t="s">
        <v>3225</v>
      </c>
      <c r="G890" s="499" t="s">
        <v>3226</v>
      </c>
      <c r="H890" s="499" t="s">
        <v>629</v>
      </c>
      <c r="I890" s="499" t="s">
        <v>630</v>
      </c>
      <c r="J890" s="499" t="s">
        <v>629</v>
      </c>
      <c r="K890" s="498">
        <v>6</v>
      </c>
      <c r="L890" s="498">
        <v>12</v>
      </c>
      <c r="M890" s="500">
        <v>50964.040000000008</v>
      </c>
      <c r="N890" s="498">
        <v>4</v>
      </c>
      <c r="O890" s="498">
        <v>6</v>
      </c>
      <c r="P890" s="500">
        <v>25418.548110547283</v>
      </c>
    </row>
    <row r="891" spans="1:16" ht="20.100000000000001" customHeight="1" x14ac:dyDescent="0.2">
      <c r="A891" s="497" t="s">
        <v>618</v>
      </c>
      <c r="B891" s="498" t="s">
        <v>639</v>
      </c>
      <c r="C891" s="499" t="s">
        <v>620</v>
      </c>
      <c r="D891" s="499" t="s">
        <v>3227</v>
      </c>
      <c r="E891" s="500">
        <v>6500</v>
      </c>
      <c r="F891" s="499" t="s">
        <v>3228</v>
      </c>
      <c r="G891" s="499" t="s">
        <v>3229</v>
      </c>
      <c r="H891" s="499" t="s">
        <v>3230</v>
      </c>
      <c r="I891" s="499" t="s">
        <v>625</v>
      </c>
      <c r="J891" s="499" t="s">
        <v>3230</v>
      </c>
      <c r="K891" s="498">
        <v>0</v>
      </c>
      <c r="L891" s="498">
        <v>1</v>
      </c>
      <c r="M891" s="500">
        <v>7878.34</v>
      </c>
      <c r="N891" s="498"/>
      <c r="O891" s="498"/>
      <c r="P891" s="500"/>
    </row>
    <row r="892" spans="1:16" ht="20.100000000000001" customHeight="1" x14ac:dyDescent="0.2">
      <c r="A892" s="497" t="s">
        <v>618</v>
      </c>
      <c r="B892" s="498" t="s">
        <v>639</v>
      </c>
      <c r="C892" s="499" t="s">
        <v>620</v>
      </c>
      <c r="D892" s="499" t="s">
        <v>3231</v>
      </c>
      <c r="E892" s="500">
        <v>5500</v>
      </c>
      <c r="F892" s="499" t="s">
        <v>3232</v>
      </c>
      <c r="G892" s="499" t="s">
        <v>3233</v>
      </c>
      <c r="H892" s="499" t="s">
        <v>1790</v>
      </c>
      <c r="I892" s="499" t="s">
        <v>630</v>
      </c>
      <c r="J892" s="499" t="s">
        <v>1790</v>
      </c>
      <c r="K892" s="498">
        <v>6</v>
      </c>
      <c r="L892" s="498">
        <v>12</v>
      </c>
      <c r="M892" s="500">
        <v>68989.8</v>
      </c>
      <c r="N892" s="498">
        <v>1</v>
      </c>
      <c r="O892" s="498">
        <v>1</v>
      </c>
      <c r="P892" s="500">
        <v>14939.008110547282</v>
      </c>
    </row>
    <row r="893" spans="1:16" ht="20.100000000000001" customHeight="1" x14ac:dyDescent="0.2">
      <c r="A893" s="497" t="s">
        <v>618</v>
      </c>
      <c r="B893" s="498" t="s">
        <v>639</v>
      </c>
      <c r="C893" s="499" t="s">
        <v>620</v>
      </c>
      <c r="D893" s="499" t="s">
        <v>1179</v>
      </c>
      <c r="E893" s="500">
        <v>3800</v>
      </c>
      <c r="F893" s="499" t="s">
        <v>3234</v>
      </c>
      <c r="G893" s="499" t="s">
        <v>3235</v>
      </c>
      <c r="H893" s="499" t="s">
        <v>3236</v>
      </c>
      <c r="I893" s="499" t="s">
        <v>652</v>
      </c>
      <c r="J893" s="499" t="s">
        <v>3236</v>
      </c>
      <c r="K893" s="498">
        <v>6</v>
      </c>
      <c r="L893" s="498">
        <v>12</v>
      </c>
      <c r="M893" s="500">
        <v>48579.750000000007</v>
      </c>
      <c r="N893" s="498">
        <v>4</v>
      </c>
      <c r="O893" s="498">
        <v>6</v>
      </c>
      <c r="P893" s="500">
        <v>24218.548110547283</v>
      </c>
    </row>
    <row r="894" spans="1:16" ht="20.100000000000001" customHeight="1" x14ac:dyDescent="0.2">
      <c r="A894" s="497" t="s">
        <v>618</v>
      </c>
      <c r="B894" s="498" t="s">
        <v>639</v>
      </c>
      <c r="C894" s="499" t="s">
        <v>620</v>
      </c>
      <c r="D894" s="499" t="s">
        <v>2246</v>
      </c>
      <c r="E894" s="500">
        <v>3500</v>
      </c>
      <c r="F894" s="499" t="s">
        <v>3237</v>
      </c>
      <c r="G894" s="499" t="s">
        <v>3238</v>
      </c>
      <c r="H894" s="499" t="s">
        <v>1894</v>
      </c>
      <c r="I894" s="499" t="s">
        <v>630</v>
      </c>
      <c r="J894" s="499" t="s">
        <v>1894</v>
      </c>
      <c r="K894" s="498"/>
      <c r="L894" s="498"/>
      <c r="M894" s="500"/>
      <c r="N894" s="498">
        <v>1</v>
      </c>
      <c r="O894" s="498">
        <v>1</v>
      </c>
      <c r="P894" s="500">
        <v>3829.5481105472841</v>
      </c>
    </row>
    <row r="895" spans="1:16" ht="20.100000000000001" customHeight="1" x14ac:dyDescent="0.2">
      <c r="A895" s="497" t="s">
        <v>618</v>
      </c>
      <c r="B895" s="498" t="s">
        <v>619</v>
      </c>
      <c r="C895" s="499" t="s">
        <v>620</v>
      </c>
      <c r="D895" s="499" t="s">
        <v>3239</v>
      </c>
      <c r="E895" s="500">
        <v>5000</v>
      </c>
      <c r="F895" s="499" t="s">
        <v>3240</v>
      </c>
      <c r="G895" s="499" t="s">
        <v>3241</v>
      </c>
      <c r="H895" s="499" t="s">
        <v>823</v>
      </c>
      <c r="I895" s="499" t="s">
        <v>630</v>
      </c>
      <c r="J895" s="499" t="s">
        <v>823</v>
      </c>
      <c r="K895" s="498">
        <v>9</v>
      </c>
      <c r="L895" s="498">
        <v>12</v>
      </c>
      <c r="M895" s="500">
        <v>62892.850000000013</v>
      </c>
      <c r="N895" s="498">
        <v>2</v>
      </c>
      <c r="O895" s="498">
        <v>4</v>
      </c>
      <c r="P895" s="500">
        <v>28327.978110547287</v>
      </c>
    </row>
    <row r="896" spans="1:16" ht="20.100000000000001" customHeight="1" x14ac:dyDescent="0.2">
      <c r="A896" s="497" t="s">
        <v>618</v>
      </c>
      <c r="B896" s="498" t="s">
        <v>619</v>
      </c>
      <c r="C896" s="499" t="s">
        <v>620</v>
      </c>
      <c r="D896" s="499" t="s">
        <v>3242</v>
      </c>
      <c r="E896" s="500">
        <v>4500</v>
      </c>
      <c r="F896" s="499" t="s">
        <v>3243</v>
      </c>
      <c r="G896" s="499" t="s">
        <v>3244</v>
      </c>
      <c r="H896" s="499" t="s">
        <v>886</v>
      </c>
      <c r="I896" s="499" t="s">
        <v>630</v>
      </c>
      <c r="J896" s="499" t="s">
        <v>886</v>
      </c>
      <c r="K896" s="498">
        <v>6</v>
      </c>
      <c r="L896" s="498">
        <v>12</v>
      </c>
      <c r="M896" s="500">
        <v>56989.80000000001</v>
      </c>
      <c r="N896" s="498">
        <v>4</v>
      </c>
      <c r="O896" s="498">
        <v>6</v>
      </c>
      <c r="P896" s="500">
        <v>28418.548110547283</v>
      </c>
    </row>
    <row r="897" spans="1:16" ht="20.100000000000001" customHeight="1" x14ac:dyDescent="0.2">
      <c r="A897" s="497" t="s">
        <v>618</v>
      </c>
      <c r="B897" s="498" t="s">
        <v>639</v>
      </c>
      <c r="C897" s="499" t="s">
        <v>620</v>
      </c>
      <c r="D897" s="499" t="s">
        <v>3245</v>
      </c>
      <c r="E897" s="500">
        <v>930</v>
      </c>
      <c r="F897" s="499" t="s">
        <v>3246</v>
      </c>
      <c r="G897" s="499" t="s">
        <v>3247</v>
      </c>
      <c r="H897" s="499" t="s">
        <v>651</v>
      </c>
      <c r="I897" s="499" t="s">
        <v>652</v>
      </c>
      <c r="J897" s="499" t="s">
        <v>651</v>
      </c>
      <c r="K897" s="498">
        <v>6</v>
      </c>
      <c r="L897" s="498">
        <v>12</v>
      </c>
      <c r="M897" s="500">
        <v>13186.580000000002</v>
      </c>
      <c r="N897" s="498">
        <v>4</v>
      </c>
      <c r="O897" s="498">
        <v>6</v>
      </c>
      <c r="P897" s="500">
        <v>6162.9481105472842</v>
      </c>
    </row>
    <row r="898" spans="1:16" ht="20.100000000000001" customHeight="1" x14ac:dyDescent="0.2">
      <c r="A898" s="497" t="s">
        <v>618</v>
      </c>
      <c r="B898" s="498" t="s">
        <v>639</v>
      </c>
      <c r="C898" s="499" t="s">
        <v>620</v>
      </c>
      <c r="D898" s="499" t="s">
        <v>3248</v>
      </c>
      <c r="E898" s="500">
        <v>8000</v>
      </c>
      <c r="F898" s="499" t="s">
        <v>3249</v>
      </c>
      <c r="G898" s="499" t="s">
        <v>3250</v>
      </c>
      <c r="H898" s="499" t="s">
        <v>1435</v>
      </c>
      <c r="I898" s="499" t="s">
        <v>630</v>
      </c>
      <c r="J898" s="499" t="s">
        <v>1435</v>
      </c>
      <c r="K898" s="498">
        <v>4</v>
      </c>
      <c r="L898" s="498">
        <v>12</v>
      </c>
      <c r="M898" s="500">
        <v>147635.87999999998</v>
      </c>
      <c r="N898" s="498">
        <v>1</v>
      </c>
      <c r="O898" s="498">
        <v>6</v>
      </c>
      <c r="P898" s="500">
        <v>85418.548110547286</v>
      </c>
    </row>
    <row r="899" spans="1:16" ht="20.100000000000001" customHeight="1" x14ac:dyDescent="0.2">
      <c r="A899" s="497" t="s">
        <v>618</v>
      </c>
      <c r="B899" s="498" t="s">
        <v>639</v>
      </c>
      <c r="C899" s="499" t="s">
        <v>620</v>
      </c>
      <c r="D899" s="499" t="s">
        <v>3251</v>
      </c>
      <c r="E899" s="500">
        <v>2500</v>
      </c>
      <c r="F899" s="499" t="s">
        <v>3252</v>
      </c>
      <c r="G899" s="499" t="s">
        <v>3253</v>
      </c>
      <c r="H899" s="499" t="s">
        <v>3254</v>
      </c>
      <c r="I899" s="499" t="s">
        <v>652</v>
      </c>
      <c r="J899" s="499" t="s">
        <v>3254</v>
      </c>
      <c r="K899" s="498">
        <v>5</v>
      </c>
      <c r="L899" s="498">
        <v>11</v>
      </c>
      <c r="M899" s="500">
        <v>30690.920000000006</v>
      </c>
      <c r="N899" s="498"/>
      <c r="O899" s="498"/>
      <c r="P899" s="500"/>
    </row>
    <row r="900" spans="1:16" ht="20.100000000000001" customHeight="1" x14ac:dyDescent="0.2">
      <c r="A900" s="497" t="s">
        <v>618</v>
      </c>
      <c r="B900" s="498" t="s">
        <v>639</v>
      </c>
      <c r="C900" s="499" t="s">
        <v>620</v>
      </c>
      <c r="D900" s="499" t="s">
        <v>3255</v>
      </c>
      <c r="E900" s="500">
        <v>5100</v>
      </c>
      <c r="F900" s="499" t="s">
        <v>3256</v>
      </c>
      <c r="G900" s="499" t="s">
        <v>3257</v>
      </c>
      <c r="H900" s="499" t="s">
        <v>3258</v>
      </c>
      <c r="I900" s="499" t="s">
        <v>625</v>
      </c>
      <c r="J900" s="499" t="s">
        <v>3258</v>
      </c>
      <c r="K900" s="498">
        <v>6</v>
      </c>
      <c r="L900" s="498">
        <v>12</v>
      </c>
      <c r="M900" s="500">
        <v>63873.470000000008</v>
      </c>
      <c r="N900" s="498">
        <v>4</v>
      </c>
      <c r="O900" s="498">
        <v>6</v>
      </c>
      <c r="P900" s="500">
        <v>32018.548110547283</v>
      </c>
    </row>
    <row r="901" spans="1:16" ht="20.100000000000001" customHeight="1" x14ac:dyDescent="0.2">
      <c r="A901" s="497" t="s">
        <v>618</v>
      </c>
      <c r="B901" s="498" t="s">
        <v>639</v>
      </c>
      <c r="C901" s="499" t="s">
        <v>620</v>
      </c>
      <c r="D901" s="499" t="s">
        <v>3259</v>
      </c>
      <c r="E901" s="500">
        <v>10000</v>
      </c>
      <c r="F901" s="499" t="s">
        <v>3260</v>
      </c>
      <c r="G901" s="499" t="s">
        <v>3261</v>
      </c>
      <c r="H901" s="499" t="s">
        <v>3262</v>
      </c>
      <c r="I901" s="499" t="s">
        <v>630</v>
      </c>
      <c r="J901" s="499" t="s">
        <v>3262</v>
      </c>
      <c r="K901" s="498">
        <v>6</v>
      </c>
      <c r="L901" s="498">
        <v>12</v>
      </c>
      <c r="M901" s="500">
        <v>122779.34999999998</v>
      </c>
      <c r="N901" s="498">
        <v>1</v>
      </c>
      <c r="O901" s="498">
        <v>1</v>
      </c>
      <c r="P901" s="500">
        <v>25547.348110547282</v>
      </c>
    </row>
    <row r="902" spans="1:16" ht="20.100000000000001" customHeight="1" x14ac:dyDescent="0.2">
      <c r="A902" s="497" t="s">
        <v>618</v>
      </c>
      <c r="B902" s="498" t="s">
        <v>619</v>
      </c>
      <c r="C902" s="499" t="s">
        <v>620</v>
      </c>
      <c r="D902" s="499" t="s">
        <v>653</v>
      </c>
      <c r="E902" s="500">
        <v>4500</v>
      </c>
      <c r="F902" s="499" t="s">
        <v>3263</v>
      </c>
      <c r="G902" s="499" t="s">
        <v>3264</v>
      </c>
      <c r="H902" s="499" t="s">
        <v>629</v>
      </c>
      <c r="I902" s="499" t="s">
        <v>630</v>
      </c>
      <c r="J902" s="499" t="s">
        <v>629</v>
      </c>
      <c r="K902" s="498">
        <v>9</v>
      </c>
      <c r="L902" s="498">
        <v>12</v>
      </c>
      <c r="M902" s="500">
        <v>56823.680000000008</v>
      </c>
      <c r="N902" s="498">
        <v>3</v>
      </c>
      <c r="O902" s="498">
        <v>6</v>
      </c>
      <c r="P902" s="500">
        <v>28418.548110547283</v>
      </c>
    </row>
    <row r="903" spans="1:16" ht="20.100000000000001" customHeight="1" x14ac:dyDescent="0.2">
      <c r="A903" s="497" t="s">
        <v>618</v>
      </c>
      <c r="B903" s="498" t="s">
        <v>639</v>
      </c>
      <c r="C903" s="499" t="s">
        <v>620</v>
      </c>
      <c r="D903" s="499" t="s">
        <v>3265</v>
      </c>
      <c r="E903" s="500">
        <v>930</v>
      </c>
      <c r="F903" s="499" t="s">
        <v>3266</v>
      </c>
      <c r="G903" s="499" t="s">
        <v>3267</v>
      </c>
      <c r="H903" s="499" t="s">
        <v>757</v>
      </c>
      <c r="I903" s="499" t="s">
        <v>652</v>
      </c>
      <c r="J903" s="499" t="s">
        <v>757</v>
      </c>
      <c r="K903" s="498">
        <v>6</v>
      </c>
      <c r="L903" s="498">
        <v>12</v>
      </c>
      <c r="M903" s="500">
        <v>13264.400000000003</v>
      </c>
      <c r="N903" s="498">
        <v>4</v>
      </c>
      <c r="O903" s="498">
        <v>6</v>
      </c>
      <c r="P903" s="500">
        <v>6193.9481105472842</v>
      </c>
    </row>
    <row r="904" spans="1:16" ht="20.100000000000001" customHeight="1" x14ac:dyDescent="0.2">
      <c r="A904" s="497" t="s">
        <v>618</v>
      </c>
      <c r="B904" s="498" t="s">
        <v>639</v>
      </c>
      <c r="C904" s="499" t="s">
        <v>620</v>
      </c>
      <c r="D904" s="499" t="s">
        <v>3268</v>
      </c>
      <c r="E904" s="500">
        <v>3200</v>
      </c>
      <c r="F904" s="499" t="s">
        <v>3269</v>
      </c>
      <c r="G904" s="499" t="s">
        <v>3270</v>
      </c>
      <c r="H904" s="499" t="s">
        <v>800</v>
      </c>
      <c r="I904" s="499" t="s">
        <v>630</v>
      </c>
      <c r="J904" s="499" t="s">
        <v>800</v>
      </c>
      <c r="K904" s="498">
        <v>1</v>
      </c>
      <c r="L904" s="498">
        <v>2</v>
      </c>
      <c r="M904" s="500">
        <v>6214.97</v>
      </c>
      <c r="N904" s="498"/>
      <c r="O904" s="498"/>
      <c r="P904" s="500"/>
    </row>
    <row r="905" spans="1:16" ht="20.100000000000001" customHeight="1" x14ac:dyDescent="0.2">
      <c r="A905" s="497" t="s">
        <v>618</v>
      </c>
      <c r="B905" s="498" t="s">
        <v>639</v>
      </c>
      <c r="C905" s="499" t="s">
        <v>620</v>
      </c>
      <c r="D905" s="499" t="s">
        <v>1069</v>
      </c>
      <c r="E905" s="500">
        <v>9000</v>
      </c>
      <c r="F905" s="499" t="s">
        <v>3271</v>
      </c>
      <c r="G905" s="499" t="s">
        <v>3272</v>
      </c>
      <c r="H905" s="499" t="s">
        <v>927</v>
      </c>
      <c r="I905" s="499" t="s">
        <v>630</v>
      </c>
      <c r="J905" s="499" t="s">
        <v>927</v>
      </c>
      <c r="K905" s="498">
        <v>1</v>
      </c>
      <c r="L905" s="498">
        <v>2</v>
      </c>
      <c r="M905" s="500">
        <v>10483.15</v>
      </c>
      <c r="N905" s="498"/>
      <c r="O905" s="498"/>
      <c r="P905" s="500"/>
    </row>
    <row r="906" spans="1:16" ht="20.100000000000001" customHeight="1" x14ac:dyDescent="0.2">
      <c r="A906" s="497" t="s">
        <v>618</v>
      </c>
      <c r="B906" s="498" t="s">
        <v>639</v>
      </c>
      <c r="C906" s="499" t="s">
        <v>620</v>
      </c>
      <c r="D906" s="499" t="s">
        <v>700</v>
      </c>
      <c r="E906" s="500">
        <v>6500</v>
      </c>
      <c r="F906" s="499" t="s">
        <v>3273</v>
      </c>
      <c r="G906" s="499" t="s">
        <v>3274</v>
      </c>
      <c r="H906" s="499" t="s">
        <v>886</v>
      </c>
      <c r="I906" s="499" t="s">
        <v>630</v>
      </c>
      <c r="J906" s="499" t="s">
        <v>886</v>
      </c>
      <c r="K906" s="498">
        <v>8</v>
      </c>
      <c r="L906" s="498">
        <v>12</v>
      </c>
      <c r="M906" s="500">
        <v>80948.399999999994</v>
      </c>
      <c r="N906" s="498">
        <v>4</v>
      </c>
      <c r="O906" s="498">
        <v>6</v>
      </c>
      <c r="P906" s="500">
        <v>40418.548110547286</v>
      </c>
    </row>
    <row r="907" spans="1:16" ht="20.100000000000001" customHeight="1" x14ac:dyDescent="0.2">
      <c r="A907" s="497" t="s">
        <v>618</v>
      </c>
      <c r="B907" s="498" t="s">
        <v>619</v>
      </c>
      <c r="C907" s="499" t="s">
        <v>620</v>
      </c>
      <c r="D907" s="499" t="s">
        <v>3275</v>
      </c>
      <c r="E907" s="500">
        <v>1000</v>
      </c>
      <c r="F907" s="499" t="s">
        <v>3276</v>
      </c>
      <c r="G907" s="499" t="s">
        <v>3277</v>
      </c>
      <c r="H907" s="499" t="s">
        <v>1068</v>
      </c>
      <c r="I907" s="499" t="s">
        <v>652</v>
      </c>
      <c r="J907" s="499" t="s">
        <v>1068</v>
      </c>
      <c r="K907" s="498">
        <v>6</v>
      </c>
      <c r="L907" s="498">
        <v>12</v>
      </c>
      <c r="M907" s="500">
        <v>14180</v>
      </c>
      <c r="N907" s="498">
        <v>4</v>
      </c>
      <c r="O907" s="498">
        <v>6</v>
      </c>
      <c r="P907" s="500">
        <v>6651.7481105472843</v>
      </c>
    </row>
    <row r="908" spans="1:16" ht="20.100000000000001" customHeight="1" x14ac:dyDescent="0.2">
      <c r="A908" s="497" t="s">
        <v>618</v>
      </c>
      <c r="B908" s="498" t="s">
        <v>619</v>
      </c>
      <c r="C908" s="499" t="s">
        <v>620</v>
      </c>
      <c r="D908" s="499" t="s">
        <v>3278</v>
      </c>
      <c r="E908" s="500">
        <v>4000</v>
      </c>
      <c r="F908" s="499" t="s">
        <v>3279</v>
      </c>
      <c r="G908" s="499" t="s">
        <v>3280</v>
      </c>
      <c r="H908" s="499" t="s">
        <v>787</v>
      </c>
      <c r="I908" s="499" t="s">
        <v>625</v>
      </c>
      <c r="J908" s="499" t="s">
        <v>787</v>
      </c>
      <c r="K908" s="498">
        <v>6</v>
      </c>
      <c r="L908" s="498">
        <v>12</v>
      </c>
      <c r="M908" s="500">
        <v>50989.80000000001</v>
      </c>
      <c r="N908" s="498">
        <v>3</v>
      </c>
      <c r="O908" s="498">
        <v>5</v>
      </c>
      <c r="P908" s="500">
        <v>21200.748110547283</v>
      </c>
    </row>
    <row r="909" spans="1:16" ht="20.100000000000001" customHeight="1" x14ac:dyDescent="0.2">
      <c r="A909" s="497" t="s">
        <v>618</v>
      </c>
      <c r="B909" s="498" t="s">
        <v>639</v>
      </c>
      <c r="C909" s="499" t="s">
        <v>620</v>
      </c>
      <c r="D909" s="499" t="s">
        <v>3281</v>
      </c>
      <c r="E909" s="500">
        <v>1145</v>
      </c>
      <c r="F909" s="499" t="s">
        <v>3282</v>
      </c>
      <c r="G909" s="499" t="s">
        <v>3283</v>
      </c>
      <c r="H909" s="499" t="s">
        <v>3284</v>
      </c>
      <c r="I909" s="499" t="s">
        <v>652</v>
      </c>
      <c r="J909" s="499" t="s">
        <v>3284</v>
      </c>
      <c r="K909" s="498">
        <v>6</v>
      </c>
      <c r="L909" s="498">
        <v>12</v>
      </c>
      <c r="M909" s="500">
        <v>16076.599999999997</v>
      </c>
      <c r="N909" s="498">
        <v>4</v>
      </c>
      <c r="O909" s="498">
        <v>6</v>
      </c>
      <c r="P909" s="500">
        <v>7556.6981105472851</v>
      </c>
    </row>
    <row r="910" spans="1:16" ht="20.100000000000001" customHeight="1" x14ac:dyDescent="0.2">
      <c r="A910" s="497" t="s">
        <v>618</v>
      </c>
      <c r="B910" s="498" t="s">
        <v>639</v>
      </c>
      <c r="C910" s="499" t="s">
        <v>620</v>
      </c>
      <c r="D910" s="499" t="s">
        <v>954</v>
      </c>
      <c r="E910" s="500">
        <v>930</v>
      </c>
      <c r="F910" s="499" t="s">
        <v>3285</v>
      </c>
      <c r="G910" s="499" t="s">
        <v>3286</v>
      </c>
      <c r="H910" s="499" t="s">
        <v>1789</v>
      </c>
      <c r="I910" s="499" t="s">
        <v>625</v>
      </c>
      <c r="J910" s="499" t="s">
        <v>1789</v>
      </c>
      <c r="K910" s="498">
        <v>6</v>
      </c>
      <c r="L910" s="498">
        <v>12</v>
      </c>
      <c r="M910" s="500">
        <v>13264.400000000003</v>
      </c>
      <c r="N910" s="498">
        <v>4</v>
      </c>
      <c r="O910" s="498">
        <v>6</v>
      </c>
      <c r="P910" s="500">
        <v>6193.9481105472842</v>
      </c>
    </row>
    <row r="911" spans="1:16" ht="20.100000000000001" customHeight="1" x14ac:dyDescent="0.2">
      <c r="A911" s="497" t="s">
        <v>618</v>
      </c>
      <c r="B911" s="498" t="s">
        <v>639</v>
      </c>
      <c r="C911" s="499" t="s">
        <v>620</v>
      </c>
      <c r="D911" s="499" t="s">
        <v>805</v>
      </c>
      <c r="E911" s="500">
        <v>2500</v>
      </c>
      <c r="F911" s="499" t="s">
        <v>3287</v>
      </c>
      <c r="G911" s="499" t="s">
        <v>3288</v>
      </c>
      <c r="H911" s="499" t="s">
        <v>774</v>
      </c>
      <c r="I911" s="499" t="s">
        <v>625</v>
      </c>
      <c r="J911" s="499" t="s">
        <v>774</v>
      </c>
      <c r="K911" s="498">
        <v>6</v>
      </c>
      <c r="L911" s="498">
        <v>12</v>
      </c>
      <c r="M911" s="500">
        <v>32970.250000000007</v>
      </c>
      <c r="N911" s="498">
        <v>4</v>
      </c>
      <c r="O911" s="498">
        <v>6</v>
      </c>
      <c r="P911" s="500">
        <v>16418.548110547283</v>
      </c>
    </row>
    <row r="912" spans="1:16" ht="20.100000000000001" customHeight="1" x14ac:dyDescent="0.2">
      <c r="A912" s="497" t="s">
        <v>618</v>
      </c>
      <c r="B912" s="498" t="s">
        <v>639</v>
      </c>
      <c r="C912" s="499" t="s">
        <v>620</v>
      </c>
      <c r="D912" s="499" t="s">
        <v>1247</v>
      </c>
      <c r="E912" s="500">
        <v>1200</v>
      </c>
      <c r="F912" s="499" t="s">
        <v>3289</v>
      </c>
      <c r="G912" s="499" t="s">
        <v>3290</v>
      </c>
      <c r="H912" s="499" t="s">
        <v>3291</v>
      </c>
      <c r="I912" s="499" t="s">
        <v>652</v>
      </c>
      <c r="J912" s="499" t="s">
        <v>3291</v>
      </c>
      <c r="K912" s="498">
        <v>6</v>
      </c>
      <c r="L912" s="498">
        <v>12</v>
      </c>
      <c r="M912" s="500">
        <v>16776.57</v>
      </c>
      <c r="N912" s="498">
        <v>4</v>
      </c>
      <c r="O912" s="498">
        <v>6</v>
      </c>
      <c r="P912" s="500">
        <v>7959.7481105472843</v>
      </c>
    </row>
    <row r="913" spans="1:16" ht="20.100000000000001" customHeight="1" x14ac:dyDescent="0.2">
      <c r="A913" s="497" t="s">
        <v>618</v>
      </c>
      <c r="B913" s="498" t="s">
        <v>639</v>
      </c>
      <c r="C913" s="499" t="s">
        <v>620</v>
      </c>
      <c r="D913" s="499" t="s">
        <v>1925</v>
      </c>
      <c r="E913" s="500">
        <v>3000</v>
      </c>
      <c r="F913" s="499" t="s">
        <v>3292</v>
      </c>
      <c r="G913" s="499" t="s">
        <v>3293</v>
      </c>
      <c r="H913" s="499" t="s">
        <v>3294</v>
      </c>
      <c r="I913" s="499" t="s">
        <v>625</v>
      </c>
      <c r="J913" s="499" t="s">
        <v>3294</v>
      </c>
      <c r="K913" s="498">
        <v>7</v>
      </c>
      <c r="L913" s="498">
        <v>12</v>
      </c>
      <c r="M913" s="500">
        <v>37376.94000000001</v>
      </c>
      <c r="N913" s="498">
        <v>4</v>
      </c>
      <c r="O913" s="498">
        <v>6</v>
      </c>
      <c r="P913" s="500">
        <v>19418.548110547283</v>
      </c>
    </row>
    <row r="914" spans="1:16" ht="20.100000000000001" customHeight="1" x14ac:dyDescent="0.2">
      <c r="A914" s="497" t="s">
        <v>618</v>
      </c>
      <c r="B914" s="498" t="s">
        <v>619</v>
      </c>
      <c r="C914" s="499" t="s">
        <v>620</v>
      </c>
      <c r="D914" s="499" t="s">
        <v>1287</v>
      </c>
      <c r="E914" s="500">
        <v>7500</v>
      </c>
      <c r="F914" s="499" t="s">
        <v>3295</v>
      </c>
      <c r="G914" s="499" t="s">
        <v>3296</v>
      </c>
      <c r="H914" s="499" t="s">
        <v>666</v>
      </c>
      <c r="I914" s="499" t="s">
        <v>630</v>
      </c>
      <c r="J914" s="499" t="s">
        <v>666</v>
      </c>
      <c r="K914" s="498">
        <v>8</v>
      </c>
      <c r="L914" s="498">
        <v>8</v>
      </c>
      <c r="M914" s="500">
        <v>55728.21</v>
      </c>
      <c r="N914" s="498">
        <v>0</v>
      </c>
      <c r="O914" s="498">
        <v>1</v>
      </c>
      <c r="P914" s="500">
        <v>12321.97</v>
      </c>
    </row>
    <row r="915" spans="1:16" ht="20.100000000000001" customHeight="1" x14ac:dyDescent="0.2">
      <c r="A915" s="497" t="s">
        <v>618</v>
      </c>
      <c r="B915" s="498" t="s">
        <v>639</v>
      </c>
      <c r="C915" s="499" t="s">
        <v>620</v>
      </c>
      <c r="D915" s="499" t="s">
        <v>3297</v>
      </c>
      <c r="E915" s="500">
        <v>5000</v>
      </c>
      <c r="F915" s="499" t="s">
        <v>3298</v>
      </c>
      <c r="G915" s="499" t="s">
        <v>3299</v>
      </c>
      <c r="H915" s="499" t="s">
        <v>643</v>
      </c>
      <c r="I915" s="499" t="s">
        <v>630</v>
      </c>
      <c r="J915" s="499" t="s">
        <v>643</v>
      </c>
      <c r="K915" s="498"/>
      <c r="L915" s="498"/>
      <c r="M915" s="500"/>
      <c r="N915" s="498">
        <v>1</v>
      </c>
      <c r="O915" s="498">
        <v>1</v>
      </c>
      <c r="P915" s="500">
        <v>5329.5481105472845</v>
      </c>
    </row>
    <row r="916" spans="1:16" ht="20.100000000000001" customHeight="1" x14ac:dyDescent="0.2">
      <c r="A916" s="497" t="s">
        <v>618</v>
      </c>
      <c r="B916" s="498" t="s">
        <v>639</v>
      </c>
      <c r="C916" s="499" t="s">
        <v>620</v>
      </c>
      <c r="D916" s="499" t="s">
        <v>778</v>
      </c>
      <c r="E916" s="500">
        <v>3500</v>
      </c>
      <c r="F916" s="499" t="s">
        <v>3300</v>
      </c>
      <c r="G916" s="499" t="s">
        <v>3301</v>
      </c>
      <c r="H916" s="499" t="s">
        <v>651</v>
      </c>
      <c r="I916" s="499" t="s">
        <v>652</v>
      </c>
      <c r="J916" s="499" t="s">
        <v>651</v>
      </c>
      <c r="K916" s="498">
        <v>6</v>
      </c>
      <c r="L916" s="498">
        <v>12</v>
      </c>
      <c r="M916" s="500">
        <v>44989.80000000001</v>
      </c>
      <c r="N916" s="498">
        <v>4</v>
      </c>
      <c r="O916" s="498">
        <v>6</v>
      </c>
      <c r="P916" s="500">
        <v>22418.548110547283</v>
      </c>
    </row>
    <row r="917" spans="1:16" ht="20.100000000000001" customHeight="1" x14ac:dyDescent="0.2">
      <c r="A917" s="497" t="s">
        <v>618</v>
      </c>
      <c r="B917" s="498" t="s">
        <v>639</v>
      </c>
      <c r="C917" s="499" t="s">
        <v>620</v>
      </c>
      <c r="D917" s="499" t="s">
        <v>3302</v>
      </c>
      <c r="E917" s="500">
        <v>1500</v>
      </c>
      <c r="F917" s="499" t="s">
        <v>3303</v>
      </c>
      <c r="G917" s="499" t="s">
        <v>3304</v>
      </c>
      <c r="H917" s="499" t="s">
        <v>2406</v>
      </c>
      <c r="I917" s="499" t="s">
        <v>652</v>
      </c>
      <c r="J917" s="499" t="s">
        <v>2406</v>
      </c>
      <c r="K917" s="498">
        <v>6</v>
      </c>
      <c r="L917" s="498">
        <v>12</v>
      </c>
      <c r="M917" s="500">
        <v>20713.03</v>
      </c>
      <c r="N917" s="498">
        <v>4</v>
      </c>
      <c r="O917" s="498">
        <v>6</v>
      </c>
      <c r="P917" s="500">
        <v>9921.7481105472834</v>
      </c>
    </row>
    <row r="918" spans="1:16" ht="20.100000000000001" customHeight="1" x14ac:dyDescent="0.2">
      <c r="A918" s="497" t="s">
        <v>618</v>
      </c>
      <c r="B918" s="498" t="s">
        <v>619</v>
      </c>
      <c r="C918" s="499" t="s">
        <v>620</v>
      </c>
      <c r="D918" s="499" t="s">
        <v>720</v>
      </c>
      <c r="E918" s="500">
        <v>11000</v>
      </c>
      <c r="F918" s="499" t="s">
        <v>3305</v>
      </c>
      <c r="G918" s="499" t="s">
        <v>3306</v>
      </c>
      <c r="H918" s="499" t="s">
        <v>3307</v>
      </c>
      <c r="I918" s="499" t="s">
        <v>630</v>
      </c>
      <c r="J918" s="499" t="s">
        <v>3307</v>
      </c>
      <c r="K918" s="498">
        <v>9</v>
      </c>
      <c r="L918" s="498">
        <v>12</v>
      </c>
      <c r="M918" s="500">
        <v>134989.79999999996</v>
      </c>
      <c r="N918" s="498">
        <v>4</v>
      </c>
      <c r="O918" s="498">
        <v>6</v>
      </c>
      <c r="P918" s="500">
        <v>67418.548110547286</v>
      </c>
    </row>
    <row r="919" spans="1:16" ht="20.100000000000001" customHeight="1" x14ac:dyDescent="0.2">
      <c r="A919" s="497" t="s">
        <v>618</v>
      </c>
      <c r="B919" s="498" t="s">
        <v>639</v>
      </c>
      <c r="C919" s="499" t="s">
        <v>620</v>
      </c>
      <c r="D919" s="499" t="s">
        <v>3308</v>
      </c>
      <c r="E919" s="500">
        <v>6000</v>
      </c>
      <c r="F919" s="499" t="s">
        <v>3309</v>
      </c>
      <c r="G919" s="499" t="s">
        <v>3310</v>
      </c>
      <c r="H919" s="499" t="s">
        <v>2571</v>
      </c>
      <c r="I919" s="499" t="s">
        <v>630</v>
      </c>
      <c r="J919" s="499" t="s">
        <v>2571</v>
      </c>
      <c r="K919" s="498">
        <v>6</v>
      </c>
      <c r="L919" s="498">
        <v>12</v>
      </c>
      <c r="M919" s="500">
        <v>74689.8</v>
      </c>
      <c r="N919" s="498">
        <v>4</v>
      </c>
      <c r="O919" s="498">
        <v>6</v>
      </c>
      <c r="P919" s="500">
        <v>37418.548110547286</v>
      </c>
    </row>
    <row r="920" spans="1:16" ht="20.100000000000001" customHeight="1" x14ac:dyDescent="0.2">
      <c r="A920" s="497" t="s">
        <v>618</v>
      </c>
      <c r="B920" s="498" t="s">
        <v>639</v>
      </c>
      <c r="C920" s="499" t="s">
        <v>620</v>
      </c>
      <c r="D920" s="499" t="s">
        <v>3160</v>
      </c>
      <c r="E920" s="500">
        <v>3000</v>
      </c>
      <c r="F920" s="499" t="s">
        <v>3311</v>
      </c>
      <c r="G920" s="499" t="s">
        <v>3312</v>
      </c>
      <c r="H920" s="499" t="s">
        <v>3163</v>
      </c>
      <c r="I920" s="499" t="s">
        <v>625</v>
      </c>
      <c r="J920" s="499" t="s">
        <v>3163</v>
      </c>
      <c r="K920" s="498">
        <v>6</v>
      </c>
      <c r="L920" s="498">
        <v>12</v>
      </c>
      <c r="M920" s="500">
        <v>33949.500000000007</v>
      </c>
      <c r="N920" s="498">
        <v>4</v>
      </c>
      <c r="O920" s="498">
        <v>6</v>
      </c>
      <c r="P920" s="500">
        <v>19418.548110547283</v>
      </c>
    </row>
    <row r="921" spans="1:16" ht="20.100000000000001" customHeight="1" x14ac:dyDescent="0.2">
      <c r="A921" s="497" t="s">
        <v>618</v>
      </c>
      <c r="B921" s="498" t="s">
        <v>639</v>
      </c>
      <c r="C921" s="499" t="s">
        <v>620</v>
      </c>
      <c r="D921" s="499" t="s">
        <v>760</v>
      </c>
      <c r="E921" s="500">
        <v>6500</v>
      </c>
      <c r="F921" s="499" t="s">
        <v>3313</v>
      </c>
      <c r="G921" s="499" t="s">
        <v>3314</v>
      </c>
      <c r="H921" s="499" t="s">
        <v>643</v>
      </c>
      <c r="I921" s="499" t="s">
        <v>630</v>
      </c>
      <c r="J921" s="499" t="s">
        <v>643</v>
      </c>
      <c r="K921" s="498">
        <v>8</v>
      </c>
      <c r="L921" s="498">
        <v>12</v>
      </c>
      <c r="M921" s="500">
        <v>80988.45</v>
      </c>
      <c r="N921" s="498">
        <v>3</v>
      </c>
      <c r="O921" s="498">
        <v>6</v>
      </c>
      <c r="P921" s="500">
        <v>40418.548110547286</v>
      </c>
    </row>
    <row r="922" spans="1:16" ht="20.100000000000001" customHeight="1" x14ac:dyDescent="0.2">
      <c r="A922" s="497" t="s">
        <v>618</v>
      </c>
      <c r="B922" s="498" t="s">
        <v>639</v>
      </c>
      <c r="C922" s="499" t="s">
        <v>620</v>
      </c>
      <c r="D922" s="499" t="s">
        <v>3315</v>
      </c>
      <c r="E922" s="500">
        <v>930</v>
      </c>
      <c r="F922" s="499" t="s">
        <v>3316</v>
      </c>
      <c r="G922" s="499" t="s">
        <v>3317</v>
      </c>
      <c r="H922" s="499" t="s">
        <v>1068</v>
      </c>
      <c r="I922" s="499" t="s">
        <v>652</v>
      </c>
      <c r="J922" s="499" t="s">
        <v>1068</v>
      </c>
      <c r="K922" s="498">
        <v>8</v>
      </c>
      <c r="L922" s="498">
        <v>12</v>
      </c>
      <c r="M922" s="500">
        <v>13264.400000000003</v>
      </c>
      <c r="N922" s="498">
        <v>6</v>
      </c>
      <c r="O922" s="498">
        <v>6</v>
      </c>
      <c r="P922" s="500">
        <v>6193.9481105472842</v>
      </c>
    </row>
    <row r="923" spans="1:16" ht="20.100000000000001" customHeight="1" x14ac:dyDescent="0.2">
      <c r="A923" s="497" t="s">
        <v>618</v>
      </c>
      <c r="B923" s="498" t="s">
        <v>639</v>
      </c>
      <c r="C923" s="499" t="s">
        <v>620</v>
      </c>
      <c r="D923" s="499" t="s">
        <v>778</v>
      </c>
      <c r="E923" s="500">
        <v>2500</v>
      </c>
      <c r="F923" s="499" t="s">
        <v>3318</v>
      </c>
      <c r="G923" s="499" t="s">
        <v>3319</v>
      </c>
      <c r="H923" s="499" t="s">
        <v>651</v>
      </c>
      <c r="I923" s="499" t="s">
        <v>652</v>
      </c>
      <c r="J923" s="499" t="s">
        <v>651</v>
      </c>
      <c r="K923" s="498">
        <v>6</v>
      </c>
      <c r="L923" s="498">
        <v>12</v>
      </c>
      <c r="M923" s="500">
        <v>32989.800000000003</v>
      </c>
      <c r="N923" s="498">
        <v>4</v>
      </c>
      <c r="O923" s="498">
        <v>6</v>
      </c>
      <c r="P923" s="500">
        <v>16418.548110547283</v>
      </c>
    </row>
    <row r="924" spans="1:16" ht="20.100000000000001" customHeight="1" x14ac:dyDescent="0.2">
      <c r="A924" s="497" t="s">
        <v>618</v>
      </c>
      <c r="B924" s="498" t="s">
        <v>639</v>
      </c>
      <c r="C924" s="499" t="s">
        <v>620</v>
      </c>
      <c r="D924" s="499" t="s">
        <v>2111</v>
      </c>
      <c r="E924" s="500">
        <v>3800</v>
      </c>
      <c r="F924" s="499" t="s">
        <v>3320</v>
      </c>
      <c r="G924" s="499" t="s">
        <v>3321</v>
      </c>
      <c r="H924" s="499" t="s">
        <v>3322</v>
      </c>
      <c r="I924" s="499" t="s">
        <v>625</v>
      </c>
      <c r="J924" s="499" t="s">
        <v>3322</v>
      </c>
      <c r="K924" s="498">
        <v>6</v>
      </c>
      <c r="L924" s="498">
        <v>12</v>
      </c>
      <c r="M924" s="500">
        <v>48572.310000000005</v>
      </c>
      <c r="N924" s="498">
        <v>4</v>
      </c>
      <c r="O924" s="498">
        <v>6</v>
      </c>
      <c r="P924" s="500">
        <v>24218.548110547283</v>
      </c>
    </row>
    <row r="925" spans="1:16" ht="20.100000000000001" customHeight="1" x14ac:dyDescent="0.2">
      <c r="A925" s="497" t="s">
        <v>618</v>
      </c>
      <c r="B925" s="498" t="s">
        <v>639</v>
      </c>
      <c r="C925" s="499" t="s">
        <v>620</v>
      </c>
      <c r="D925" s="499" t="s">
        <v>3323</v>
      </c>
      <c r="E925" s="500">
        <v>3000</v>
      </c>
      <c r="F925" s="499" t="s">
        <v>3324</v>
      </c>
      <c r="G925" s="499" t="s">
        <v>3325</v>
      </c>
      <c r="H925" s="499" t="s">
        <v>3326</v>
      </c>
      <c r="I925" s="499" t="s">
        <v>652</v>
      </c>
      <c r="J925" s="499" t="s">
        <v>3326</v>
      </c>
      <c r="K925" s="498">
        <v>6</v>
      </c>
      <c r="L925" s="498">
        <v>12</v>
      </c>
      <c r="M925" s="500">
        <v>38975.520000000004</v>
      </c>
      <c r="N925" s="498">
        <v>4</v>
      </c>
      <c r="O925" s="498">
        <v>6</v>
      </c>
      <c r="P925" s="500">
        <v>19418.548110547283</v>
      </c>
    </row>
    <row r="926" spans="1:16" ht="20.100000000000001" customHeight="1" x14ac:dyDescent="0.2">
      <c r="A926" s="497" t="s">
        <v>618</v>
      </c>
      <c r="B926" s="498" t="s">
        <v>619</v>
      </c>
      <c r="C926" s="499" t="s">
        <v>620</v>
      </c>
      <c r="D926" s="499" t="s">
        <v>3327</v>
      </c>
      <c r="E926" s="500">
        <v>6000</v>
      </c>
      <c r="F926" s="499" t="s">
        <v>3328</v>
      </c>
      <c r="G926" s="499" t="s">
        <v>3329</v>
      </c>
      <c r="H926" s="499" t="s">
        <v>634</v>
      </c>
      <c r="I926" s="499" t="s">
        <v>630</v>
      </c>
      <c r="J926" s="499" t="s">
        <v>634</v>
      </c>
      <c r="K926" s="498">
        <v>9</v>
      </c>
      <c r="L926" s="498">
        <v>12</v>
      </c>
      <c r="M926" s="500">
        <v>74551.72</v>
      </c>
      <c r="N926" s="498">
        <v>4</v>
      </c>
      <c r="O926" s="498">
        <v>6</v>
      </c>
      <c r="P926" s="500">
        <v>37418.548110547286</v>
      </c>
    </row>
    <row r="927" spans="1:16" ht="20.100000000000001" customHeight="1" x14ac:dyDescent="0.2">
      <c r="A927" s="497" t="s">
        <v>618</v>
      </c>
      <c r="B927" s="498" t="s">
        <v>639</v>
      </c>
      <c r="C927" s="499" t="s">
        <v>620</v>
      </c>
      <c r="D927" s="499" t="s">
        <v>3330</v>
      </c>
      <c r="E927" s="500">
        <v>3500</v>
      </c>
      <c r="F927" s="499" t="s">
        <v>3331</v>
      </c>
      <c r="G927" s="499" t="s">
        <v>3332</v>
      </c>
      <c r="H927" s="499" t="s">
        <v>3333</v>
      </c>
      <c r="I927" s="499" t="s">
        <v>625</v>
      </c>
      <c r="J927" s="499" t="s">
        <v>3333</v>
      </c>
      <c r="K927" s="498">
        <v>6</v>
      </c>
      <c r="L927" s="498">
        <v>12</v>
      </c>
      <c r="M927" s="500">
        <v>44883.240000000005</v>
      </c>
      <c r="N927" s="498">
        <v>4</v>
      </c>
      <c r="O927" s="498">
        <v>6</v>
      </c>
      <c r="P927" s="500">
        <v>22418.548110547283</v>
      </c>
    </row>
    <row r="928" spans="1:16" ht="20.100000000000001" customHeight="1" x14ac:dyDescent="0.2">
      <c r="A928" s="497" t="s">
        <v>618</v>
      </c>
      <c r="B928" s="498" t="s">
        <v>639</v>
      </c>
      <c r="C928" s="499" t="s">
        <v>620</v>
      </c>
      <c r="D928" s="499" t="s">
        <v>805</v>
      </c>
      <c r="E928" s="500">
        <v>3500</v>
      </c>
      <c r="F928" s="499" t="s">
        <v>3334</v>
      </c>
      <c r="G928" s="499" t="s">
        <v>3335</v>
      </c>
      <c r="H928" s="499" t="s">
        <v>2268</v>
      </c>
      <c r="I928" s="499" t="s">
        <v>625</v>
      </c>
      <c r="J928" s="499" t="s">
        <v>2268</v>
      </c>
      <c r="K928" s="498">
        <v>6</v>
      </c>
      <c r="L928" s="498">
        <v>12</v>
      </c>
      <c r="M928" s="500">
        <v>44953.320000000007</v>
      </c>
      <c r="N928" s="498">
        <v>4</v>
      </c>
      <c r="O928" s="498">
        <v>6</v>
      </c>
      <c r="P928" s="500">
        <v>22418.548110547283</v>
      </c>
    </row>
    <row r="929" spans="1:16" ht="20.100000000000001" customHeight="1" x14ac:dyDescent="0.2">
      <c r="A929" s="497" t="s">
        <v>618</v>
      </c>
      <c r="B929" s="498" t="s">
        <v>619</v>
      </c>
      <c r="C929" s="499" t="s">
        <v>620</v>
      </c>
      <c r="D929" s="499" t="s">
        <v>2076</v>
      </c>
      <c r="E929" s="500">
        <v>2600</v>
      </c>
      <c r="F929" s="499" t="s">
        <v>3336</v>
      </c>
      <c r="G929" s="499" t="s">
        <v>3337</v>
      </c>
      <c r="H929" s="499" t="s">
        <v>1174</v>
      </c>
      <c r="I929" s="499" t="s">
        <v>652</v>
      </c>
      <c r="J929" s="499" t="s">
        <v>1174</v>
      </c>
      <c r="K929" s="498">
        <v>9</v>
      </c>
      <c r="L929" s="498">
        <v>12</v>
      </c>
      <c r="M929" s="500">
        <v>33020.630000000005</v>
      </c>
      <c r="N929" s="498">
        <v>4</v>
      </c>
      <c r="O929" s="498">
        <v>6</v>
      </c>
      <c r="P929" s="500">
        <v>17018.548110547283</v>
      </c>
    </row>
    <row r="930" spans="1:16" ht="20.100000000000001" customHeight="1" x14ac:dyDescent="0.2">
      <c r="A930" s="497" t="s">
        <v>618</v>
      </c>
      <c r="B930" s="498" t="s">
        <v>619</v>
      </c>
      <c r="C930" s="499" t="s">
        <v>620</v>
      </c>
      <c r="D930" s="499" t="s">
        <v>3338</v>
      </c>
      <c r="E930" s="500">
        <v>1000</v>
      </c>
      <c r="F930" s="499" t="s">
        <v>3339</v>
      </c>
      <c r="G930" s="499" t="s">
        <v>3340</v>
      </c>
      <c r="H930" s="499" t="s">
        <v>651</v>
      </c>
      <c r="I930" s="499" t="s">
        <v>652</v>
      </c>
      <c r="J930" s="499" t="s">
        <v>651</v>
      </c>
      <c r="K930" s="498">
        <v>6</v>
      </c>
      <c r="L930" s="498">
        <v>12</v>
      </c>
      <c r="M930" s="500">
        <v>14166.36</v>
      </c>
      <c r="N930" s="498">
        <v>4</v>
      </c>
      <c r="O930" s="498">
        <v>6</v>
      </c>
      <c r="P930" s="500">
        <v>6651.7481105472843</v>
      </c>
    </row>
    <row r="931" spans="1:16" ht="20.100000000000001" customHeight="1" x14ac:dyDescent="0.2">
      <c r="A931" s="497" t="s">
        <v>618</v>
      </c>
      <c r="B931" s="498" t="s">
        <v>619</v>
      </c>
      <c r="C931" s="499" t="s">
        <v>620</v>
      </c>
      <c r="D931" s="499" t="s">
        <v>2552</v>
      </c>
      <c r="E931" s="500">
        <v>1000</v>
      </c>
      <c r="F931" s="499" t="s">
        <v>3341</v>
      </c>
      <c r="G931" s="499" t="s">
        <v>3342</v>
      </c>
      <c r="H931" s="499" t="s">
        <v>651</v>
      </c>
      <c r="I931" s="499" t="s">
        <v>652</v>
      </c>
      <c r="J931" s="499" t="s">
        <v>651</v>
      </c>
      <c r="K931" s="498">
        <v>6</v>
      </c>
      <c r="L931" s="498">
        <v>12</v>
      </c>
      <c r="M931" s="500">
        <v>14180</v>
      </c>
      <c r="N931" s="498">
        <v>4</v>
      </c>
      <c r="O931" s="498">
        <v>6</v>
      </c>
      <c r="P931" s="500">
        <v>6651.7481105472843</v>
      </c>
    </row>
    <row r="932" spans="1:16" ht="20.100000000000001" customHeight="1" x14ac:dyDescent="0.2">
      <c r="A932" s="497" t="s">
        <v>618</v>
      </c>
      <c r="B932" s="498" t="s">
        <v>619</v>
      </c>
      <c r="C932" s="499" t="s">
        <v>620</v>
      </c>
      <c r="D932" s="499" t="s">
        <v>1392</v>
      </c>
      <c r="E932" s="500">
        <v>1200</v>
      </c>
      <c r="F932" s="499" t="s">
        <v>3343</v>
      </c>
      <c r="G932" s="499" t="s">
        <v>3344</v>
      </c>
      <c r="H932" s="499" t="s">
        <v>651</v>
      </c>
      <c r="I932" s="499" t="s">
        <v>652</v>
      </c>
      <c r="J932" s="499" t="s">
        <v>651</v>
      </c>
      <c r="K932" s="498">
        <v>9</v>
      </c>
      <c r="L932" s="498">
        <v>12</v>
      </c>
      <c r="M932" s="500">
        <v>16796</v>
      </c>
      <c r="N932" s="498">
        <v>3</v>
      </c>
      <c r="O932" s="498">
        <v>6</v>
      </c>
      <c r="P932" s="500">
        <v>7959.7481105472843</v>
      </c>
    </row>
    <row r="933" spans="1:16" ht="20.100000000000001" customHeight="1" x14ac:dyDescent="0.2">
      <c r="A933" s="497" t="s">
        <v>618</v>
      </c>
      <c r="B933" s="498" t="s">
        <v>639</v>
      </c>
      <c r="C933" s="499" t="s">
        <v>620</v>
      </c>
      <c r="D933" s="499" t="s">
        <v>893</v>
      </c>
      <c r="E933" s="500">
        <v>2600</v>
      </c>
      <c r="F933" s="499" t="s">
        <v>3345</v>
      </c>
      <c r="G933" s="499" t="s">
        <v>3346</v>
      </c>
      <c r="H933" s="499" t="s">
        <v>3347</v>
      </c>
      <c r="I933" s="499" t="s">
        <v>652</v>
      </c>
      <c r="J933" s="499" t="s">
        <v>3347</v>
      </c>
      <c r="K933" s="498">
        <v>6</v>
      </c>
      <c r="L933" s="498">
        <v>12</v>
      </c>
      <c r="M933" s="500">
        <v>34165.860000000008</v>
      </c>
      <c r="N933" s="498">
        <v>4</v>
      </c>
      <c r="O933" s="498">
        <v>6</v>
      </c>
      <c r="P933" s="500">
        <v>17018.548110547283</v>
      </c>
    </row>
    <row r="934" spans="1:16" ht="20.100000000000001" customHeight="1" x14ac:dyDescent="0.2">
      <c r="A934" s="497" t="s">
        <v>618</v>
      </c>
      <c r="B934" s="498" t="s">
        <v>639</v>
      </c>
      <c r="C934" s="499" t="s">
        <v>620</v>
      </c>
      <c r="D934" s="499" t="s">
        <v>754</v>
      </c>
      <c r="E934" s="500">
        <v>1600</v>
      </c>
      <c r="F934" s="499" t="s">
        <v>3348</v>
      </c>
      <c r="G934" s="499" t="s">
        <v>3349</v>
      </c>
      <c r="H934" s="499" t="s">
        <v>990</v>
      </c>
      <c r="I934" s="499" t="s">
        <v>652</v>
      </c>
      <c r="J934" s="499" t="s">
        <v>990</v>
      </c>
      <c r="K934" s="498">
        <v>8</v>
      </c>
      <c r="L934" s="498">
        <v>12</v>
      </c>
      <c r="M934" s="500">
        <v>21828</v>
      </c>
      <c r="N934" s="498">
        <v>4</v>
      </c>
      <c r="O934" s="498">
        <v>6</v>
      </c>
      <c r="P934" s="500">
        <v>10575.748110547283</v>
      </c>
    </row>
    <row r="935" spans="1:16" ht="20.100000000000001" customHeight="1" x14ac:dyDescent="0.2">
      <c r="A935" s="497" t="s">
        <v>618</v>
      </c>
      <c r="B935" s="498" t="s">
        <v>619</v>
      </c>
      <c r="C935" s="499" t="s">
        <v>620</v>
      </c>
      <c r="D935" s="499" t="s">
        <v>3350</v>
      </c>
      <c r="E935" s="500">
        <v>2500</v>
      </c>
      <c r="F935" s="499" t="s">
        <v>3351</v>
      </c>
      <c r="G935" s="499" t="s">
        <v>3352</v>
      </c>
      <c r="H935" s="499" t="s">
        <v>3353</v>
      </c>
      <c r="I935" s="499" t="s">
        <v>630</v>
      </c>
      <c r="J935" s="499" t="s">
        <v>3353</v>
      </c>
      <c r="K935" s="498">
        <v>9</v>
      </c>
      <c r="L935" s="498">
        <v>12</v>
      </c>
      <c r="M935" s="500">
        <v>32989.800000000003</v>
      </c>
      <c r="N935" s="498">
        <v>4</v>
      </c>
      <c r="O935" s="498">
        <v>6</v>
      </c>
      <c r="P935" s="500">
        <v>16418.548110547283</v>
      </c>
    </row>
    <row r="936" spans="1:16" ht="20.100000000000001" customHeight="1" x14ac:dyDescent="0.2">
      <c r="A936" s="497" t="s">
        <v>618</v>
      </c>
      <c r="B936" s="498" t="s">
        <v>639</v>
      </c>
      <c r="C936" s="499" t="s">
        <v>620</v>
      </c>
      <c r="D936" s="499" t="s">
        <v>3354</v>
      </c>
      <c r="E936" s="500">
        <v>3500</v>
      </c>
      <c r="F936" s="499" t="s">
        <v>3355</v>
      </c>
      <c r="G936" s="499" t="s">
        <v>3356</v>
      </c>
      <c r="H936" s="499" t="s">
        <v>1309</v>
      </c>
      <c r="I936" s="499" t="s">
        <v>625</v>
      </c>
      <c r="J936" s="499" t="s">
        <v>1309</v>
      </c>
      <c r="K936" s="498">
        <v>6</v>
      </c>
      <c r="L936" s="498">
        <v>12</v>
      </c>
      <c r="M936" s="500">
        <v>44911.680000000008</v>
      </c>
      <c r="N936" s="498">
        <v>4</v>
      </c>
      <c r="O936" s="498">
        <v>6</v>
      </c>
      <c r="P936" s="500">
        <v>22418.548110547283</v>
      </c>
    </row>
    <row r="937" spans="1:16" ht="20.100000000000001" customHeight="1" x14ac:dyDescent="0.2">
      <c r="A937" s="497" t="s">
        <v>618</v>
      </c>
      <c r="B937" s="498" t="s">
        <v>619</v>
      </c>
      <c r="C937" s="499" t="s">
        <v>620</v>
      </c>
      <c r="D937" s="499" t="s">
        <v>3275</v>
      </c>
      <c r="E937" s="500">
        <v>1000</v>
      </c>
      <c r="F937" s="499" t="s">
        <v>3357</v>
      </c>
      <c r="G937" s="499" t="s">
        <v>3358</v>
      </c>
      <c r="H937" s="499" t="s">
        <v>651</v>
      </c>
      <c r="I937" s="499" t="s">
        <v>652</v>
      </c>
      <c r="J937" s="499" t="s">
        <v>651</v>
      </c>
      <c r="K937" s="498">
        <v>6</v>
      </c>
      <c r="L937" s="498">
        <v>12</v>
      </c>
      <c r="M937" s="500">
        <v>14180</v>
      </c>
      <c r="N937" s="498">
        <v>4</v>
      </c>
      <c r="O937" s="498">
        <v>6</v>
      </c>
      <c r="P937" s="500">
        <v>6651.7481105472843</v>
      </c>
    </row>
    <row r="938" spans="1:16" ht="20.100000000000001" customHeight="1" x14ac:dyDescent="0.2">
      <c r="A938" s="497" t="s">
        <v>618</v>
      </c>
      <c r="B938" s="498" t="s">
        <v>619</v>
      </c>
      <c r="C938" s="499" t="s">
        <v>620</v>
      </c>
      <c r="D938" s="499" t="s">
        <v>2888</v>
      </c>
      <c r="E938" s="500">
        <v>3800</v>
      </c>
      <c r="F938" s="499" t="s">
        <v>3359</v>
      </c>
      <c r="G938" s="499" t="s">
        <v>3360</v>
      </c>
      <c r="H938" s="499" t="s">
        <v>3361</v>
      </c>
      <c r="I938" s="499" t="s">
        <v>652</v>
      </c>
      <c r="J938" s="499" t="s">
        <v>3361</v>
      </c>
      <c r="K938" s="498">
        <v>9</v>
      </c>
      <c r="L938" s="498">
        <v>12</v>
      </c>
      <c r="M938" s="500">
        <v>44615.650000000009</v>
      </c>
      <c r="N938" s="498">
        <v>4</v>
      </c>
      <c r="O938" s="498">
        <v>6</v>
      </c>
      <c r="P938" s="500">
        <v>24218.548110547283</v>
      </c>
    </row>
    <row r="939" spans="1:16" ht="20.100000000000001" customHeight="1" x14ac:dyDescent="0.2">
      <c r="A939" s="497" t="s">
        <v>618</v>
      </c>
      <c r="B939" s="498" t="s">
        <v>619</v>
      </c>
      <c r="C939" s="499" t="s">
        <v>620</v>
      </c>
      <c r="D939" s="499" t="s">
        <v>947</v>
      </c>
      <c r="E939" s="500">
        <v>6000</v>
      </c>
      <c r="F939" s="499" t="s">
        <v>3362</v>
      </c>
      <c r="G939" s="499" t="s">
        <v>3363</v>
      </c>
      <c r="H939" s="499" t="s">
        <v>638</v>
      </c>
      <c r="I939" s="499" t="s">
        <v>630</v>
      </c>
      <c r="J939" s="499" t="s">
        <v>638</v>
      </c>
      <c r="K939" s="498">
        <v>6</v>
      </c>
      <c r="L939" s="498">
        <v>12</v>
      </c>
      <c r="M939" s="500">
        <v>74918.820000000007</v>
      </c>
      <c r="N939" s="498">
        <v>4</v>
      </c>
      <c r="O939" s="498">
        <v>6</v>
      </c>
      <c r="P939" s="500">
        <v>37418.548110547286</v>
      </c>
    </row>
    <row r="940" spans="1:16" ht="20.100000000000001" customHeight="1" x14ac:dyDescent="0.2">
      <c r="A940" s="497" t="s">
        <v>618</v>
      </c>
      <c r="B940" s="498" t="s">
        <v>639</v>
      </c>
      <c r="C940" s="499" t="s">
        <v>620</v>
      </c>
      <c r="D940" s="499" t="s">
        <v>3364</v>
      </c>
      <c r="E940" s="500">
        <v>9000</v>
      </c>
      <c r="F940" s="499" t="s">
        <v>3365</v>
      </c>
      <c r="G940" s="499" t="s">
        <v>3366</v>
      </c>
      <c r="H940" s="499" t="s">
        <v>817</v>
      </c>
      <c r="I940" s="499" t="s">
        <v>652</v>
      </c>
      <c r="J940" s="499" t="s">
        <v>817</v>
      </c>
      <c r="K940" s="498"/>
      <c r="L940" s="498"/>
      <c r="M940" s="500"/>
      <c r="N940" s="498">
        <v>1</v>
      </c>
      <c r="O940" s="498">
        <v>1</v>
      </c>
      <c r="P940" s="500">
        <v>9329.5481105472827</v>
      </c>
    </row>
    <row r="941" spans="1:16" ht="20.100000000000001" customHeight="1" x14ac:dyDescent="0.2">
      <c r="A941" s="497" t="s">
        <v>618</v>
      </c>
      <c r="B941" s="498" t="s">
        <v>639</v>
      </c>
      <c r="C941" s="499" t="s">
        <v>620</v>
      </c>
      <c r="D941" s="499" t="s">
        <v>736</v>
      </c>
      <c r="E941" s="500">
        <v>1200</v>
      </c>
      <c r="F941" s="499" t="s">
        <v>3367</v>
      </c>
      <c r="G941" s="499" t="s">
        <v>3368</v>
      </c>
      <c r="H941" s="499" t="s">
        <v>3369</v>
      </c>
      <c r="I941" s="499" t="s">
        <v>652</v>
      </c>
      <c r="J941" s="499" t="s">
        <v>3369</v>
      </c>
      <c r="K941" s="498">
        <v>6</v>
      </c>
      <c r="L941" s="498">
        <v>12</v>
      </c>
      <c r="M941" s="500">
        <v>16791.55</v>
      </c>
      <c r="N941" s="498">
        <v>4</v>
      </c>
      <c r="O941" s="498">
        <v>6</v>
      </c>
      <c r="P941" s="500">
        <v>7959.7481105472843</v>
      </c>
    </row>
    <row r="942" spans="1:16" ht="20.100000000000001" customHeight="1" x14ac:dyDescent="0.2">
      <c r="A942" s="497" t="s">
        <v>618</v>
      </c>
      <c r="B942" s="498" t="s">
        <v>639</v>
      </c>
      <c r="C942" s="499" t="s">
        <v>620</v>
      </c>
      <c r="D942" s="499" t="s">
        <v>2188</v>
      </c>
      <c r="E942" s="500">
        <v>4500</v>
      </c>
      <c r="F942" s="499" t="s">
        <v>3370</v>
      </c>
      <c r="G942" s="499" t="s">
        <v>3371</v>
      </c>
      <c r="H942" s="499" t="s">
        <v>656</v>
      </c>
      <c r="I942" s="499" t="s">
        <v>630</v>
      </c>
      <c r="J942" s="499" t="s">
        <v>656</v>
      </c>
      <c r="K942" s="498">
        <v>6</v>
      </c>
      <c r="L942" s="498">
        <v>12</v>
      </c>
      <c r="M942" s="500">
        <v>56986.390000000007</v>
      </c>
      <c r="N942" s="498">
        <v>4</v>
      </c>
      <c r="O942" s="498">
        <v>6</v>
      </c>
      <c r="P942" s="500">
        <v>28418.548110547283</v>
      </c>
    </row>
    <row r="943" spans="1:16" ht="20.100000000000001" customHeight="1" x14ac:dyDescent="0.2">
      <c r="A943" s="497" t="s">
        <v>618</v>
      </c>
      <c r="B943" s="498" t="s">
        <v>619</v>
      </c>
      <c r="C943" s="499" t="s">
        <v>620</v>
      </c>
      <c r="D943" s="499" t="s">
        <v>1278</v>
      </c>
      <c r="E943" s="500">
        <v>5000</v>
      </c>
      <c r="F943" s="499" t="s">
        <v>3372</v>
      </c>
      <c r="G943" s="499" t="s">
        <v>3373</v>
      </c>
      <c r="H943" s="499" t="s">
        <v>699</v>
      </c>
      <c r="I943" s="499" t="s">
        <v>630</v>
      </c>
      <c r="J943" s="499" t="s">
        <v>699</v>
      </c>
      <c r="K943" s="498">
        <v>6</v>
      </c>
      <c r="L943" s="498">
        <v>12</v>
      </c>
      <c r="M943" s="500">
        <v>62865.890000000014</v>
      </c>
      <c r="N943" s="498">
        <v>4</v>
      </c>
      <c r="O943" s="498">
        <v>6</v>
      </c>
      <c r="P943" s="500">
        <v>31418.548110547283</v>
      </c>
    </row>
    <row r="944" spans="1:16" ht="20.100000000000001" customHeight="1" x14ac:dyDescent="0.2">
      <c r="A944" s="497" t="s">
        <v>618</v>
      </c>
      <c r="B944" s="498" t="s">
        <v>639</v>
      </c>
      <c r="C944" s="499" t="s">
        <v>620</v>
      </c>
      <c r="D944" s="499" t="s">
        <v>3374</v>
      </c>
      <c r="E944" s="500">
        <v>6500</v>
      </c>
      <c r="F944" s="499" t="s">
        <v>3375</v>
      </c>
      <c r="G944" s="499" t="s">
        <v>3376</v>
      </c>
      <c r="H944" s="499" t="s">
        <v>1389</v>
      </c>
      <c r="I944" s="499" t="s">
        <v>630</v>
      </c>
      <c r="J944" s="499" t="s">
        <v>1389</v>
      </c>
      <c r="K944" s="498">
        <v>3</v>
      </c>
      <c r="L944" s="498">
        <v>8</v>
      </c>
      <c r="M944" s="500">
        <v>48823.86</v>
      </c>
      <c r="N944" s="498"/>
      <c r="O944" s="498"/>
      <c r="P944" s="500"/>
    </row>
    <row r="945" spans="1:16" ht="20.100000000000001" customHeight="1" x14ac:dyDescent="0.2">
      <c r="A945" s="497" t="s">
        <v>618</v>
      </c>
      <c r="B945" s="498" t="s">
        <v>639</v>
      </c>
      <c r="C945" s="499" t="s">
        <v>620</v>
      </c>
      <c r="D945" s="499" t="s">
        <v>3377</v>
      </c>
      <c r="E945" s="500">
        <v>15600</v>
      </c>
      <c r="F945" s="499" t="s">
        <v>3378</v>
      </c>
      <c r="G945" s="499" t="s">
        <v>3379</v>
      </c>
      <c r="H945" s="499" t="s">
        <v>753</v>
      </c>
      <c r="I945" s="499" t="s">
        <v>630</v>
      </c>
      <c r="J945" s="499" t="s">
        <v>753</v>
      </c>
      <c r="K945" s="498">
        <v>1</v>
      </c>
      <c r="L945" s="498">
        <v>4</v>
      </c>
      <c r="M945" s="500">
        <v>28855.119999999995</v>
      </c>
      <c r="N945" s="498"/>
      <c r="O945" s="498"/>
      <c r="P945" s="500"/>
    </row>
    <row r="946" spans="1:16" ht="20.100000000000001" customHeight="1" x14ac:dyDescent="0.2">
      <c r="A946" s="497" t="s">
        <v>618</v>
      </c>
      <c r="B946" s="498" t="s">
        <v>619</v>
      </c>
      <c r="C946" s="499" t="s">
        <v>620</v>
      </c>
      <c r="D946" s="499" t="s">
        <v>653</v>
      </c>
      <c r="E946" s="500">
        <v>1265</v>
      </c>
      <c r="F946" s="499" t="s">
        <v>3380</v>
      </c>
      <c r="G946" s="499" t="s">
        <v>3381</v>
      </c>
      <c r="H946" s="499" t="s">
        <v>629</v>
      </c>
      <c r="I946" s="499" t="s">
        <v>630</v>
      </c>
      <c r="J946" s="499" t="s">
        <v>629</v>
      </c>
      <c r="K946" s="498">
        <v>9</v>
      </c>
      <c r="L946" s="498">
        <v>12</v>
      </c>
      <c r="M946" s="500">
        <v>17646.2</v>
      </c>
      <c r="N946" s="498">
        <v>4</v>
      </c>
      <c r="O946" s="498">
        <v>6</v>
      </c>
      <c r="P946" s="500">
        <v>8384.8481105472838</v>
      </c>
    </row>
    <row r="947" spans="1:16" ht="20.100000000000001" customHeight="1" x14ac:dyDescent="0.2">
      <c r="A947" s="497" t="s">
        <v>618</v>
      </c>
      <c r="B947" s="498" t="s">
        <v>639</v>
      </c>
      <c r="C947" s="499" t="s">
        <v>620</v>
      </c>
      <c r="D947" s="499" t="s">
        <v>893</v>
      </c>
      <c r="E947" s="500">
        <v>3800</v>
      </c>
      <c r="F947" s="499" t="s">
        <v>3382</v>
      </c>
      <c r="G947" s="499" t="s">
        <v>3383</v>
      </c>
      <c r="H947" s="499" t="s">
        <v>3384</v>
      </c>
      <c r="I947" s="499" t="s">
        <v>652</v>
      </c>
      <c r="J947" s="499" t="s">
        <v>3384</v>
      </c>
      <c r="K947" s="498">
        <v>6</v>
      </c>
      <c r="L947" s="498">
        <v>12</v>
      </c>
      <c r="M947" s="500">
        <v>48562.770000000011</v>
      </c>
      <c r="N947" s="498">
        <v>4</v>
      </c>
      <c r="O947" s="498">
        <v>6</v>
      </c>
      <c r="P947" s="500">
        <v>24218.548110547283</v>
      </c>
    </row>
    <row r="948" spans="1:16" ht="20.100000000000001" customHeight="1" x14ac:dyDescent="0.2">
      <c r="A948" s="497" t="s">
        <v>618</v>
      </c>
      <c r="B948" s="498" t="s">
        <v>639</v>
      </c>
      <c r="C948" s="499" t="s">
        <v>620</v>
      </c>
      <c r="D948" s="499" t="s">
        <v>3385</v>
      </c>
      <c r="E948" s="500">
        <v>5890</v>
      </c>
      <c r="F948" s="499" t="s">
        <v>3386</v>
      </c>
      <c r="G948" s="499" t="s">
        <v>3387</v>
      </c>
      <c r="H948" s="499" t="s">
        <v>656</v>
      </c>
      <c r="I948" s="499" t="s">
        <v>630</v>
      </c>
      <c r="J948" s="499" t="s">
        <v>656</v>
      </c>
      <c r="K948" s="498">
        <v>6</v>
      </c>
      <c r="L948" s="498">
        <v>12</v>
      </c>
      <c r="M948" s="500">
        <v>72951.87</v>
      </c>
      <c r="N948" s="498">
        <v>4</v>
      </c>
      <c r="O948" s="498">
        <v>6</v>
      </c>
      <c r="P948" s="500">
        <v>36758.548110547286</v>
      </c>
    </row>
    <row r="949" spans="1:16" ht="20.100000000000001" customHeight="1" x14ac:dyDescent="0.2">
      <c r="A949" s="497" t="s">
        <v>618</v>
      </c>
      <c r="B949" s="498" t="s">
        <v>639</v>
      </c>
      <c r="C949" s="499" t="s">
        <v>620</v>
      </c>
      <c r="D949" s="499" t="s">
        <v>3388</v>
      </c>
      <c r="E949" s="500">
        <v>930</v>
      </c>
      <c r="F949" s="499" t="s">
        <v>3389</v>
      </c>
      <c r="G949" s="499" t="s">
        <v>3390</v>
      </c>
      <c r="H949" s="499" t="s">
        <v>3391</v>
      </c>
      <c r="I949" s="499" t="s">
        <v>652</v>
      </c>
      <c r="J949" s="499" t="s">
        <v>3391</v>
      </c>
      <c r="K949" s="498">
        <v>6</v>
      </c>
      <c r="L949" s="498">
        <v>12</v>
      </c>
      <c r="M949" s="500">
        <v>13264.400000000003</v>
      </c>
      <c r="N949" s="498">
        <v>4</v>
      </c>
      <c r="O949" s="498">
        <v>6</v>
      </c>
      <c r="P949" s="500">
        <v>6193.9481105472842</v>
      </c>
    </row>
    <row r="950" spans="1:16" ht="20.100000000000001" customHeight="1" x14ac:dyDescent="0.2">
      <c r="A950" s="497" t="s">
        <v>618</v>
      </c>
      <c r="B950" s="498" t="s">
        <v>639</v>
      </c>
      <c r="C950" s="499" t="s">
        <v>620</v>
      </c>
      <c r="D950" s="499" t="s">
        <v>3392</v>
      </c>
      <c r="E950" s="500">
        <v>2400</v>
      </c>
      <c r="F950" s="499" t="s">
        <v>3393</v>
      </c>
      <c r="G950" s="499" t="s">
        <v>3394</v>
      </c>
      <c r="H950" s="499" t="s">
        <v>3395</v>
      </c>
      <c r="I950" s="499" t="s">
        <v>630</v>
      </c>
      <c r="J950" s="499" t="s">
        <v>3395</v>
      </c>
      <c r="K950" s="498">
        <v>6</v>
      </c>
      <c r="L950" s="498">
        <v>12</v>
      </c>
      <c r="M950" s="500">
        <v>31670.020000000008</v>
      </c>
      <c r="N950" s="498">
        <v>4</v>
      </c>
      <c r="O950" s="498">
        <v>6</v>
      </c>
      <c r="P950" s="500">
        <v>15807.748110547283</v>
      </c>
    </row>
    <row r="951" spans="1:16" ht="20.100000000000001" customHeight="1" x14ac:dyDescent="0.2">
      <c r="A951" s="497" t="s">
        <v>618</v>
      </c>
      <c r="B951" s="498" t="s">
        <v>619</v>
      </c>
      <c r="C951" s="499" t="s">
        <v>620</v>
      </c>
      <c r="D951" s="499" t="s">
        <v>3396</v>
      </c>
      <c r="E951" s="500">
        <v>5100</v>
      </c>
      <c r="F951" s="499" t="s">
        <v>3397</v>
      </c>
      <c r="G951" s="499" t="s">
        <v>3398</v>
      </c>
      <c r="H951" s="499" t="s">
        <v>2261</v>
      </c>
      <c r="I951" s="499" t="s">
        <v>652</v>
      </c>
      <c r="J951" s="499" t="s">
        <v>2261</v>
      </c>
      <c r="K951" s="498">
        <v>9</v>
      </c>
      <c r="L951" s="498">
        <v>12</v>
      </c>
      <c r="M951" s="500">
        <v>61127.520000000011</v>
      </c>
      <c r="N951" s="498">
        <v>4</v>
      </c>
      <c r="O951" s="498">
        <v>6</v>
      </c>
      <c r="P951" s="500">
        <v>32018.548110547283</v>
      </c>
    </row>
    <row r="952" spans="1:16" ht="20.100000000000001" customHeight="1" x14ac:dyDescent="0.2">
      <c r="A952" s="497" t="s">
        <v>618</v>
      </c>
      <c r="B952" s="498" t="s">
        <v>619</v>
      </c>
      <c r="C952" s="499" t="s">
        <v>620</v>
      </c>
      <c r="D952" s="499" t="s">
        <v>2307</v>
      </c>
      <c r="E952" s="500">
        <v>1200</v>
      </c>
      <c r="F952" s="499" t="s">
        <v>3399</v>
      </c>
      <c r="G952" s="499" t="s">
        <v>3400</v>
      </c>
      <c r="H952" s="499" t="s">
        <v>1178</v>
      </c>
      <c r="I952" s="499" t="s">
        <v>625</v>
      </c>
      <c r="J952" s="499" t="s">
        <v>1178</v>
      </c>
      <c r="K952" s="498">
        <v>9</v>
      </c>
      <c r="L952" s="498">
        <v>12</v>
      </c>
      <c r="M952" s="500">
        <v>16752.16</v>
      </c>
      <c r="N952" s="498">
        <v>4</v>
      </c>
      <c r="O952" s="498">
        <v>6</v>
      </c>
      <c r="P952" s="500">
        <v>7959.7481105472843</v>
      </c>
    </row>
    <row r="953" spans="1:16" ht="20.100000000000001" customHeight="1" x14ac:dyDescent="0.2">
      <c r="A953" s="497" t="s">
        <v>618</v>
      </c>
      <c r="B953" s="498" t="s">
        <v>639</v>
      </c>
      <c r="C953" s="499" t="s">
        <v>620</v>
      </c>
      <c r="D953" s="499" t="s">
        <v>3075</v>
      </c>
      <c r="E953" s="500">
        <v>5500</v>
      </c>
      <c r="F953" s="499" t="s">
        <v>3401</v>
      </c>
      <c r="G953" s="499" t="s">
        <v>3402</v>
      </c>
      <c r="H953" s="499" t="s">
        <v>638</v>
      </c>
      <c r="I953" s="499" t="s">
        <v>630</v>
      </c>
      <c r="J953" s="499" t="s">
        <v>638</v>
      </c>
      <c r="K953" s="498">
        <v>6</v>
      </c>
      <c r="L953" s="498">
        <v>12</v>
      </c>
      <c r="M953" s="500">
        <v>68726.55</v>
      </c>
      <c r="N953" s="498">
        <v>4</v>
      </c>
      <c r="O953" s="498">
        <v>6</v>
      </c>
      <c r="P953" s="500">
        <v>34418.548110547286</v>
      </c>
    </row>
    <row r="954" spans="1:16" ht="20.100000000000001" customHeight="1" x14ac:dyDescent="0.2">
      <c r="A954" s="497" t="s">
        <v>618</v>
      </c>
      <c r="B954" s="498" t="s">
        <v>639</v>
      </c>
      <c r="C954" s="499" t="s">
        <v>620</v>
      </c>
      <c r="D954" s="499" t="s">
        <v>3403</v>
      </c>
      <c r="E954" s="500">
        <v>5500</v>
      </c>
      <c r="F954" s="499" t="s">
        <v>3404</v>
      </c>
      <c r="G954" s="499" t="s">
        <v>3405</v>
      </c>
      <c r="H954" s="499" t="s">
        <v>3406</v>
      </c>
      <c r="I954" s="499" t="s">
        <v>625</v>
      </c>
      <c r="J954" s="499" t="s">
        <v>3406</v>
      </c>
      <c r="K954" s="498">
        <v>6</v>
      </c>
      <c r="L954" s="498">
        <v>12</v>
      </c>
      <c r="M954" s="500">
        <v>68963.200000000012</v>
      </c>
      <c r="N954" s="498">
        <v>4</v>
      </c>
      <c r="O954" s="498">
        <v>6</v>
      </c>
      <c r="P954" s="500">
        <v>34418.548110547286</v>
      </c>
    </row>
    <row r="955" spans="1:16" ht="20.100000000000001" customHeight="1" x14ac:dyDescent="0.2">
      <c r="A955" s="497" t="s">
        <v>618</v>
      </c>
      <c r="B955" s="498" t="s">
        <v>639</v>
      </c>
      <c r="C955" s="499" t="s">
        <v>620</v>
      </c>
      <c r="D955" s="499" t="s">
        <v>3407</v>
      </c>
      <c r="E955" s="500">
        <v>3000</v>
      </c>
      <c r="F955" s="499" t="s">
        <v>3408</v>
      </c>
      <c r="G955" s="499" t="s">
        <v>3409</v>
      </c>
      <c r="H955" s="499" t="s">
        <v>3410</v>
      </c>
      <c r="I955" s="499" t="s">
        <v>625</v>
      </c>
      <c r="J955" s="499" t="s">
        <v>3410</v>
      </c>
      <c r="K955" s="498">
        <v>10</v>
      </c>
      <c r="L955" s="498">
        <v>12</v>
      </c>
      <c r="M955" s="500">
        <v>38915.040000000008</v>
      </c>
      <c r="N955" s="498">
        <v>4</v>
      </c>
      <c r="O955" s="498">
        <v>6</v>
      </c>
      <c r="P955" s="500">
        <v>19418.548110547283</v>
      </c>
    </row>
    <row r="956" spans="1:16" ht="20.100000000000001" customHeight="1" x14ac:dyDescent="0.2">
      <c r="A956" s="497" t="s">
        <v>618</v>
      </c>
      <c r="B956" s="498" t="s">
        <v>639</v>
      </c>
      <c r="C956" s="499" t="s">
        <v>620</v>
      </c>
      <c r="D956" s="499" t="s">
        <v>3411</v>
      </c>
      <c r="E956" s="500">
        <v>5000</v>
      </c>
      <c r="F956" s="499" t="s">
        <v>3412</v>
      </c>
      <c r="G956" s="499" t="s">
        <v>3413</v>
      </c>
      <c r="H956" s="499" t="s">
        <v>3414</v>
      </c>
      <c r="I956" s="499" t="s">
        <v>630</v>
      </c>
      <c r="J956" s="499" t="s">
        <v>3414</v>
      </c>
      <c r="K956" s="498">
        <v>3</v>
      </c>
      <c r="L956" s="498">
        <v>12</v>
      </c>
      <c r="M956" s="500">
        <v>93312.01999999999</v>
      </c>
      <c r="N956" s="498">
        <v>1</v>
      </c>
      <c r="O956" s="498">
        <v>6</v>
      </c>
      <c r="P956" s="500">
        <v>49418.548110547286</v>
      </c>
    </row>
    <row r="957" spans="1:16" ht="20.100000000000001" customHeight="1" x14ac:dyDescent="0.2">
      <c r="A957" s="497" t="s">
        <v>618</v>
      </c>
      <c r="B957" s="498" t="s">
        <v>639</v>
      </c>
      <c r="C957" s="499" t="s">
        <v>620</v>
      </c>
      <c r="D957" s="499" t="s">
        <v>830</v>
      </c>
      <c r="E957" s="500">
        <v>930</v>
      </c>
      <c r="F957" s="499" t="s">
        <v>3415</v>
      </c>
      <c r="G957" s="499" t="s">
        <v>3416</v>
      </c>
      <c r="H957" s="499" t="s">
        <v>651</v>
      </c>
      <c r="I957" s="499" t="s">
        <v>652</v>
      </c>
      <c r="J957" s="499" t="s">
        <v>651</v>
      </c>
      <c r="K957" s="498">
        <v>6</v>
      </c>
      <c r="L957" s="498">
        <v>12</v>
      </c>
      <c r="M957" s="500">
        <v>13253.440000000002</v>
      </c>
      <c r="N957" s="498">
        <v>4</v>
      </c>
      <c r="O957" s="498">
        <v>6</v>
      </c>
      <c r="P957" s="500">
        <v>6193.9481105472842</v>
      </c>
    </row>
    <row r="958" spans="1:16" ht="20.100000000000001" customHeight="1" x14ac:dyDescent="0.2">
      <c r="A958" s="497" t="s">
        <v>618</v>
      </c>
      <c r="B958" s="498" t="s">
        <v>639</v>
      </c>
      <c r="C958" s="499" t="s">
        <v>620</v>
      </c>
      <c r="D958" s="499" t="s">
        <v>3417</v>
      </c>
      <c r="E958" s="500">
        <v>6500</v>
      </c>
      <c r="F958" s="499" t="s">
        <v>3418</v>
      </c>
      <c r="G958" s="499" t="s">
        <v>3419</v>
      </c>
      <c r="H958" s="499" t="s">
        <v>1094</v>
      </c>
      <c r="I958" s="499" t="s">
        <v>630</v>
      </c>
      <c r="J958" s="499" t="s">
        <v>1094</v>
      </c>
      <c r="K958" s="498">
        <v>1</v>
      </c>
      <c r="L958" s="498">
        <v>3</v>
      </c>
      <c r="M958" s="500">
        <v>13528.3</v>
      </c>
      <c r="N958" s="498">
        <v>3</v>
      </c>
      <c r="O958" s="498">
        <v>6</v>
      </c>
      <c r="P958" s="500">
        <v>40418.548110547286</v>
      </c>
    </row>
    <row r="959" spans="1:16" ht="20.100000000000001" customHeight="1" x14ac:dyDescent="0.2">
      <c r="A959" s="497" t="s">
        <v>618</v>
      </c>
      <c r="B959" s="498" t="s">
        <v>619</v>
      </c>
      <c r="C959" s="499" t="s">
        <v>620</v>
      </c>
      <c r="D959" s="499" t="s">
        <v>1141</v>
      </c>
      <c r="E959" s="500">
        <v>2200</v>
      </c>
      <c r="F959" s="499" t="s">
        <v>3420</v>
      </c>
      <c r="G959" s="499" t="s">
        <v>3421</v>
      </c>
      <c r="H959" s="499" t="s">
        <v>666</v>
      </c>
      <c r="I959" s="499" t="s">
        <v>630</v>
      </c>
      <c r="J959" s="499" t="s">
        <v>666</v>
      </c>
      <c r="K959" s="498">
        <v>9</v>
      </c>
      <c r="L959" s="498">
        <v>12</v>
      </c>
      <c r="M959" s="500">
        <v>29389.050000000007</v>
      </c>
      <c r="N959" s="498">
        <v>4</v>
      </c>
      <c r="O959" s="498">
        <v>6</v>
      </c>
      <c r="P959" s="500">
        <v>10091.368110547284</v>
      </c>
    </row>
    <row r="960" spans="1:16" ht="20.100000000000001" customHeight="1" x14ac:dyDescent="0.2">
      <c r="A960" s="497" t="s">
        <v>618</v>
      </c>
      <c r="B960" s="498" t="s">
        <v>639</v>
      </c>
      <c r="C960" s="499" t="s">
        <v>620</v>
      </c>
      <c r="D960" s="499" t="s">
        <v>3422</v>
      </c>
      <c r="E960" s="500">
        <v>3500</v>
      </c>
      <c r="F960" s="499" t="s">
        <v>3423</v>
      </c>
      <c r="G960" s="499" t="s">
        <v>3424</v>
      </c>
      <c r="H960" s="499" t="s">
        <v>3425</v>
      </c>
      <c r="I960" s="499" t="s">
        <v>625</v>
      </c>
      <c r="J960" s="499" t="s">
        <v>3425</v>
      </c>
      <c r="K960" s="498">
        <v>6</v>
      </c>
      <c r="L960" s="498">
        <v>12</v>
      </c>
      <c r="M960" s="500">
        <v>44953.200000000012</v>
      </c>
      <c r="N960" s="498">
        <v>4</v>
      </c>
      <c r="O960" s="498">
        <v>6</v>
      </c>
      <c r="P960" s="500">
        <v>22418.548110547283</v>
      </c>
    </row>
    <row r="961" spans="1:16" ht="20.100000000000001" customHeight="1" x14ac:dyDescent="0.2">
      <c r="A961" s="497" t="s">
        <v>618</v>
      </c>
      <c r="B961" s="498" t="s">
        <v>639</v>
      </c>
      <c r="C961" s="499" t="s">
        <v>620</v>
      </c>
      <c r="D961" s="499" t="s">
        <v>1004</v>
      </c>
      <c r="E961" s="500">
        <v>3800</v>
      </c>
      <c r="F961" s="499" t="s">
        <v>3426</v>
      </c>
      <c r="G961" s="499" t="s">
        <v>3427</v>
      </c>
      <c r="H961" s="499" t="s">
        <v>1007</v>
      </c>
      <c r="I961" s="499" t="s">
        <v>652</v>
      </c>
      <c r="J961" s="499" t="s">
        <v>1007</v>
      </c>
      <c r="K961" s="498">
        <v>6</v>
      </c>
      <c r="L961" s="498">
        <v>12</v>
      </c>
      <c r="M961" s="500">
        <v>48589.80000000001</v>
      </c>
      <c r="N961" s="498">
        <v>4</v>
      </c>
      <c r="O961" s="498">
        <v>6</v>
      </c>
      <c r="P961" s="500">
        <v>24218.548110547283</v>
      </c>
    </row>
    <row r="962" spans="1:16" ht="20.100000000000001" customHeight="1" x14ac:dyDescent="0.2">
      <c r="A962" s="497" t="s">
        <v>618</v>
      </c>
      <c r="B962" s="498" t="s">
        <v>639</v>
      </c>
      <c r="C962" s="499" t="s">
        <v>620</v>
      </c>
      <c r="D962" s="499" t="s">
        <v>3428</v>
      </c>
      <c r="E962" s="500">
        <v>4000</v>
      </c>
      <c r="F962" s="499" t="s">
        <v>3429</v>
      </c>
      <c r="G962" s="499" t="s">
        <v>3430</v>
      </c>
      <c r="H962" s="499" t="s">
        <v>3431</v>
      </c>
      <c r="I962" s="499" t="s">
        <v>630</v>
      </c>
      <c r="J962" s="499" t="s">
        <v>3431</v>
      </c>
      <c r="K962" s="498">
        <v>6</v>
      </c>
      <c r="L962" s="498">
        <v>12</v>
      </c>
      <c r="M962" s="500">
        <v>50936.040000000008</v>
      </c>
      <c r="N962" s="498">
        <v>4</v>
      </c>
      <c r="O962" s="498">
        <v>6</v>
      </c>
      <c r="P962" s="500">
        <v>25418.548110547283</v>
      </c>
    </row>
    <row r="963" spans="1:16" ht="20.100000000000001" customHeight="1" x14ac:dyDescent="0.2">
      <c r="A963" s="497" t="s">
        <v>618</v>
      </c>
      <c r="B963" s="498" t="s">
        <v>619</v>
      </c>
      <c r="C963" s="499" t="s">
        <v>620</v>
      </c>
      <c r="D963" s="499" t="s">
        <v>805</v>
      </c>
      <c r="E963" s="500">
        <v>4000</v>
      </c>
      <c r="F963" s="499" t="s">
        <v>3432</v>
      </c>
      <c r="G963" s="499" t="s">
        <v>3433</v>
      </c>
      <c r="H963" s="499" t="s">
        <v>874</v>
      </c>
      <c r="I963" s="499" t="s">
        <v>652</v>
      </c>
      <c r="J963" s="499" t="s">
        <v>874</v>
      </c>
      <c r="K963" s="498">
        <v>6</v>
      </c>
      <c r="L963" s="498">
        <v>12</v>
      </c>
      <c r="M963" s="500">
        <v>50989.80000000001</v>
      </c>
      <c r="N963" s="498">
        <v>4</v>
      </c>
      <c r="O963" s="498">
        <v>6</v>
      </c>
      <c r="P963" s="500">
        <v>25418.548110547283</v>
      </c>
    </row>
    <row r="964" spans="1:16" ht="20.100000000000001" customHeight="1" x14ac:dyDescent="0.2">
      <c r="A964" s="497" t="s">
        <v>618</v>
      </c>
      <c r="B964" s="498" t="s">
        <v>639</v>
      </c>
      <c r="C964" s="499" t="s">
        <v>620</v>
      </c>
      <c r="D964" s="499" t="s">
        <v>2609</v>
      </c>
      <c r="E964" s="500">
        <v>1200</v>
      </c>
      <c r="F964" s="499" t="s">
        <v>3434</v>
      </c>
      <c r="G964" s="499" t="s">
        <v>3435</v>
      </c>
      <c r="H964" s="499" t="s">
        <v>3436</v>
      </c>
      <c r="I964" s="499" t="s">
        <v>630</v>
      </c>
      <c r="J964" s="499" t="s">
        <v>3436</v>
      </c>
      <c r="K964" s="498">
        <v>1</v>
      </c>
      <c r="L964" s="498">
        <v>4</v>
      </c>
      <c r="M964" s="500">
        <v>3443.52</v>
      </c>
      <c r="N964" s="498"/>
      <c r="O964" s="498"/>
      <c r="P964" s="500"/>
    </row>
    <row r="965" spans="1:16" ht="20.100000000000001" customHeight="1" x14ac:dyDescent="0.2">
      <c r="A965" s="497" t="s">
        <v>618</v>
      </c>
      <c r="B965" s="498" t="s">
        <v>639</v>
      </c>
      <c r="C965" s="499" t="s">
        <v>620</v>
      </c>
      <c r="D965" s="499" t="s">
        <v>653</v>
      </c>
      <c r="E965" s="500">
        <v>4500</v>
      </c>
      <c r="F965" s="499" t="s">
        <v>3437</v>
      </c>
      <c r="G965" s="499" t="s">
        <v>3438</v>
      </c>
      <c r="H965" s="499" t="s">
        <v>656</v>
      </c>
      <c r="I965" s="499" t="s">
        <v>630</v>
      </c>
      <c r="J965" s="499" t="s">
        <v>656</v>
      </c>
      <c r="K965" s="498">
        <v>6</v>
      </c>
      <c r="L965" s="498">
        <v>12</v>
      </c>
      <c r="M965" s="500">
        <v>56989.80000000001</v>
      </c>
      <c r="N965" s="498">
        <v>4</v>
      </c>
      <c r="O965" s="498">
        <v>6</v>
      </c>
      <c r="P965" s="500">
        <v>28418.548110547283</v>
      </c>
    </row>
    <row r="966" spans="1:16" ht="20.100000000000001" customHeight="1" x14ac:dyDescent="0.2">
      <c r="A966" s="497" t="s">
        <v>618</v>
      </c>
      <c r="B966" s="498" t="s">
        <v>639</v>
      </c>
      <c r="C966" s="499" t="s">
        <v>620</v>
      </c>
      <c r="D966" s="499" t="s">
        <v>3439</v>
      </c>
      <c r="E966" s="500">
        <v>7000</v>
      </c>
      <c r="F966" s="499" t="s">
        <v>3440</v>
      </c>
      <c r="G966" s="499" t="s">
        <v>3441</v>
      </c>
      <c r="H966" s="499" t="s">
        <v>3442</v>
      </c>
      <c r="I966" s="499" t="s">
        <v>625</v>
      </c>
      <c r="J966" s="499" t="s">
        <v>3442</v>
      </c>
      <c r="K966" s="498">
        <v>6</v>
      </c>
      <c r="L966" s="498">
        <v>12</v>
      </c>
      <c r="M966" s="500">
        <v>86884.939999999988</v>
      </c>
      <c r="N966" s="498">
        <v>4</v>
      </c>
      <c r="O966" s="498">
        <v>6</v>
      </c>
      <c r="P966" s="500">
        <v>43418.548110547286</v>
      </c>
    </row>
    <row r="967" spans="1:16" ht="20.100000000000001" customHeight="1" x14ac:dyDescent="0.2">
      <c r="A967" s="497" t="s">
        <v>618</v>
      </c>
      <c r="B967" s="498" t="s">
        <v>639</v>
      </c>
      <c r="C967" s="499" t="s">
        <v>620</v>
      </c>
      <c r="D967" s="499" t="s">
        <v>667</v>
      </c>
      <c r="E967" s="500">
        <v>2200</v>
      </c>
      <c r="F967" s="499" t="s">
        <v>3443</v>
      </c>
      <c r="G967" s="499" t="s">
        <v>3444</v>
      </c>
      <c r="H967" s="499" t="s">
        <v>3445</v>
      </c>
      <c r="I967" s="499" t="s">
        <v>625</v>
      </c>
      <c r="J967" s="499" t="s">
        <v>3445</v>
      </c>
      <c r="K967" s="498">
        <v>6</v>
      </c>
      <c r="L967" s="498">
        <v>12</v>
      </c>
      <c r="M967" s="500">
        <v>29316.470000000005</v>
      </c>
      <c r="N967" s="498">
        <v>4</v>
      </c>
      <c r="O967" s="498">
        <v>6</v>
      </c>
      <c r="P967" s="500">
        <v>14467.858110547284</v>
      </c>
    </row>
    <row r="968" spans="1:16" ht="20.100000000000001" customHeight="1" x14ac:dyDescent="0.2">
      <c r="A968" s="497" t="s">
        <v>618</v>
      </c>
      <c r="B968" s="498" t="s">
        <v>639</v>
      </c>
      <c r="C968" s="499" t="s">
        <v>620</v>
      </c>
      <c r="D968" s="499" t="s">
        <v>3446</v>
      </c>
      <c r="E968" s="500">
        <v>1200</v>
      </c>
      <c r="F968" s="499" t="s">
        <v>3447</v>
      </c>
      <c r="G968" s="499" t="s">
        <v>3448</v>
      </c>
      <c r="H968" s="499" t="s">
        <v>651</v>
      </c>
      <c r="I968" s="499" t="s">
        <v>652</v>
      </c>
      <c r="J968" s="499" t="s">
        <v>651</v>
      </c>
      <c r="K968" s="498">
        <v>6</v>
      </c>
      <c r="L968" s="498">
        <v>12</v>
      </c>
      <c r="M968" s="500">
        <v>16413.02</v>
      </c>
      <c r="N968" s="498">
        <v>4</v>
      </c>
      <c r="O968" s="498">
        <v>6</v>
      </c>
      <c r="P968" s="500">
        <v>7959.7481105472843</v>
      </c>
    </row>
    <row r="969" spans="1:16" ht="20.100000000000001" customHeight="1" x14ac:dyDescent="0.2">
      <c r="A969" s="497" t="s">
        <v>618</v>
      </c>
      <c r="B969" s="498" t="s">
        <v>639</v>
      </c>
      <c r="C969" s="499" t="s">
        <v>620</v>
      </c>
      <c r="D969" s="499" t="s">
        <v>3449</v>
      </c>
      <c r="E969" s="500">
        <v>4000</v>
      </c>
      <c r="F969" s="499" t="s">
        <v>3450</v>
      </c>
      <c r="G969" s="499" t="s">
        <v>3451</v>
      </c>
      <c r="H969" s="499" t="s">
        <v>3452</v>
      </c>
      <c r="I969" s="499" t="s">
        <v>630</v>
      </c>
      <c r="J969" s="499" t="s">
        <v>3452</v>
      </c>
      <c r="K969" s="498">
        <v>2</v>
      </c>
      <c r="L969" s="498">
        <v>3</v>
      </c>
      <c r="M969" s="500">
        <v>12620.31</v>
      </c>
      <c r="N969" s="498"/>
      <c r="O969" s="498"/>
      <c r="P969" s="500"/>
    </row>
    <row r="970" spans="1:16" ht="20.100000000000001" customHeight="1" x14ac:dyDescent="0.2">
      <c r="A970" s="497" t="s">
        <v>618</v>
      </c>
      <c r="B970" s="498" t="s">
        <v>639</v>
      </c>
      <c r="C970" s="499" t="s">
        <v>620</v>
      </c>
      <c r="D970" s="499" t="s">
        <v>893</v>
      </c>
      <c r="E970" s="500">
        <v>3800</v>
      </c>
      <c r="F970" s="499" t="s">
        <v>3453</v>
      </c>
      <c r="G970" s="499" t="s">
        <v>3454</v>
      </c>
      <c r="H970" s="499" t="s">
        <v>1174</v>
      </c>
      <c r="I970" s="499" t="s">
        <v>652</v>
      </c>
      <c r="J970" s="499" t="s">
        <v>1174</v>
      </c>
      <c r="K970" s="498">
        <v>6</v>
      </c>
      <c r="L970" s="498">
        <v>12</v>
      </c>
      <c r="M970" s="500">
        <v>48589.80000000001</v>
      </c>
      <c r="N970" s="498">
        <v>4</v>
      </c>
      <c r="O970" s="498">
        <v>6</v>
      </c>
      <c r="P970" s="500">
        <v>24089.298110547283</v>
      </c>
    </row>
    <row r="971" spans="1:16" ht="20.100000000000001" customHeight="1" x14ac:dyDescent="0.2">
      <c r="A971" s="497" t="s">
        <v>618</v>
      </c>
      <c r="B971" s="498" t="s">
        <v>619</v>
      </c>
      <c r="C971" s="499" t="s">
        <v>620</v>
      </c>
      <c r="D971" s="499" t="s">
        <v>3396</v>
      </c>
      <c r="E971" s="500">
        <v>5100</v>
      </c>
      <c r="F971" s="499" t="s">
        <v>3455</v>
      </c>
      <c r="G971" s="499" t="s">
        <v>3456</v>
      </c>
      <c r="H971" s="499" t="s">
        <v>2261</v>
      </c>
      <c r="I971" s="499" t="s">
        <v>652</v>
      </c>
      <c r="J971" s="499" t="s">
        <v>2261</v>
      </c>
      <c r="K971" s="498">
        <v>9</v>
      </c>
      <c r="L971" s="498">
        <v>12</v>
      </c>
      <c r="M971" s="500">
        <v>61957.760000000009</v>
      </c>
      <c r="N971" s="498">
        <v>4</v>
      </c>
      <c r="O971" s="498">
        <v>6</v>
      </c>
      <c r="P971" s="500">
        <v>32018.548110547283</v>
      </c>
    </row>
    <row r="972" spans="1:16" ht="20.100000000000001" customHeight="1" x14ac:dyDescent="0.2">
      <c r="A972" s="497" t="s">
        <v>618</v>
      </c>
      <c r="B972" s="498" t="s">
        <v>639</v>
      </c>
      <c r="C972" s="499" t="s">
        <v>620</v>
      </c>
      <c r="D972" s="499" t="s">
        <v>1489</v>
      </c>
      <c r="E972" s="500">
        <v>6000</v>
      </c>
      <c r="F972" s="499" t="s">
        <v>3457</v>
      </c>
      <c r="G972" s="499" t="s">
        <v>3458</v>
      </c>
      <c r="H972" s="499" t="s">
        <v>643</v>
      </c>
      <c r="I972" s="499" t="s">
        <v>630</v>
      </c>
      <c r="J972" s="499" t="s">
        <v>643</v>
      </c>
      <c r="K972" s="498">
        <v>1</v>
      </c>
      <c r="L972" s="498">
        <v>3</v>
      </c>
      <c r="M972" s="500">
        <v>12544.97</v>
      </c>
      <c r="N972" s="498">
        <v>4</v>
      </c>
      <c r="O972" s="498">
        <v>6</v>
      </c>
      <c r="P972" s="500">
        <v>37418.548110547286</v>
      </c>
    </row>
    <row r="973" spans="1:16" ht="20.100000000000001" customHeight="1" x14ac:dyDescent="0.2">
      <c r="A973" s="497" t="s">
        <v>618</v>
      </c>
      <c r="B973" s="498" t="s">
        <v>639</v>
      </c>
      <c r="C973" s="499" t="s">
        <v>620</v>
      </c>
      <c r="D973" s="499" t="s">
        <v>3459</v>
      </c>
      <c r="E973" s="500">
        <v>3500</v>
      </c>
      <c r="F973" s="499" t="s">
        <v>3460</v>
      </c>
      <c r="G973" s="499" t="s">
        <v>3461</v>
      </c>
      <c r="H973" s="499" t="s">
        <v>707</v>
      </c>
      <c r="I973" s="499" t="s">
        <v>630</v>
      </c>
      <c r="J973" s="499" t="s">
        <v>707</v>
      </c>
      <c r="K973" s="498">
        <v>7</v>
      </c>
      <c r="L973" s="498">
        <v>12</v>
      </c>
      <c r="M973" s="500">
        <v>44951.220000000008</v>
      </c>
      <c r="N973" s="498">
        <v>4</v>
      </c>
      <c r="O973" s="498">
        <v>6</v>
      </c>
      <c r="P973" s="500">
        <v>17839.528110547286</v>
      </c>
    </row>
    <row r="974" spans="1:16" ht="20.100000000000001" customHeight="1" x14ac:dyDescent="0.2">
      <c r="A974" s="497" t="s">
        <v>618</v>
      </c>
      <c r="B974" s="498" t="s">
        <v>639</v>
      </c>
      <c r="C974" s="499" t="s">
        <v>620</v>
      </c>
      <c r="D974" s="499" t="s">
        <v>3281</v>
      </c>
      <c r="E974" s="500">
        <v>1400</v>
      </c>
      <c r="F974" s="499" t="s">
        <v>3462</v>
      </c>
      <c r="G974" s="499" t="s">
        <v>3463</v>
      </c>
      <c r="H974" s="499" t="s">
        <v>651</v>
      </c>
      <c r="I974" s="499" t="s">
        <v>652</v>
      </c>
      <c r="J974" s="499" t="s">
        <v>651</v>
      </c>
      <c r="K974" s="498">
        <v>6</v>
      </c>
      <c r="L974" s="498">
        <v>12</v>
      </c>
      <c r="M974" s="500">
        <v>19360.54</v>
      </c>
      <c r="N974" s="498">
        <v>4</v>
      </c>
      <c r="O974" s="498">
        <v>6</v>
      </c>
      <c r="P974" s="500">
        <v>9267.7481105472834</v>
      </c>
    </row>
    <row r="975" spans="1:16" ht="20.100000000000001" customHeight="1" x14ac:dyDescent="0.2">
      <c r="A975" s="497" t="s">
        <v>618</v>
      </c>
      <c r="B975" s="498" t="s">
        <v>619</v>
      </c>
      <c r="C975" s="499" t="s">
        <v>620</v>
      </c>
      <c r="D975" s="499" t="s">
        <v>3242</v>
      </c>
      <c r="E975" s="500">
        <v>4500</v>
      </c>
      <c r="F975" s="499" t="s">
        <v>3464</v>
      </c>
      <c r="G975" s="499" t="s">
        <v>3465</v>
      </c>
      <c r="H975" s="499" t="s">
        <v>1094</v>
      </c>
      <c r="I975" s="499" t="s">
        <v>630</v>
      </c>
      <c r="J975" s="499" t="s">
        <v>1094</v>
      </c>
      <c r="K975" s="498">
        <v>1</v>
      </c>
      <c r="L975" s="498">
        <v>4</v>
      </c>
      <c r="M975" s="500">
        <v>7039.62</v>
      </c>
      <c r="N975" s="498">
        <v>3</v>
      </c>
      <c r="O975" s="498">
        <v>6</v>
      </c>
      <c r="P975" s="500">
        <v>25418.548110547283</v>
      </c>
    </row>
    <row r="976" spans="1:16" ht="20.100000000000001" customHeight="1" x14ac:dyDescent="0.2">
      <c r="A976" s="497" t="s">
        <v>618</v>
      </c>
      <c r="B976" s="498" t="s">
        <v>639</v>
      </c>
      <c r="C976" s="499" t="s">
        <v>620</v>
      </c>
      <c r="D976" s="499" t="s">
        <v>3466</v>
      </c>
      <c r="E976" s="500">
        <v>3500</v>
      </c>
      <c r="F976" s="499" t="s">
        <v>3467</v>
      </c>
      <c r="G976" s="499" t="s">
        <v>3468</v>
      </c>
      <c r="H976" s="499" t="s">
        <v>1962</v>
      </c>
      <c r="I976" s="499" t="s">
        <v>630</v>
      </c>
      <c r="J976" s="499" t="s">
        <v>1962</v>
      </c>
      <c r="K976" s="498">
        <v>6</v>
      </c>
      <c r="L976" s="498">
        <v>12</v>
      </c>
      <c r="M976" s="500">
        <v>44982.12000000001</v>
      </c>
      <c r="N976" s="498">
        <v>4</v>
      </c>
      <c r="O976" s="498">
        <v>6</v>
      </c>
      <c r="P976" s="500">
        <v>22418.548110547283</v>
      </c>
    </row>
    <row r="977" spans="1:16" ht="20.100000000000001" customHeight="1" x14ac:dyDescent="0.2">
      <c r="A977" s="497" t="s">
        <v>618</v>
      </c>
      <c r="B977" s="498" t="s">
        <v>639</v>
      </c>
      <c r="C977" s="499" t="s">
        <v>620</v>
      </c>
      <c r="D977" s="499" t="s">
        <v>760</v>
      </c>
      <c r="E977" s="500">
        <v>4000</v>
      </c>
      <c r="F977" s="499" t="s">
        <v>3469</v>
      </c>
      <c r="G977" s="499" t="s">
        <v>3470</v>
      </c>
      <c r="H977" s="499" t="s">
        <v>749</v>
      </c>
      <c r="I977" s="499" t="s">
        <v>630</v>
      </c>
      <c r="J977" s="499" t="s">
        <v>749</v>
      </c>
      <c r="K977" s="498">
        <v>7</v>
      </c>
      <c r="L977" s="498">
        <v>12</v>
      </c>
      <c r="M977" s="500">
        <v>50978.320000000014</v>
      </c>
      <c r="N977" s="498">
        <v>4</v>
      </c>
      <c r="O977" s="498">
        <v>6</v>
      </c>
      <c r="P977" s="500">
        <v>25418.548110547283</v>
      </c>
    </row>
    <row r="978" spans="1:16" ht="20.100000000000001" customHeight="1" x14ac:dyDescent="0.2">
      <c r="A978" s="497" t="s">
        <v>618</v>
      </c>
      <c r="B978" s="498" t="s">
        <v>639</v>
      </c>
      <c r="C978" s="499" t="s">
        <v>620</v>
      </c>
      <c r="D978" s="499" t="s">
        <v>1793</v>
      </c>
      <c r="E978" s="500">
        <v>4000</v>
      </c>
      <c r="F978" s="499" t="s">
        <v>3471</v>
      </c>
      <c r="G978" s="499" t="s">
        <v>3472</v>
      </c>
      <c r="H978" s="499" t="s">
        <v>3473</v>
      </c>
      <c r="I978" s="499" t="s">
        <v>652</v>
      </c>
      <c r="J978" s="499" t="s">
        <v>3473</v>
      </c>
      <c r="K978" s="498">
        <v>6</v>
      </c>
      <c r="L978" s="498">
        <v>12</v>
      </c>
      <c r="M978" s="500">
        <v>50989.80000000001</v>
      </c>
      <c r="N978" s="498">
        <v>4</v>
      </c>
      <c r="O978" s="498">
        <v>6</v>
      </c>
      <c r="P978" s="500">
        <v>25418.548110547283</v>
      </c>
    </row>
    <row r="979" spans="1:16" ht="20.100000000000001" customHeight="1" x14ac:dyDescent="0.2">
      <c r="A979" s="497" t="s">
        <v>618</v>
      </c>
      <c r="B979" s="498" t="s">
        <v>639</v>
      </c>
      <c r="C979" s="499" t="s">
        <v>620</v>
      </c>
      <c r="D979" s="499" t="s">
        <v>653</v>
      </c>
      <c r="E979" s="500">
        <v>4550</v>
      </c>
      <c r="F979" s="499" t="s">
        <v>3474</v>
      </c>
      <c r="G979" s="499" t="s">
        <v>3475</v>
      </c>
      <c r="H979" s="499" t="s">
        <v>1873</v>
      </c>
      <c r="I979" s="499" t="s">
        <v>625</v>
      </c>
      <c r="J979" s="499" t="s">
        <v>1873</v>
      </c>
      <c r="K979" s="498">
        <v>6</v>
      </c>
      <c r="L979" s="498">
        <v>12</v>
      </c>
      <c r="M979" s="500">
        <v>57421.240000000013</v>
      </c>
      <c r="N979" s="498">
        <v>4</v>
      </c>
      <c r="O979" s="498">
        <v>6</v>
      </c>
      <c r="P979" s="500">
        <v>28718.548110547283</v>
      </c>
    </row>
    <row r="980" spans="1:16" ht="20.100000000000001" customHeight="1" x14ac:dyDescent="0.2">
      <c r="A980" s="497" t="s">
        <v>618</v>
      </c>
      <c r="B980" s="498" t="s">
        <v>639</v>
      </c>
      <c r="C980" s="499" t="s">
        <v>620</v>
      </c>
      <c r="D980" s="499" t="s">
        <v>1267</v>
      </c>
      <c r="E980" s="500">
        <v>1550</v>
      </c>
      <c r="F980" s="499" t="s">
        <v>3476</v>
      </c>
      <c r="G980" s="499" t="s">
        <v>3477</v>
      </c>
      <c r="H980" s="499" t="s">
        <v>3478</v>
      </c>
      <c r="I980" s="499" t="s">
        <v>652</v>
      </c>
      <c r="J980" s="499" t="s">
        <v>3478</v>
      </c>
      <c r="K980" s="498">
        <v>6</v>
      </c>
      <c r="L980" s="498">
        <v>12</v>
      </c>
      <c r="M980" s="500">
        <v>21158.44</v>
      </c>
      <c r="N980" s="498">
        <v>4</v>
      </c>
      <c r="O980" s="498">
        <v>6</v>
      </c>
      <c r="P980" s="500">
        <v>10248.748110547283</v>
      </c>
    </row>
    <row r="981" spans="1:16" ht="20.100000000000001" customHeight="1" x14ac:dyDescent="0.2">
      <c r="A981" s="497" t="s">
        <v>618</v>
      </c>
      <c r="B981" s="498" t="s">
        <v>639</v>
      </c>
      <c r="C981" s="499" t="s">
        <v>620</v>
      </c>
      <c r="D981" s="499" t="s">
        <v>947</v>
      </c>
      <c r="E981" s="500">
        <v>12000</v>
      </c>
      <c r="F981" s="499" t="s">
        <v>3479</v>
      </c>
      <c r="G981" s="499" t="s">
        <v>3480</v>
      </c>
      <c r="H981" s="499" t="s">
        <v>707</v>
      </c>
      <c r="I981" s="499" t="s">
        <v>630</v>
      </c>
      <c r="J981" s="499" t="s">
        <v>707</v>
      </c>
      <c r="K981" s="498">
        <v>6</v>
      </c>
      <c r="L981" s="498">
        <v>12</v>
      </c>
      <c r="M981" s="500">
        <v>146989.79999999996</v>
      </c>
      <c r="N981" s="498">
        <v>4</v>
      </c>
      <c r="O981" s="498">
        <v>6</v>
      </c>
      <c r="P981" s="500">
        <v>73418.548110547286</v>
      </c>
    </row>
    <row r="982" spans="1:16" ht="20.100000000000001" customHeight="1" x14ac:dyDescent="0.2">
      <c r="A982" s="497" t="s">
        <v>618</v>
      </c>
      <c r="B982" s="498" t="s">
        <v>639</v>
      </c>
      <c r="C982" s="499" t="s">
        <v>620</v>
      </c>
      <c r="D982" s="499" t="s">
        <v>887</v>
      </c>
      <c r="E982" s="500">
        <v>930</v>
      </c>
      <c r="F982" s="499" t="s">
        <v>3481</v>
      </c>
      <c r="G982" s="499" t="s">
        <v>3482</v>
      </c>
      <c r="H982" s="499" t="s">
        <v>1068</v>
      </c>
      <c r="I982" s="499" t="s">
        <v>652</v>
      </c>
      <c r="J982" s="499" t="s">
        <v>1068</v>
      </c>
      <c r="K982" s="498">
        <v>6</v>
      </c>
      <c r="L982" s="498">
        <v>12</v>
      </c>
      <c r="M982" s="500">
        <v>13264.400000000003</v>
      </c>
      <c r="N982" s="498">
        <v>4</v>
      </c>
      <c r="O982" s="498">
        <v>6</v>
      </c>
      <c r="P982" s="500">
        <v>6193.9481105472842</v>
      </c>
    </row>
    <row r="983" spans="1:16" ht="20.100000000000001" customHeight="1" x14ac:dyDescent="0.2">
      <c r="A983" s="497" t="s">
        <v>618</v>
      </c>
      <c r="B983" s="498" t="s">
        <v>639</v>
      </c>
      <c r="C983" s="499" t="s">
        <v>620</v>
      </c>
      <c r="D983" s="499" t="s">
        <v>754</v>
      </c>
      <c r="E983" s="500">
        <v>1200</v>
      </c>
      <c r="F983" s="499" t="s">
        <v>3483</v>
      </c>
      <c r="G983" s="499" t="s">
        <v>3484</v>
      </c>
      <c r="H983" s="499" t="s">
        <v>757</v>
      </c>
      <c r="I983" s="499" t="s">
        <v>652</v>
      </c>
      <c r="J983" s="499" t="s">
        <v>757</v>
      </c>
      <c r="K983" s="498">
        <v>8</v>
      </c>
      <c r="L983" s="498">
        <v>12</v>
      </c>
      <c r="M983" s="500">
        <v>15149.43</v>
      </c>
      <c r="N983" s="498"/>
      <c r="O983" s="498"/>
      <c r="P983" s="500"/>
    </row>
    <row r="984" spans="1:16" ht="20.100000000000001" customHeight="1" x14ac:dyDescent="0.2">
      <c r="A984" s="497" t="s">
        <v>618</v>
      </c>
      <c r="B984" s="498" t="s">
        <v>639</v>
      </c>
      <c r="C984" s="499" t="s">
        <v>620</v>
      </c>
      <c r="D984" s="499" t="s">
        <v>3485</v>
      </c>
      <c r="E984" s="500">
        <v>3800</v>
      </c>
      <c r="F984" s="499" t="s">
        <v>3486</v>
      </c>
      <c r="G984" s="499" t="s">
        <v>3487</v>
      </c>
      <c r="H984" s="499" t="s">
        <v>3488</v>
      </c>
      <c r="I984" s="499" t="s">
        <v>625</v>
      </c>
      <c r="J984" s="499" t="s">
        <v>3488</v>
      </c>
      <c r="K984" s="498">
        <v>7</v>
      </c>
      <c r="L984" s="498">
        <v>12</v>
      </c>
      <c r="M984" s="500">
        <v>48589.80000000001</v>
      </c>
      <c r="N984" s="498">
        <v>4</v>
      </c>
      <c r="O984" s="498">
        <v>6</v>
      </c>
      <c r="P984" s="500">
        <v>24218.548110547283</v>
      </c>
    </row>
    <row r="985" spans="1:16" ht="20.100000000000001" customHeight="1" x14ac:dyDescent="0.2">
      <c r="A985" s="497" t="s">
        <v>618</v>
      </c>
      <c r="B985" s="498" t="s">
        <v>639</v>
      </c>
      <c r="C985" s="499" t="s">
        <v>620</v>
      </c>
      <c r="D985" s="499" t="s">
        <v>3489</v>
      </c>
      <c r="E985" s="500">
        <v>1200</v>
      </c>
      <c r="F985" s="499" t="s">
        <v>3490</v>
      </c>
      <c r="G985" s="499" t="s">
        <v>3491</v>
      </c>
      <c r="H985" s="499" t="s">
        <v>3492</v>
      </c>
      <c r="I985" s="499" t="s">
        <v>630</v>
      </c>
      <c r="J985" s="499" t="s">
        <v>3492</v>
      </c>
      <c r="K985" s="498">
        <v>6</v>
      </c>
      <c r="L985" s="498">
        <v>12</v>
      </c>
      <c r="M985" s="500">
        <v>16790</v>
      </c>
      <c r="N985" s="498">
        <v>4</v>
      </c>
      <c r="O985" s="498">
        <v>6</v>
      </c>
      <c r="P985" s="500">
        <v>7959.7481105472843</v>
      </c>
    </row>
    <row r="986" spans="1:16" ht="20.100000000000001" customHeight="1" x14ac:dyDescent="0.2">
      <c r="A986" s="497" t="s">
        <v>618</v>
      </c>
      <c r="B986" s="498" t="s">
        <v>619</v>
      </c>
      <c r="C986" s="499" t="s">
        <v>620</v>
      </c>
      <c r="D986" s="499" t="s">
        <v>1992</v>
      </c>
      <c r="E986" s="500">
        <v>2500</v>
      </c>
      <c r="F986" s="499" t="s">
        <v>3493</v>
      </c>
      <c r="G986" s="499" t="s">
        <v>3494</v>
      </c>
      <c r="H986" s="499" t="s">
        <v>1144</v>
      </c>
      <c r="I986" s="499" t="s">
        <v>630</v>
      </c>
      <c r="J986" s="499" t="s">
        <v>1144</v>
      </c>
      <c r="K986" s="498">
        <v>9</v>
      </c>
      <c r="L986" s="498">
        <v>12</v>
      </c>
      <c r="M986" s="500">
        <v>32820.420000000006</v>
      </c>
      <c r="N986" s="498">
        <v>4</v>
      </c>
      <c r="O986" s="498">
        <v>6</v>
      </c>
      <c r="P986" s="500">
        <v>16334.918110547282</v>
      </c>
    </row>
    <row r="987" spans="1:16" ht="20.100000000000001" customHeight="1" x14ac:dyDescent="0.2">
      <c r="A987" s="497" t="s">
        <v>618</v>
      </c>
      <c r="B987" s="498" t="s">
        <v>639</v>
      </c>
      <c r="C987" s="499" t="s">
        <v>620</v>
      </c>
      <c r="D987" s="499" t="s">
        <v>3495</v>
      </c>
      <c r="E987" s="500">
        <v>1700</v>
      </c>
      <c r="F987" s="499" t="s">
        <v>3496</v>
      </c>
      <c r="G987" s="499" t="s">
        <v>3497</v>
      </c>
      <c r="H987" s="499" t="s">
        <v>651</v>
      </c>
      <c r="I987" s="499" t="s">
        <v>652</v>
      </c>
      <c r="J987" s="499" t="s">
        <v>651</v>
      </c>
      <c r="K987" s="498">
        <v>6</v>
      </c>
      <c r="L987" s="498">
        <v>12</v>
      </c>
      <c r="M987" s="500">
        <v>23136</v>
      </c>
      <c r="N987" s="498">
        <v>4</v>
      </c>
      <c r="O987" s="498">
        <v>6</v>
      </c>
      <c r="P987" s="500">
        <v>11229.748110547283</v>
      </c>
    </row>
    <row r="988" spans="1:16" ht="20.100000000000001" customHeight="1" x14ac:dyDescent="0.2">
      <c r="A988" s="497" t="s">
        <v>618</v>
      </c>
      <c r="B988" s="498" t="s">
        <v>639</v>
      </c>
      <c r="C988" s="499" t="s">
        <v>620</v>
      </c>
      <c r="D988" s="499" t="s">
        <v>3498</v>
      </c>
      <c r="E988" s="500">
        <v>11000</v>
      </c>
      <c r="F988" s="499" t="s">
        <v>3499</v>
      </c>
      <c r="G988" s="499" t="s">
        <v>3500</v>
      </c>
      <c r="H988" s="499" t="s">
        <v>1389</v>
      </c>
      <c r="I988" s="499" t="s">
        <v>630</v>
      </c>
      <c r="J988" s="499" t="s">
        <v>1389</v>
      </c>
      <c r="K988" s="498">
        <v>1</v>
      </c>
      <c r="L988" s="498">
        <v>2</v>
      </c>
      <c r="M988" s="500">
        <v>20623.060000000001</v>
      </c>
      <c r="N988" s="498"/>
      <c r="O988" s="498"/>
      <c r="P988" s="500"/>
    </row>
    <row r="989" spans="1:16" ht="20.100000000000001" customHeight="1" x14ac:dyDescent="0.2">
      <c r="A989" s="497" t="s">
        <v>618</v>
      </c>
      <c r="B989" s="498" t="s">
        <v>639</v>
      </c>
      <c r="C989" s="499" t="s">
        <v>620</v>
      </c>
      <c r="D989" s="499" t="s">
        <v>3501</v>
      </c>
      <c r="E989" s="500">
        <v>4500</v>
      </c>
      <c r="F989" s="499" t="s">
        <v>3502</v>
      </c>
      <c r="G989" s="499" t="s">
        <v>3503</v>
      </c>
      <c r="H989" s="499" t="s">
        <v>656</v>
      </c>
      <c r="I989" s="499" t="s">
        <v>630</v>
      </c>
      <c r="J989" s="499" t="s">
        <v>656</v>
      </c>
      <c r="K989" s="498">
        <v>6</v>
      </c>
      <c r="L989" s="498">
        <v>12</v>
      </c>
      <c r="M989" s="500">
        <v>56719.840000000011</v>
      </c>
      <c r="N989" s="498">
        <v>4</v>
      </c>
      <c r="O989" s="498">
        <v>6</v>
      </c>
      <c r="P989" s="500">
        <v>28418.548110547283</v>
      </c>
    </row>
    <row r="990" spans="1:16" ht="20.100000000000001" customHeight="1" x14ac:dyDescent="0.2">
      <c r="A990" s="497" t="s">
        <v>618</v>
      </c>
      <c r="B990" s="498" t="s">
        <v>639</v>
      </c>
      <c r="C990" s="499" t="s">
        <v>620</v>
      </c>
      <c r="D990" s="499" t="s">
        <v>3504</v>
      </c>
      <c r="E990" s="500">
        <v>8000</v>
      </c>
      <c r="F990" s="499" t="s">
        <v>3505</v>
      </c>
      <c r="G990" s="499" t="s">
        <v>3506</v>
      </c>
      <c r="H990" s="499" t="s">
        <v>3507</v>
      </c>
      <c r="I990" s="499" t="s">
        <v>630</v>
      </c>
      <c r="J990" s="499" t="s">
        <v>3507</v>
      </c>
      <c r="K990" s="498">
        <v>3</v>
      </c>
      <c r="L990" s="498">
        <v>4</v>
      </c>
      <c r="M990" s="500">
        <v>24569.23</v>
      </c>
      <c r="N990" s="498">
        <v>1</v>
      </c>
      <c r="O990" s="498">
        <v>1</v>
      </c>
      <c r="P990" s="500">
        <v>10329.548110547283</v>
      </c>
    </row>
    <row r="991" spans="1:16" ht="20.100000000000001" customHeight="1" x14ac:dyDescent="0.2">
      <c r="A991" s="497" t="s">
        <v>618</v>
      </c>
      <c r="B991" s="498" t="s">
        <v>639</v>
      </c>
      <c r="C991" s="499" t="s">
        <v>620</v>
      </c>
      <c r="D991" s="499" t="s">
        <v>774</v>
      </c>
      <c r="E991" s="500">
        <v>1900</v>
      </c>
      <c r="F991" s="499" t="s">
        <v>3508</v>
      </c>
      <c r="G991" s="499" t="s">
        <v>3509</v>
      </c>
      <c r="H991" s="499" t="s">
        <v>774</v>
      </c>
      <c r="I991" s="499" t="s">
        <v>625</v>
      </c>
      <c r="J991" s="499" t="s">
        <v>774</v>
      </c>
      <c r="K991" s="498">
        <v>6</v>
      </c>
      <c r="L991" s="498">
        <v>12</v>
      </c>
      <c r="M991" s="500">
        <v>25740.38</v>
      </c>
      <c r="N991" s="498">
        <v>4</v>
      </c>
      <c r="O991" s="498">
        <v>6</v>
      </c>
      <c r="P991" s="500">
        <v>12537.748110547283</v>
      </c>
    </row>
    <row r="992" spans="1:16" ht="20.100000000000001" customHeight="1" x14ac:dyDescent="0.2">
      <c r="A992" s="497" t="s">
        <v>618</v>
      </c>
      <c r="B992" s="498" t="s">
        <v>639</v>
      </c>
      <c r="C992" s="499" t="s">
        <v>620</v>
      </c>
      <c r="D992" s="499" t="s">
        <v>3510</v>
      </c>
      <c r="E992" s="500">
        <v>5100</v>
      </c>
      <c r="F992" s="499" t="s">
        <v>3511</v>
      </c>
      <c r="G992" s="499" t="s">
        <v>3512</v>
      </c>
      <c r="H992" s="499" t="s">
        <v>3002</v>
      </c>
      <c r="I992" s="499" t="s">
        <v>630</v>
      </c>
      <c r="J992" s="499" t="s">
        <v>3002</v>
      </c>
      <c r="K992" s="498">
        <v>6</v>
      </c>
      <c r="L992" s="498">
        <v>12</v>
      </c>
      <c r="M992" s="500">
        <v>63887.920000000013</v>
      </c>
      <c r="N992" s="498">
        <v>4</v>
      </c>
      <c r="O992" s="498">
        <v>6</v>
      </c>
      <c r="P992" s="500">
        <v>32018.548110547283</v>
      </c>
    </row>
    <row r="993" spans="1:16" ht="20.100000000000001" customHeight="1" x14ac:dyDescent="0.2">
      <c r="A993" s="497" t="s">
        <v>618</v>
      </c>
      <c r="B993" s="498" t="s">
        <v>639</v>
      </c>
      <c r="C993" s="499" t="s">
        <v>620</v>
      </c>
      <c r="D993" s="499" t="s">
        <v>3513</v>
      </c>
      <c r="E993" s="500">
        <v>2900</v>
      </c>
      <c r="F993" s="499" t="s">
        <v>3514</v>
      </c>
      <c r="G993" s="499" t="s">
        <v>3515</v>
      </c>
      <c r="H993" s="499" t="s">
        <v>912</v>
      </c>
      <c r="I993" s="499" t="s">
        <v>630</v>
      </c>
      <c r="J993" s="499" t="s">
        <v>912</v>
      </c>
      <c r="K993" s="498">
        <v>2</v>
      </c>
      <c r="L993" s="498">
        <v>3</v>
      </c>
      <c r="M993" s="500">
        <v>6853.49</v>
      </c>
      <c r="N993" s="498"/>
      <c r="O993" s="498"/>
      <c r="P993" s="500"/>
    </row>
    <row r="994" spans="1:16" ht="20.100000000000001" customHeight="1" x14ac:dyDescent="0.2">
      <c r="A994" s="497" t="s">
        <v>618</v>
      </c>
      <c r="B994" s="498" t="s">
        <v>639</v>
      </c>
      <c r="C994" s="499" t="s">
        <v>620</v>
      </c>
      <c r="D994" s="499" t="s">
        <v>1500</v>
      </c>
      <c r="E994" s="500">
        <v>3500</v>
      </c>
      <c r="F994" s="499" t="s">
        <v>3516</v>
      </c>
      <c r="G994" s="499" t="s">
        <v>3517</v>
      </c>
      <c r="H994" s="499" t="s">
        <v>2688</v>
      </c>
      <c r="I994" s="499" t="s">
        <v>630</v>
      </c>
      <c r="J994" s="499" t="s">
        <v>2688</v>
      </c>
      <c r="K994" s="498"/>
      <c r="L994" s="498"/>
      <c r="M994" s="500"/>
      <c r="N994" s="498">
        <v>1</v>
      </c>
      <c r="O994" s="498">
        <v>1</v>
      </c>
      <c r="P994" s="500">
        <v>3829.5481105472841</v>
      </c>
    </row>
    <row r="995" spans="1:16" ht="20.100000000000001" customHeight="1" x14ac:dyDescent="0.2">
      <c r="A995" s="497" t="s">
        <v>618</v>
      </c>
      <c r="B995" s="498" t="s">
        <v>639</v>
      </c>
      <c r="C995" s="499" t="s">
        <v>620</v>
      </c>
      <c r="D995" s="499" t="s">
        <v>805</v>
      </c>
      <c r="E995" s="500">
        <v>2000</v>
      </c>
      <c r="F995" s="499" t="s">
        <v>3518</v>
      </c>
      <c r="G995" s="499" t="s">
        <v>3519</v>
      </c>
      <c r="H995" s="499" t="s">
        <v>817</v>
      </c>
      <c r="I995" s="499" t="s">
        <v>652</v>
      </c>
      <c r="J995" s="499" t="s">
        <v>817</v>
      </c>
      <c r="K995" s="498">
        <v>5</v>
      </c>
      <c r="L995" s="498">
        <v>11</v>
      </c>
      <c r="M995" s="500">
        <v>22641.500000000004</v>
      </c>
      <c r="N995" s="498">
        <v>3</v>
      </c>
      <c r="O995" s="498">
        <v>6</v>
      </c>
      <c r="P995" s="500">
        <v>13191.748110547283</v>
      </c>
    </row>
    <row r="996" spans="1:16" ht="20.100000000000001" customHeight="1" x14ac:dyDescent="0.2">
      <c r="A996" s="497" t="s">
        <v>618</v>
      </c>
      <c r="B996" s="498" t="s">
        <v>639</v>
      </c>
      <c r="C996" s="499" t="s">
        <v>620</v>
      </c>
      <c r="D996" s="499" t="s">
        <v>3520</v>
      </c>
      <c r="E996" s="500">
        <v>3000</v>
      </c>
      <c r="F996" s="499" t="s">
        <v>3521</v>
      </c>
      <c r="G996" s="499" t="s">
        <v>3522</v>
      </c>
      <c r="H996" s="499" t="s">
        <v>817</v>
      </c>
      <c r="I996" s="499" t="s">
        <v>652</v>
      </c>
      <c r="J996" s="499" t="s">
        <v>817</v>
      </c>
      <c r="K996" s="498"/>
      <c r="L996" s="498"/>
      <c r="M996" s="500"/>
      <c r="N996" s="498">
        <v>4</v>
      </c>
      <c r="O996" s="498">
        <v>6</v>
      </c>
      <c r="P996" s="500">
        <v>18816.748110547283</v>
      </c>
    </row>
    <row r="997" spans="1:16" ht="20.100000000000001" customHeight="1" x14ac:dyDescent="0.2">
      <c r="A997" s="497" t="s">
        <v>618</v>
      </c>
      <c r="B997" s="498" t="s">
        <v>639</v>
      </c>
      <c r="C997" s="499" t="s">
        <v>620</v>
      </c>
      <c r="D997" s="499" t="s">
        <v>3523</v>
      </c>
      <c r="E997" s="500">
        <v>1800</v>
      </c>
      <c r="F997" s="499" t="s">
        <v>3524</v>
      </c>
      <c r="G997" s="499" t="s">
        <v>3525</v>
      </c>
      <c r="H997" s="499" t="s">
        <v>817</v>
      </c>
      <c r="I997" s="499" t="s">
        <v>652</v>
      </c>
      <c r="J997" s="499" t="s">
        <v>817</v>
      </c>
      <c r="K997" s="498">
        <v>5</v>
      </c>
      <c r="L997" s="498">
        <v>11</v>
      </c>
      <c r="M997" s="500">
        <v>20319.900000000001</v>
      </c>
      <c r="N997" s="498">
        <v>4</v>
      </c>
      <c r="O997" s="498">
        <v>6</v>
      </c>
      <c r="P997" s="500">
        <v>11883.748110547283</v>
      </c>
    </row>
    <row r="998" spans="1:16" ht="20.100000000000001" customHeight="1" x14ac:dyDescent="0.2">
      <c r="A998" s="497" t="s">
        <v>618</v>
      </c>
      <c r="B998" s="498" t="s">
        <v>639</v>
      </c>
      <c r="C998" s="499" t="s">
        <v>620</v>
      </c>
      <c r="D998" s="499" t="s">
        <v>3526</v>
      </c>
      <c r="E998" s="500">
        <v>3500</v>
      </c>
      <c r="F998" s="499" t="s">
        <v>3527</v>
      </c>
      <c r="G998" s="499" t="s">
        <v>3528</v>
      </c>
      <c r="H998" s="499" t="s">
        <v>3529</v>
      </c>
      <c r="I998" s="499" t="s">
        <v>625</v>
      </c>
      <c r="J998" s="499" t="s">
        <v>3529</v>
      </c>
      <c r="K998" s="498">
        <v>6</v>
      </c>
      <c r="L998" s="498">
        <v>12</v>
      </c>
      <c r="M998" s="500">
        <v>44918.220000000008</v>
      </c>
      <c r="N998" s="498">
        <v>4</v>
      </c>
      <c r="O998" s="498">
        <v>6</v>
      </c>
      <c r="P998" s="500">
        <v>22418.548110547283</v>
      </c>
    </row>
    <row r="999" spans="1:16" ht="20.100000000000001" customHeight="1" x14ac:dyDescent="0.2">
      <c r="A999" s="497" t="s">
        <v>618</v>
      </c>
      <c r="B999" s="498" t="s">
        <v>639</v>
      </c>
      <c r="C999" s="499" t="s">
        <v>620</v>
      </c>
      <c r="D999" s="499" t="s">
        <v>3530</v>
      </c>
      <c r="E999" s="500">
        <v>5500</v>
      </c>
      <c r="F999" s="499" t="s">
        <v>3531</v>
      </c>
      <c r="G999" s="499" t="s">
        <v>3532</v>
      </c>
      <c r="H999" s="499" t="s">
        <v>656</v>
      </c>
      <c r="I999" s="499" t="s">
        <v>630</v>
      </c>
      <c r="J999" s="499" t="s">
        <v>656</v>
      </c>
      <c r="K999" s="498">
        <v>6</v>
      </c>
      <c r="L999" s="498">
        <v>12</v>
      </c>
      <c r="M999" s="500">
        <v>68904.94</v>
      </c>
      <c r="N999" s="498">
        <v>4</v>
      </c>
      <c r="O999" s="498">
        <v>6</v>
      </c>
      <c r="P999" s="500">
        <v>34418.548110547286</v>
      </c>
    </row>
    <row r="1000" spans="1:16" ht="20.100000000000001" customHeight="1" x14ac:dyDescent="0.2">
      <c r="A1000" s="497" t="s">
        <v>618</v>
      </c>
      <c r="B1000" s="498" t="s">
        <v>619</v>
      </c>
      <c r="C1000" s="499" t="s">
        <v>620</v>
      </c>
      <c r="D1000" s="499" t="s">
        <v>3533</v>
      </c>
      <c r="E1000" s="500">
        <v>4000</v>
      </c>
      <c r="F1000" s="499" t="s">
        <v>3534</v>
      </c>
      <c r="G1000" s="499" t="s">
        <v>3535</v>
      </c>
      <c r="H1000" s="499" t="s">
        <v>3536</v>
      </c>
      <c r="I1000" s="499" t="s">
        <v>630</v>
      </c>
      <c r="J1000" s="499" t="s">
        <v>3536</v>
      </c>
      <c r="K1000" s="498">
        <v>10</v>
      </c>
      <c r="L1000" s="498">
        <v>12</v>
      </c>
      <c r="M1000" s="500">
        <v>50968.80000000001</v>
      </c>
      <c r="N1000" s="498">
        <v>4</v>
      </c>
      <c r="O1000" s="498">
        <v>6</v>
      </c>
      <c r="P1000" s="500">
        <v>25418.548110547283</v>
      </c>
    </row>
    <row r="1001" spans="1:16" ht="20.100000000000001" customHeight="1" x14ac:dyDescent="0.2">
      <c r="A1001" s="497" t="s">
        <v>618</v>
      </c>
      <c r="B1001" s="498" t="s">
        <v>639</v>
      </c>
      <c r="C1001" s="499" t="s">
        <v>620</v>
      </c>
      <c r="D1001" s="499" t="s">
        <v>2777</v>
      </c>
      <c r="E1001" s="500">
        <v>4000</v>
      </c>
      <c r="F1001" s="499" t="s">
        <v>3537</v>
      </c>
      <c r="G1001" s="499" t="s">
        <v>3538</v>
      </c>
      <c r="H1001" s="499" t="s">
        <v>796</v>
      </c>
      <c r="I1001" s="499" t="s">
        <v>630</v>
      </c>
      <c r="J1001" s="499" t="s">
        <v>796</v>
      </c>
      <c r="K1001" s="498">
        <v>2</v>
      </c>
      <c r="L1001" s="498">
        <v>3</v>
      </c>
      <c r="M1001" s="500">
        <v>10068.07</v>
      </c>
      <c r="N1001" s="498"/>
      <c r="O1001" s="498"/>
      <c r="P1001" s="500"/>
    </row>
    <row r="1002" spans="1:16" ht="20.100000000000001" customHeight="1" x14ac:dyDescent="0.2">
      <c r="A1002" s="497" t="s">
        <v>618</v>
      </c>
      <c r="B1002" s="498" t="s">
        <v>619</v>
      </c>
      <c r="C1002" s="499" t="s">
        <v>620</v>
      </c>
      <c r="D1002" s="499" t="s">
        <v>2076</v>
      </c>
      <c r="E1002" s="500">
        <v>2600</v>
      </c>
      <c r="F1002" s="499" t="s">
        <v>3539</v>
      </c>
      <c r="G1002" s="499" t="s">
        <v>3540</v>
      </c>
      <c r="H1002" s="499" t="s">
        <v>651</v>
      </c>
      <c r="I1002" s="499" t="s">
        <v>652</v>
      </c>
      <c r="J1002" s="499" t="s">
        <v>651</v>
      </c>
      <c r="K1002" s="498">
        <v>9</v>
      </c>
      <c r="L1002" s="498">
        <v>12</v>
      </c>
      <c r="M1002" s="500">
        <v>33017.780000000006</v>
      </c>
      <c r="N1002" s="498">
        <v>4</v>
      </c>
      <c r="O1002" s="498">
        <v>6</v>
      </c>
      <c r="P1002" s="500">
        <v>17018.548110547283</v>
      </c>
    </row>
    <row r="1003" spans="1:16" ht="20.100000000000001" customHeight="1" x14ac:dyDescent="0.2">
      <c r="A1003" s="497" t="s">
        <v>618</v>
      </c>
      <c r="B1003" s="498" t="s">
        <v>639</v>
      </c>
      <c r="C1003" s="499" t="s">
        <v>620</v>
      </c>
      <c r="D1003" s="499" t="s">
        <v>3541</v>
      </c>
      <c r="E1003" s="500">
        <v>3500</v>
      </c>
      <c r="F1003" s="499" t="s">
        <v>3542</v>
      </c>
      <c r="G1003" s="499" t="s">
        <v>3543</v>
      </c>
      <c r="H1003" s="499" t="s">
        <v>817</v>
      </c>
      <c r="I1003" s="499" t="s">
        <v>652</v>
      </c>
      <c r="J1003" s="499" t="s">
        <v>817</v>
      </c>
      <c r="K1003" s="498">
        <v>1</v>
      </c>
      <c r="L1003" s="498">
        <v>4</v>
      </c>
      <c r="M1003" s="500">
        <v>10682.45</v>
      </c>
      <c r="N1003" s="498">
        <v>4</v>
      </c>
      <c r="O1003" s="498">
        <v>6</v>
      </c>
      <c r="P1003" s="500">
        <v>22418.548110547283</v>
      </c>
    </row>
    <row r="1004" spans="1:16" ht="20.100000000000001" customHeight="1" x14ac:dyDescent="0.2">
      <c r="A1004" s="497" t="s">
        <v>618</v>
      </c>
      <c r="B1004" s="498" t="s">
        <v>639</v>
      </c>
      <c r="C1004" s="499" t="s">
        <v>620</v>
      </c>
      <c r="D1004" s="499" t="s">
        <v>770</v>
      </c>
      <c r="E1004" s="500">
        <v>8000</v>
      </c>
      <c r="F1004" s="499" t="s">
        <v>3544</v>
      </c>
      <c r="G1004" s="499" t="s">
        <v>3545</v>
      </c>
      <c r="H1004" s="499" t="s">
        <v>715</v>
      </c>
      <c r="I1004" s="499" t="s">
        <v>630</v>
      </c>
      <c r="J1004" s="499" t="s">
        <v>715</v>
      </c>
      <c r="K1004" s="498">
        <v>6</v>
      </c>
      <c r="L1004" s="498">
        <v>12</v>
      </c>
      <c r="M1004" s="500">
        <v>98845.879999999976</v>
      </c>
      <c r="N1004" s="498">
        <v>4</v>
      </c>
      <c r="O1004" s="498">
        <v>6</v>
      </c>
      <c r="P1004" s="500">
        <v>49418.548110547286</v>
      </c>
    </row>
    <row r="1005" spans="1:16" ht="20.100000000000001" customHeight="1" x14ac:dyDescent="0.2">
      <c r="A1005" s="497" t="s">
        <v>618</v>
      </c>
      <c r="B1005" s="498" t="s">
        <v>639</v>
      </c>
      <c r="C1005" s="499" t="s">
        <v>620</v>
      </c>
      <c r="D1005" s="499" t="s">
        <v>3546</v>
      </c>
      <c r="E1005" s="500">
        <v>1200</v>
      </c>
      <c r="F1005" s="499" t="s">
        <v>3547</v>
      </c>
      <c r="G1005" s="499" t="s">
        <v>3548</v>
      </c>
      <c r="H1005" s="499" t="s">
        <v>651</v>
      </c>
      <c r="I1005" s="499" t="s">
        <v>652</v>
      </c>
      <c r="J1005" s="499" t="s">
        <v>651</v>
      </c>
      <c r="K1005" s="498">
        <v>6</v>
      </c>
      <c r="L1005" s="498">
        <v>12</v>
      </c>
      <c r="M1005" s="500">
        <v>16796</v>
      </c>
      <c r="N1005" s="498">
        <v>4</v>
      </c>
      <c r="O1005" s="498">
        <v>6</v>
      </c>
      <c r="P1005" s="500">
        <v>7959.7481105472843</v>
      </c>
    </row>
    <row r="1006" spans="1:16" ht="20.100000000000001" customHeight="1" x14ac:dyDescent="0.2">
      <c r="A1006" s="497" t="s">
        <v>618</v>
      </c>
      <c r="B1006" s="498" t="s">
        <v>639</v>
      </c>
      <c r="C1006" s="499" t="s">
        <v>620</v>
      </c>
      <c r="D1006" s="499" t="s">
        <v>1317</v>
      </c>
      <c r="E1006" s="500">
        <v>15600</v>
      </c>
      <c r="F1006" s="499" t="s">
        <v>3549</v>
      </c>
      <c r="G1006" s="499" t="s">
        <v>3550</v>
      </c>
      <c r="H1006" s="499" t="s">
        <v>886</v>
      </c>
      <c r="I1006" s="499" t="s">
        <v>630</v>
      </c>
      <c r="J1006" s="499" t="s">
        <v>886</v>
      </c>
      <c r="K1006" s="498">
        <v>1</v>
      </c>
      <c r="L1006" s="498">
        <v>2</v>
      </c>
      <c r="M1006" s="500">
        <v>8794.15</v>
      </c>
      <c r="N1006" s="498">
        <v>1</v>
      </c>
      <c r="O1006" s="498">
        <v>6</v>
      </c>
      <c r="P1006" s="500">
        <v>95018.548110547286</v>
      </c>
    </row>
    <row r="1007" spans="1:16" ht="20.100000000000001" customHeight="1" x14ac:dyDescent="0.2">
      <c r="A1007" s="497" t="s">
        <v>618</v>
      </c>
      <c r="B1007" s="498" t="s">
        <v>639</v>
      </c>
      <c r="C1007" s="499" t="s">
        <v>620</v>
      </c>
      <c r="D1007" s="499" t="s">
        <v>778</v>
      </c>
      <c r="E1007" s="500">
        <v>2500</v>
      </c>
      <c r="F1007" s="499" t="s">
        <v>3551</v>
      </c>
      <c r="G1007" s="499" t="s">
        <v>3552</v>
      </c>
      <c r="H1007" s="499" t="s">
        <v>651</v>
      </c>
      <c r="I1007" s="499" t="s">
        <v>652</v>
      </c>
      <c r="J1007" s="499" t="s">
        <v>651</v>
      </c>
      <c r="K1007" s="498">
        <v>6</v>
      </c>
      <c r="L1007" s="498">
        <v>12</v>
      </c>
      <c r="M1007" s="500">
        <v>32987.080000000009</v>
      </c>
      <c r="N1007" s="498">
        <v>0</v>
      </c>
      <c r="O1007" s="498">
        <v>1</v>
      </c>
      <c r="P1007" s="500">
        <v>4391.2400000000007</v>
      </c>
    </row>
    <row r="1008" spans="1:16" ht="20.100000000000001" customHeight="1" x14ac:dyDescent="0.2">
      <c r="A1008" s="497" t="s">
        <v>618</v>
      </c>
      <c r="B1008" s="498" t="s">
        <v>619</v>
      </c>
      <c r="C1008" s="499" t="s">
        <v>620</v>
      </c>
      <c r="D1008" s="499" t="s">
        <v>1722</v>
      </c>
      <c r="E1008" s="500">
        <v>3200</v>
      </c>
      <c r="F1008" s="499" t="s">
        <v>3553</v>
      </c>
      <c r="G1008" s="499" t="s">
        <v>3554</v>
      </c>
      <c r="H1008" s="499" t="s">
        <v>2268</v>
      </c>
      <c r="I1008" s="499" t="s">
        <v>625</v>
      </c>
      <c r="J1008" s="499" t="s">
        <v>2268</v>
      </c>
      <c r="K1008" s="498">
        <v>6</v>
      </c>
      <c r="L1008" s="498">
        <v>12</v>
      </c>
      <c r="M1008" s="500">
        <v>41234.250000000007</v>
      </c>
      <c r="N1008" s="498">
        <v>4</v>
      </c>
      <c r="O1008" s="498">
        <v>6</v>
      </c>
      <c r="P1008" s="500">
        <v>20618.548110547283</v>
      </c>
    </row>
    <row r="1009" spans="1:16" ht="20.100000000000001" customHeight="1" x14ac:dyDescent="0.2">
      <c r="A1009" s="497" t="s">
        <v>618</v>
      </c>
      <c r="B1009" s="498" t="s">
        <v>639</v>
      </c>
      <c r="C1009" s="499" t="s">
        <v>620</v>
      </c>
      <c r="D1009" s="499" t="s">
        <v>3555</v>
      </c>
      <c r="E1009" s="500">
        <v>13000</v>
      </c>
      <c r="F1009" s="499" t="s">
        <v>3556</v>
      </c>
      <c r="G1009" s="499" t="s">
        <v>3557</v>
      </c>
      <c r="H1009" s="499" t="s">
        <v>643</v>
      </c>
      <c r="I1009" s="499" t="s">
        <v>630</v>
      </c>
      <c r="J1009" s="499" t="s">
        <v>643</v>
      </c>
      <c r="K1009" s="498">
        <v>3</v>
      </c>
      <c r="L1009" s="498">
        <v>12</v>
      </c>
      <c r="M1009" s="500">
        <v>158989.79999999996</v>
      </c>
      <c r="N1009" s="498">
        <v>1</v>
      </c>
      <c r="O1009" s="498">
        <v>6</v>
      </c>
      <c r="P1009" s="500">
        <v>79418.548110547286</v>
      </c>
    </row>
    <row r="1010" spans="1:16" ht="20.100000000000001" customHeight="1" x14ac:dyDescent="0.2">
      <c r="A1010" s="497" t="s">
        <v>618</v>
      </c>
      <c r="B1010" s="498" t="s">
        <v>639</v>
      </c>
      <c r="C1010" s="499" t="s">
        <v>620</v>
      </c>
      <c r="D1010" s="499" t="s">
        <v>3558</v>
      </c>
      <c r="E1010" s="500">
        <v>1200</v>
      </c>
      <c r="F1010" s="499" t="s">
        <v>3559</v>
      </c>
      <c r="G1010" s="499" t="s">
        <v>3560</v>
      </c>
      <c r="H1010" s="499" t="s">
        <v>2982</v>
      </c>
      <c r="I1010" s="499" t="s">
        <v>652</v>
      </c>
      <c r="J1010" s="499" t="s">
        <v>2982</v>
      </c>
      <c r="K1010" s="498">
        <v>6</v>
      </c>
      <c r="L1010" s="498">
        <v>12</v>
      </c>
      <c r="M1010" s="500">
        <v>16795.04</v>
      </c>
      <c r="N1010" s="498">
        <v>4</v>
      </c>
      <c r="O1010" s="498">
        <v>6</v>
      </c>
      <c r="P1010" s="500">
        <v>7959.7481105472843</v>
      </c>
    </row>
    <row r="1011" spans="1:16" ht="20.100000000000001" customHeight="1" x14ac:dyDescent="0.2">
      <c r="A1011" s="497" t="s">
        <v>618</v>
      </c>
      <c r="B1011" s="498" t="s">
        <v>639</v>
      </c>
      <c r="C1011" s="499" t="s">
        <v>620</v>
      </c>
      <c r="D1011" s="499" t="s">
        <v>2942</v>
      </c>
      <c r="E1011" s="500">
        <v>5000</v>
      </c>
      <c r="F1011" s="499" t="s">
        <v>3561</v>
      </c>
      <c r="G1011" s="499" t="s">
        <v>3562</v>
      </c>
      <c r="H1011" s="499" t="s">
        <v>656</v>
      </c>
      <c r="I1011" s="499" t="s">
        <v>630</v>
      </c>
      <c r="J1011" s="499" t="s">
        <v>656</v>
      </c>
      <c r="K1011" s="498">
        <v>7</v>
      </c>
      <c r="L1011" s="498">
        <v>12</v>
      </c>
      <c r="M1011" s="500">
        <v>62989.80000000001</v>
      </c>
      <c r="N1011" s="498">
        <v>3</v>
      </c>
      <c r="O1011" s="498">
        <v>6</v>
      </c>
      <c r="P1011" s="500">
        <v>31418.548110547283</v>
      </c>
    </row>
    <row r="1012" spans="1:16" ht="20.100000000000001" customHeight="1" x14ac:dyDescent="0.2">
      <c r="A1012" s="497" t="s">
        <v>618</v>
      </c>
      <c r="B1012" s="498" t="s">
        <v>639</v>
      </c>
      <c r="C1012" s="499" t="s">
        <v>620</v>
      </c>
      <c r="D1012" s="499" t="s">
        <v>1283</v>
      </c>
      <c r="E1012" s="500">
        <v>1800</v>
      </c>
      <c r="F1012" s="499" t="s">
        <v>3563</v>
      </c>
      <c r="G1012" s="499" t="s">
        <v>3564</v>
      </c>
      <c r="H1012" s="499" t="s">
        <v>3047</v>
      </c>
      <c r="I1012" s="499" t="s">
        <v>630</v>
      </c>
      <c r="J1012" s="499" t="s">
        <v>3047</v>
      </c>
      <c r="K1012" s="498"/>
      <c r="L1012" s="498"/>
      <c r="M1012" s="500"/>
      <c r="N1012" s="498">
        <v>3</v>
      </c>
      <c r="O1012" s="498">
        <v>5</v>
      </c>
      <c r="P1012" s="500">
        <v>9921.7481105472834</v>
      </c>
    </row>
    <row r="1013" spans="1:16" ht="20.100000000000001" customHeight="1" x14ac:dyDescent="0.2">
      <c r="A1013" s="497" t="s">
        <v>618</v>
      </c>
      <c r="B1013" s="498" t="s">
        <v>639</v>
      </c>
      <c r="C1013" s="499" t="s">
        <v>620</v>
      </c>
      <c r="D1013" s="499" t="s">
        <v>1138</v>
      </c>
      <c r="E1013" s="500">
        <v>3000</v>
      </c>
      <c r="F1013" s="499" t="s">
        <v>3565</v>
      </c>
      <c r="G1013" s="499" t="s">
        <v>3566</v>
      </c>
      <c r="H1013" s="499" t="s">
        <v>629</v>
      </c>
      <c r="I1013" s="499" t="s">
        <v>630</v>
      </c>
      <c r="J1013" s="499" t="s">
        <v>629</v>
      </c>
      <c r="K1013" s="498">
        <v>8</v>
      </c>
      <c r="L1013" s="498">
        <v>12</v>
      </c>
      <c r="M1013" s="500">
        <v>38989.80000000001</v>
      </c>
      <c r="N1013" s="498">
        <v>3</v>
      </c>
      <c r="O1013" s="498">
        <v>6</v>
      </c>
      <c r="P1013" s="500">
        <v>19418.548110547283</v>
      </c>
    </row>
    <row r="1014" spans="1:16" ht="20.100000000000001" customHeight="1" x14ac:dyDescent="0.2">
      <c r="A1014" s="497" t="s">
        <v>618</v>
      </c>
      <c r="B1014" s="498" t="s">
        <v>619</v>
      </c>
      <c r="C1014" s="499" t="s">
        <v>620</v>
      </c>
      <c r="D1014" s="499" t="s">
        <v>3567</v>
      </c>
      <c r="E1014" s="500">
        <v>10000</v>
      </c>
      <c r="F1014" s="499" t="s">
        <v>3568</v>
      </c>
      <c r="G1014" s="499" t="s">
        <v>3569</v>
      </c>
      <c r="H1014" s="499" t="s">
        <v>656</v>
      </c>
      <c r="I1014" s="499" t="s">
        <v>630</v>
      </c>
      <c r="J1014" s="499" t="s">
        <v>656</v>
      </c>
      <c r="K1014" s="498">
        <v>6</v>
      </c>
      <c r="L1014" s="498">
        <v>12</v>
      </c>
      <c r="M1014" s="500">
        <v>122967.02999999997</v>
      </c>
      <c r="N1014" s="498">
        <v>4</v>
      </c>
      <c r="O1014" s="498">
        <v>6</v>
      </c>
      <c r="P1014" s="500">
        <v>61418.548110547286</v>
      </c>
    </row>
    <row r="1015" spans="1:16" ht="20.100000000000001" customHeight="1" x14ac:dyDescent="0.2">
      <c r="A1015" s="497" t="s">
        <v>618</v>
      </c>
      <c r="B1015" s="498" t="s">
        <v>639</v>
      </c>
      <c r="C1015" s="499" t="s">
        <v>620</v>
      </c>
      <c r="D1015" s="499" t="s">
        <v>954</v>
      </c>
      <c r="E1015" s="500">
        <v>930</v>
      </c>
      <c r="F1015" s="499" t="s">
        <v>3570</v>
      </c>
      <c r="G1015" s="499" t="s">
        <v>3571</v>
      </c>
      <c r="H1015" s="499" t="s">
        <v>2268</v>
      </c>
      <c r="I1015" s="499" t="s">
        <v>625</v>
      </c>
      <c r="J1015" s="499" t="s">
        <v>2268</v>
      </c>
      <c r="K1015" s="498">
        <v>8</v>
      </c>
      <c r="L1015" s="498">
        <v>12</v>
      </c>
      <c r="M1015" s="500">
        <v>13257.520000000002</v>
      </c>
      <c r="N1015" s="498">
        <v>4</v>
      </c>
      <c r="O1015" s="498">
        <v>6</v>
      </c>
      <c r="P1015" s="500">
        <v>6193.9481105472842</v>
      </c>
    </row>
    <row r="1016" spans="1:16" ht="20.100000000000001" customHeight="1" x14ac:dyDescent="0.2">
      <c r="A1016" s="497" t="s">
        <v>618</v>
      </c>
      <c r="B1016" s="498" t="s">
        <v>639</v>
      </c>
      <c r="C1016" s="499" t="s">
        <v>620</v>
      </c>
      <c r="D1016" s="499" t="s">
        <v>1077</v>
      </c>
      <c r="E1016" s="500">
        <v>4500</v>
      </c>
      <c r="F1016" s="499" t="s">
        <v>3572</v>
      </c>
      <c r="G1016" s="499" t="s">
        <v>3573</v>
      </c>
      <c r="H1016" s="499" t="s">
        <v>656</v>
      </c>
      <c r="I1016" s="499" t="s">
        <v>630</v>
      </c>
      <c r="J1016" s="499" t="s">
        <v>656</v>
      </c>
      <c r="K1016" s="498">
        <v>6</v>
      </c>
      <c r="L1016" s="498">
        <v>12</v>
      </c>
      <c r="M1016" s="500">
        <v>56797.650000000009</v>
      </c>
      <c r="N1016" s="498">
        <v>4</v>
      </c>
      <c r="O1016" s="498">
        <v>6</v>
      </c>
      <c r="P1016" s="500">
        <v>28418.548110547283</v>
      </c>
    </row>
    <row r="1017" spans="1:16" ht="20.100000000000001" customHeight="1" x14ac:dyDescent="0.2">
      <c r="A1017" s="497" t="s">
        <v>618</v>
      </c>
      <c r="B1017" s="498" t="s">
        <v>639</v>
      </c>
      <c r="C1017" s="499" t="s">
        <v>620</v>
      </c>
      <c r="D1017" s="499" t="s">
        <v>893</v>
      </c>
      <c r="E1017" s="500">
        <v>2600</v>
      </c>
      <c r="F1017" s="499" t="s">
        <v>3574</v>
      </c>
      <c r="G1017" s="499" t="s">
        <v>3575</v>
      </c>
      <c r="H1017" s="499" t="s">
        <v>3576</v>
      </c>
      <c r="I1017" s="499" t="s">
        <v>625</v>
      </c>
      <c r="J1017" s="499" t="s">
        <v>3576</v>
      </c>
      <c r="K1017" s="498">
        <v>6</v>
      </c>
      <c r="L1017" s="498">
        <v>12</v>
      </c>
      <c r="M1017" s="500">
        <v>34182.960000000006</v>
      </c>
      <c r="N1017" s="498">
        <v>4</v>
      </c>
      <c r="O1017" s="498">
        <v>6</v>
      </c>
      <c r="P1017" s="500">
        <v>17018.548110547283</v>
      </c>
    </row>
    <row r="1018" spans="1:16" ht="20.100000000000001" customHeight="1" x14ac:dyDescent="0.2">
      <c r="A1018" s="497" t="s">
        <v>618</v>
      </c>
      <c r="B1018" s="498" t="s">
        <v>619</v>
      </c>
      <c r="C1018" s="499" t="s">
        <v>620</v>
      </c>
      <c r="D1018" s="499" t="s">
        <v>1112</v>
      </c>
      <c r="E1018" s="500">
        <v>1200</v>
      </c>
      <c r="F1018" s="499" t="s">
        <v>3577</v>
      </c>
      <c r="G1018" s="499" t="s">
        <v>3578</v>
      </c>
      <c r="H1018" s="499" t="s">
        <v>651</v>
      </c>
      <c r="I1018" s="499" t="s">
        <v>652</v>
      </c>
      <c r="J1018" s="499" t="s">
        <v>651</v>
      </c>
      <c r="K1018" s="498">
        <v>6</v>
      </c>
      <c r="L1018" s="498">
        <v>12</v>
      </c>
      <c r="M1018" s="500">
        <v>16773.63</v>
      </c>
      <c r="N1018" s="498">
        <v>4</v>
      </c>
      <c r="O1018" s="498">
        <v>6</v>
      </c>
      <c r="P1018" s="500">
        <v>7933.6681105472844</v>
      </c>
    </row>
    <row r="1019" spans="1:16" ht="20.100000000000001" customHeight="1" x14ac:dyDescent="0.2">
      <c r="A1019" s="497" t="s">
        <v>618</v>
      </c>
      <c r="B1019" s="498" t="s">
        <v>639</v>
      </c>
      <c r="C1019" s="499" t="s">
        <v>620</v>
      </c>
      <c r="D1019" s="499" t="s">
        <v>3579</v>
      </c>
      <c r="E1019" s="500">
        <v>1200</v>
      </c>
      <c r="F1019" s="499" t="s">
        <v>3580</v>
      </c>
      <c r="G1019" s="499" t="s">
        <v>3581</v>
      </c>
      <c r="H1019" s="499" t="s">
        <v>3582</v>
      </c>
      <c r="I1019" s="499" t="s">
        <v>625</v>
      </c>
      <c r="J1019" s="499" t="s">
        <v>3582</v>
      </c>
      <c r="K1019" s="498"/>
      <c r="L1019" s="498"/>
      <c r="M1019" s="500"/>
      <c r="N1019" s="498">
        <v>3</v>
      </c>
      <c r="O1019" s="498">
        <v>5</v>
      </c>
      <c r="P1019" s="500">
        <v>6651.7481105472843</v>
      </c>
    </row>
    <row r="1020" spans="1:16" ht="20.100000000000001" customHeight="1" x14ac:dyDescent="0.2">
      <c r="A1020" s="497" t="s">
        <v>618</v>
      </c>
      <c r="B1020" s="498" t="s">
        <v>639</v>
      </c>
      <c r="C1020" s="499" t="s">
        <v>620</v>
      </c>
      <c r="D1020" s="499" t="s">
        <v>754</v>
      </c>
      <c r="E1020" s="500">
        <v>1200</v>
      </c>
      <c r="F1020" s="499" t="s">
        <v>3583</v>
      </c>
      <c r="G1020" s="499" t="s">
        <v>3584</v>
      </c>
      <c r="H1020" s="499" t="s">
        <v>757</v>
      </c>
      <c r="I1020" s="499" t="s">
        <v>652</v>
      </c>
      <c r="J1020" s="499" t="s">
        <v>757</v>
      </c>
      <c r="K1020" s="498">
        <v>1</v>
      </c>
      <c r="L1020" s="498">
        <v>1</v>
      </c>
      <c r="M1020" s="500">
        <v>1635</v>
      </c>
      <c r="N1020" s="498"/>
      <c r="O1020" s="498"/>
      <c r="P1020" s="500"/>
    </row>
    <row r="1021" spans="1:16" ht="20.100000000000001" customHeight="1" x14ac:dyDescent="0.2">
      <c r="A1021" s="497" t="s">
        <v>618</v>
      </c>
      <c r="B1021" s="498" t="s">
        <v>639</v>
      </c>
      <c r="C1021" s="499" t="s">
        <v>620</v>
      </c>
      <c r="D1021" s="499" t="s">
        <v>3585</v>
      </c>
      <c r="E1021" s="500">
        <v>3600</v>
      </c>
      <c r="F1021" s="499" t="s">
        <v>3586</v>
      </c>
      <c r="G1021" s="499" t="s">
        <v>3587</v>
      </c>
      <c r="H1021" s="499" t="s">
        <v>963</v>
      </c>
      <c r="I1021" s="499" t="s">
        <v>630</v>
      </c>
      <c r="J1021" s="499" t="s">
        <v>963</v>
      </c>
      <c r="K1021" s="498">
        <v>6</v>
      </c>
      <c r="L1021" s="498">
        <v>12</v>
      </c>
      <c r="M1021" s="500">
        <v>46189.80000000001</v>
      </c>
      <c r="N1021" s="498">
        <v>4</v>
      </c>
      <c r="O1021" s="498">
        <v>6</v>
      </c>
      <c r="P1021" s="500">
        <v>23018.548110547283</v>
      </c>
    </row>
    <row r="1022" spans="1:16" ht="20.100000000000001" customHeight="1" x14ac:dyDescent="0.2">
      <c r="A1022" s="497" t="s">
        <v>618</v>
      </c>
      <c r="B1022" s="498" t="s">
        <v>619</v>
      </c>
      <c r="C1022" s="499" t="s">
        <v>620</v>
      </c>
      <c r="D1022" s="499" t="s">
        <v>3588</v>
      </c>
      <c r="E1022" s="500">
        <v>10000</v>
      </c>
      <c r="F1022" s="499" t="s">
        <v>3589</v>
      </c>
      <c r="G1022" s="499" t="s">
        <v>3590</v>
      </c>
      <c r="H1022" s="499" t="s">
        <v>656</v>
      </c>
      <c r="I1022" s="499" t="s">
        <v>630</v>
      </c>
      <c r="J1022" s="499" t="s">
        <v>656</v>
      </c>
      <c r="K1022" s="498">
        <v>6</v>
      </c>
      <c r="L1022" s="498">
        <v>12</v>
      </c>
      <c r="M1022" s="500">
        <v>122989.79999999997</v>
      </c>
      <c r="N1022" s="498">
        <v>4</v>
      </c>
      <c r="O1022" s="498">
        <v>6</v>
      </c>
      <c r="P1022" s="500">
        <v>61418.548110547286</v>
      </c>
    </row>
    <row r="1023" spans="1:16" ht="20.100000000000001" customHeight="1" x14ac:dyDescent="0.2">
      <c r="A1023" s="497" t="s">
        <v>618</v>
      </c>
      <c r="B1023" s="498" t="s">
        <v>639</v>
      </c>
      <c r="C1023" s="499" t="s">
        <v>620</v>
      </c>
      <c r="D1023" s="499" t="s">
        <v>3591</v>
      </c>
      <c r="E1023" s="500">
        <v>7000</v>
      </c>
      <c r="F1023" s="499" t="s">
        <v>3592</v>
      </c>
      <c r="G1023" s="499" t="s">
        <v>3593</v>
      </c>
      <c r="H1023" s="499" t="s">
        <v>1028</v>
      </c>
      <c r="I1023" s="499" t="s">
        <v>630</v>
      </c>
      <c r="J1023" s="499" t="s">
        <v>1028</v>
      </c>
      <c r="K1023" s="498">
        <v>6</v>
      </c>
      <c r="L1023" s="498">
        <v>12</v>
      </c>
      <c r="M1023" s="500">
        <v>86906.239999999991</v>
      </c>
      <c r="N1023" s="498">
        <v>4</v>
      </c>
      <c r="O1023" s="498">
        <v>6</v>
      </c>
      <c r="P1023" s="500">
        <v>37223.098110547282</v>
      </c>
    </row>
    <row r="1024" spans="1:16" ht="20.100000000000001" customHeight="1" x14ac:dyDescent="0.2">
      <c r="A1024" s="497" t="s">
        <v>618</v>
      </c>
      <c r="B1024" s="498" t="s">
        <v>639</v>
      </c>
      <c r="C1024" s="499" t="s">
        <v>620</v>
      </c>
      <c r="D1024" s="499" t="s">
        <v>893</v>
      </c>
      <c r="E1024" s="500">
        <v>2600</v>
      </c>
      <c r="F1024" s="499" t="s">
        <v>3594</v>
      </c>
      <c r="G1024" s="499" t="s">
        <v>3595</v>
      </c>
      <c r="H1024" s="499" t="s">
        <v>3596</v>
      </c>
      <c r="I1024" s="499" t="s">
        <v>652</v>
      </c>
      <c r="J1024" s="499" t="s">
        <v>3596</v>
      </c>
      <c r="K1024" s="498">
        <v>1</v>
      </c>
      <c r="L1024" s="498">
        <v>2</v>
      </c>
      <c r="M1024" s="500">
        <v>4789.3600000000006</v>
      </c>
      <c r="N1024" s="498"/>
      <c r="O1024" s="498"/>
      <c r="P1024" s="500"/>
    </row>
    <row r="1025" spans="1:16" ht="20.100000000000001" customHeight="1" x14ac:dyDescent="0.2">
      <c r="A1025" s="497" t="s">
        <v>618</v>
      </c>
      <c r="B1025" s="498" t="s">
        <v>639</v>
      </c>
      <c r="C1025" s="499" t="s">
        <v>620</v>
      </c>
      <c r="D1025" s="499" t="s">
        <v>3597</v>
      </c>
      <c r="E1025" s="500">
        <v>10000</v>
      </c>
      <c r="F1025" s="499" t="s">
        <v>3598</v>
      </c>
      <c r="G1025" s="499" t="s">
        <v>3599</v>
      </c>
      <c r="H1025" s="499" t="s">
        <v>3600</v>
      </c>
      <c r="I1025" s="499" t="s">
        <v>625</v>
      </c>
      <c r="J1025" s="499" t="s">
        <v>3600</v>
      </c>
      <c r="K1025" s="498"/>
      <c r="L1025" s="498"/>
      <c r="M1025" s="500"/>
      <c r="N1025" s="498">
        <v>2</v>
      </c>
      <c r="O1025" s="498">
        <v>6</v>
      </c>
      <c r="P1025" s="500">
        <v>61418.548110547286</v>
      </c>
    </row>
    <row r="1026" spans="1:16" ht="20.100000000000001" customHeight="1" x14ac:dyDescent="0.2">
      <c r="A1026" s="497" t="s">
        <v>618</v>
      </c>
      <c r="B1026" s="498" t="s">
        <v>639</v>
      </c>
      <c r="C1026" s="499" t="s">
        <v>620</v>
      </c>
      <c r="D1026" s="499" t="s">
        <v>805</v>
      </c>
      <c r="E1026" s="500">
        <v>2000</v>
      </c>
      <c r="F1026" s="499" t="s">
        <v>3601</v>
      </c>
      <c r="G1026" s="499" t="s">
        <v>3602</v>
      </c>
      <c r="H1026" s="499" t="s">
        <v>777</v>
      </c>
      <c r="I1026" s="499" t="s">
        <v>625</v>
      </c>
      <c r="J1026" s="499" t="s">
        <v>777</v>
      </c>
      <c r="K1026" s="498">
        <v>6</v>
      </c>
      <c r="L1026" s="498">
        <v>12</v>
      </c>
      <c r="M1026" s="500">
        <v>26974.750000000004</v>
      </c>
      <c r="N1026" s="498">
        <v>4</v>
      </c>
      <c r="O1026" s="498">
        <v>6</v>
      </c>
      <c r="P1026" s="500">
        <v>13191.748110547283</v>
      </c>
    </row>
    <row r="1027" spans="1:16" ht="20.100000000000001" customHeight="1" x14ac:dyDescent="0.2">
      <c r="A1027" s="497" t="s">
        <v>618</v>
      </c>
      <c r="B1027" s="498" t="s">
        <v>639</v>
      </c>
      <c r="C1027" s="499" t="s">
        <v>620</v>
      </c>
      <c r="D1027" s="499" t="s">
        <v>653</v>
      </c>
      <c r="E1027" s="500">
        <v>3500</v>
      </c>
      <c r="F1027" s="499" t="s">
        <v>3603</v>
      </c>
      <c r="G1027" s="499" t="s">
        <v>3604</v>
      </c>
      <c r="H1027" s="499" t="s">
        <v>656</v>
      </c>
      <c r="I1027" s="499" t="s">
        <v>630</v>
      </c>
      <c r="J1027" s="499" t="s">
        <v>656</v>
      </c>
      <c r="K1027" s="498">
        <v>8</v>
      </c>
      <c r="L1027" s="498">
        <v>12</v>
      </c>
      <c r="M1027" s="500">
        <v>44989.80000000001</v>
      </c>
      <c r="N1027" s="498">
        <v>3</v>
      </c>
      <c r="O1027" s="498">
        <v>6</v>
      </c>
      <c r="P1027" s="500">
        <v>22418.548110547283</v>
      </c>
    </row>
    <row r="1028" spans="1:16" ht="20.100000000000001" customHeight="1" x14ac:dyDescent="0.2">
      <c r="A1028" s="497" t="s">
        <v>618</v>
      </c>
      <c r="B1028" s="498" t="s">
        <v>639</v>
      </c>
      <c r="C1028" s="499" t="s">
        <v>620</v>
      </c>
      <c r="D1028" s="499" t="s">
        <v>700</v>
      </c>
      <c r="E1028" s="500">
        <v>5500</v>
      </c>
      <c r="F1028" s="499" t="s">
        <v>3605</v>
      </c>
      <c r="G1028" s="499" t="s">
        <v>3606</v>
      </c>
      <c r="H1028" s="499" t="s">
        <v>1389</v>
      </c>
      <c r="I1028" s="499" t="s">
        <v>630</v>
      </c>
      <c r="J1028" s="499" t="s">
        <v>1389</v>
      </c>
      <c r="K1028" s="498">
        <v>8</v>
      </c>
      <c r="L1028" s="498">
        <v>12</v>
      </c>
      <c r="M1028" s="500">
        <v>68989.8</v>
      </c>
      <c r="N1028" s="498">
        <v>4</v>
      </c>
      <c r="O1028" s="498">
        <v>6</v>
      </c>
      <c r="P1028" s="500">
        <v>34418.548110547286</v>
      </c>
    </row>
    <row r="1029" spans="1:16" ht="20.100000000000001" customHeight="1" x14ac:dyDescent="0.2">
      <c r="A1029" s="497" t="s">
        <v>618</v>
      </c>
      <c r="B1029" s="498" t="s">
        <v>639</v>
      </c>
      <c r="C1029" s="499" t="s">
        <v>620</v>
      </c>
      <c r="D1029" s="499" t="s">
        <v>3607</v>
      </c>
      <c r="E1029" s="500">
        <v>2000</v>
      </c>
      <c r="F1029" s="499" t="s">
        <v>3608</v>
      </c>
      <c r="G1029" s="499" t="s">
        <v>3609</v>
      </c>
      <c r="H1029" s="499" t="s">
        <v>2146</v>
      </c>
      <c r="I1029" s="499" t="s">
        <v>630</v>
      </c>
      <c r="J1029" s="499" t="s">
        <v>2146</v>
      </c>
      <c r="K1029" s="498">
        <v>6</v>
      </c>
      <c r="L1029" s="498">
        <v>12</v>
      </c>
      <c r="M1029" s="500">
        <v>26916.540000000005</v>
      </c>
      <c r="N1029" s="498">
        <v>4</v>
      </c>
      <c r="O1029" s="498">
        <v>6</v>
      </c>
      <c r="P1029" s="500">
        <v>13191.748110547283</v>
      </c>
    </row>
    <row r="1030" spans="1:16" ht="20.100000000000001" customHeight="1" x14ac:dyDescent="0.2">
      <c r="A1030" s="497" t="s">
        <v>618</v>
      </c>
      <c r="B1030" s="498" t="s">
        <v>639</v>
      </c>
      <c r="C1030" s="499" t="s">
        <v>620</v>
      </c>
      <c r="D1030" s="499" t="s">
        <v>2942</v>
      </c>
      <c r="E1030" s="500">
        <v>5000</v>
      </c>
      <c r="F1030" s="499" t="s">
        <v>3610</v>
      </c>
      <c r="G1030" s="499" t="s">
        <v>3611</v>
      </c>
      <c r="H1030" s="499" t="s">
        <v>656</v>
      </c>
      <c r="I1030" s="499" t="s">
        <v>630</v>
      </c>
      <c r="J1030" s="499" t="s">
        <v>656</v>
      </c>
      <c r="K1030" s="498">
        <v>7</v>
      </c>
      <c r="L1030" s="498">
        <v>12</v>
      </c>
      <c r="M1030" s="500">
        <v>62952.520000000011</v>
      </c>
      <c r="N1030" s="498">
        <v>3</v>
      </c>
      <c r="O1030" s="498">
        <v>6</v>
      </c>
      <c r="P1030" s="500">
        <v>31418.548110547283</v>
      </c>
    </row>
    <row r="1031" spans="1:16" ht="20.100000000000001" customHeight="1" x14ac:dyDescent="0.2">
      <c r="A1031" s="497" t="s">
        <v>618</v>
      </c>
      <c r="B1031" s="498" t="s">
        <v>619</v>
      </c>
      <c r="C1031" s="499" t="s">
        <v>620</v>
      </c>
      <c r="D1031" s="499" t="s">
        <v>3612</v>
      </c>
      <c r="E1031" s="500">
        <v>3500</v>
      </c>
      <c r="F1031" s="499" t="s">
        <v>3613</v>
      </c>
      <c r="G1031" s="499" t="s">
        <v>3614</v>
      </c>
      <c r="H1031" s="499" t="s">
        <v>629</v>
      </c>
      <c r="I1031" s="499" t="s">
        <v>630</v>
      </c>
      <c r="J1031" s="499" t="s">
        <v>629</v>
      </c>
      <c r="K1031" s="498">
        <v>3</v>
      </c>
      <c r="L1031" s="498">
        <v>4</v>
      </c>
      <c r="M1031" s="500">
        <v>13499.99</v>
      </c>
      <c r="N1031" s="498"/>
      <c r="O1031" s="498"/>
      <c r="P1031" s="500"/>
    </row>
    <row r="1032" spans="1:16" ht="20.100000000000001" customHeight="1" x14ac:dyDescent="0.2">
      <c r="A1032" s="497" t="s">
        <v>618</v>
      </c>
      <c r="B1032" s="498" t="s">
        <v>639</v>
      </c>
      <c r="C1032" s="499" t="s">
        <v>620</v>
      </c>
      <c r="D1032" s="499" t="s">
        <v>746</v>
      </c>
      <c r="E1032" s="500">
        <v>9000</v>
      </c>
      <c r="F1032" s="499" t="s">
        <v>3615</v>
      </c>
      <c r="G1032" s="499" t="s">
        <v>3616</v>
      </c>
      <c r="H1032" s="499" t="s">
        <v>766</v>
      </c>
      <c r="I1032" s="499" t="s">
        <v>630</v>
      </c>
      <c r="J1032" s="499" t="s">
        <v>766</v>
      </c>
      <c r="K1032" s="498">
        <v>6</v>
      </c>
      <c r="L1032" s="498">
        <v>12</v>
      </c>
      <c r="M1032" s="500">
        <v>110986.64999999998</v>
      </c>
      <c r="N1032" s="498">
        <v>4</v>
      </c>
      <c r="O1032" s="498">
        <v>6</v>
      </c>
      <c r="P1032" s="500">
        <v>55418.548110547286</v>
      </c>
    </row>
    <row r="1033" spans="1:16" ht="20.100000000000001" customHeight="1" x14ac:dyDescent="0.2">
      <c r="A1033" s="497" t="s">
        <v>618</v>
      </c>
      <c r="B1033" s="498" t="s">
        <v>639</v>
      </c>
      <c r="C1033" s="499" t="s">
        <v>620</v>
      </c>
      <c r="D1033" s="499" t="s">
        <v>3617</v>
      </c>
      <c r="E1033" s="500">
        <v>6000</v>
      </c>
      <c r="F1033" s="499" t="s">
        <v>3618</v>
      </c>
      <c r="G1033" s="499" t="s">
        <v>3619</v>
      </c>
      <c r="H1033" s="499" t="s">
        <v>3620</v>
      </c>
      <c r="I1033" s="499" t="s">
        <v>630</v>
      </c>
      <c r="J1033" s="499" t="s">
        <v>3620</v>
      </c>
      <c r="K1033" s="498">
        <v>1</v>
      </c>
      <c r="L1033" s="498">
        <v>3</v>
      </c>
      <c r="M1033" s="500">
        <v>12544.97</v>
      </c>
      <c r="N1033" s="498">
        <v>4</v>
      </c>
      <c r="O1033" s="498">
        <v>6</v>
      </c>
      <c r="P1033" s="500">
        <v>37418.548110547286</v>
      </c>
    </row>
    <row r="1034" spans="1:16" ht="20.100000000000001" customHeight="1" x14ac:dyDescent="0.2">
      <c r="A1034" s="497" t="s">
        <v>618</v>
      </c>
      <c r="B1034" s="498" t="s">
        <v>639</v>
      </c>
      <c r="C1034" s="499" t="s">
        <v>620</v>
      </c>
      <c r="D1034" s="499" t="s">
        <v>3621</v>
      </c>
      <c r="E1034" s="500">
        <v>5500</v>
      </c>
      <c r="F1034" s="499" t="s">
        <v>3622</v>
      </c>
      <c r="G1034" s="499" t="s">
        <v>3623</v>
      </c>
      <c r="H1034" s="499" t="s">
        <v>796</v>
      </c>
      <c r="I1034" s="499" t="s">
        <v>630</v>
      </c>
      <c r="J1034" s="499" t="s">
        <v>796</v>
      </c>
      <c r="K1034" s="498">
        <v>8</v>
      </c>
      <c r="L1034" s="498">
        <v>12</v>
      </c>
      <c r="M1034" s="500">
        <v>68955.98000000001</v>
      </c>
      <c r="N1034" s="498">
        <v>5</v>
      </c>
      <c r="O1034" s="498">
        <v>6</v>
      </c>
      <c r="P1034" s="500">
        <v>45987.088110547287</v>
      </c>
    </row>
    <row r="1035" spans="1:16" ht="20.100000000000001" customHeight="1" x14ac:dyDescent="0.2">
      <c r="A1035" s="497" t="s">
        <v>618</v>
      </c>
      <c r="B1035" s="498" t="s">
        <v>639</v>
      </c>
      <c r="C1035" s="499" t="s">
        <v>620</v>
      </c>
      <c r="D1035" s="499" t="s">
        <v>3624</v>
      </c>
      <c r="E1035" s="500">
        <v>3800</v>
      </c>
      <c r="F1035" s="499" t="s">
        <v>3625</v>
      </c>
      <c r="G1035" s="499" t="s">
        <v>3626</v>
      </c>
      <c r="H1035" s="499" t="s">
        <v>3627</v>
      </c>
      <c r="I1035" s="499" t="s">
        <v>652</v>
      </c>
      <c r="J1035" s="499" t="s">
        <v>3627</v>
      </c>
      <c r="K1035" s="498">
        <v>6</v>
      </c>
      <c r="L1035" s="498">
        <v>12</v>
      </c>
      <c r="M1035" s="500">
        <v>48399.790000000008</v>
      </c>
      <c r="N1035" s="498">
        <v>4</v>
      </c>
      <c r="O1035" s="498">
        <v>6</v>
      </c>
      <c r="P1035" s="500">
        <v>24218.548110547283</v>
      </c>
    </row>
    <row r="1036" spans="1:16" ht="20.100000000000001" customHeight="1" x14ac:dyDescent="0.2">
      <c r="A1036" s="497" t="s">
        <v>618</v>
      </c>
      <c r="B1036" s="498" t="s">
        <v>639</v>
      </c>
      <c r="C1036" s="499" t="s">
        <v>620</v>
      </c>
      <c r="D1036" s="499" t="s">
        <v>3628</v>
      </c>
      <c r="E1036" s="500">
        <v>4500</v>
      </c>
      <c r="F1036" s="499" t="s">
        <v>3629</v>
      </c>
      <c r="G1036" s="499" t="s">
        <v>3630</v>
      </c>
      <c r="H1036" s="499" t="s">
        <v>1790</v>
      </c>
      <c r="I1036" s="499" t="s">
        <v>630</v>
      </c>
      <c r="J1036" s="499" t="s">
        <v>1790</v>
      </c>
      <c r="K1036" s="498">
        <v>6</v>
      </c>
      <c r="L1036" s="498">
        <v>12</v>
      </c>
      <c r="M1036" s="500">
        <v>56921.910000000011</v>
      </c>
      <c r="N1036" s="498">
        <v>4</v>
      </c>
      <c r="O1036" s="498">
        <v>6</v>
      </c>
      <c r="P1036" s="500">
        <v>28418.548110547283</v>
      </c>
    </row>
    <row r="1037" spans="1:16" ht="20.100000000000001" customHeight="1" x14ac:dyDescent="0.2">
      <c r="A1037" s="497" t="s">
        <v>618</v>
      </c>
      <c r="B1037" s="498" t="s">
        <v>639</v>
      </c>
      <c r="C1037" s="499" t="s">
        <v>620</v>
      </c>
      <c r="D1037" s="499" t="s">
        <v>3631</v>
      </c>
      <c r="E1037" s="500">
        <v>6000</v>
      </c>
      <c r="F1037" s="499" t="s">
        <v>3632</v>
      </c>
      <c r="G1037" s="499" t="s">
        <v>3633</v>
      </c>
      <c r="H1037" s="499" t="s">
        <v>1035</v>
      </c>
      <c r="I1037" s="499" t="s">
        <v>630</v>
      </c>
      <c r="J1037" s="499" t="s">
        <v>1035</v>
      </c>
      <c r="K1037" s="498">
        <v>6</v>
      </c>
      <c r="L1037" s="498">
        <v>12</v>
      </c>
      <c r="M1037" s="500">
        <v>74989.38</v>
      </c>
      <c r="N1037" s="498">
        <v>4</v>
      </c>
      <c r="O1037" s="498">
        <v>6</v>
      </c>
      <c r="P1037" s="500">
        <v>37418.548110547286</v>
      </c>
    </row>
    <row r="1038" spans="1:16" ht="20.100000000000001" customHeight="1" x14ac:dyDescent="0.2">
      <c r="A1038" s="497" t="s">
        <v>618</v>
      </c>
      <c r="B1038" s="498" t="s">
        <v>639</v>
      </c>
      <c r="C1038" s="499" t="s">
        <v>620</v>
      </c>
      <c r="D1038" s="499" t="s">
        <v>700</v>
      </c>
      <c r="E1038" s="500">
        <v>5500</v>
      </c>
      <c r="F1038" s="499" t="s">
        <v>3634</v>
      </c>
      <c r="G1038" s="499" t="s">
        <v>3635</v>
      </c>
      <c r="H1038" s="499" t="s">
        <v>878</v>
      </c>
      <c r="I1038" s="499" t="s">
        <v>625</v>
      </c>
      <c r="J1038" s="499" t="s">
        <v>878</v>
      </c>
      <c r="K1038" s="498">
        <v>8</v>
      </c>
      <c r="L1038" s="498">
        <v>12</v>
      </c>
      <c r="M1038" s="500">
        <v>68989.8</v>
      </c>
      <c r="N1038" s="498">
        <v>4</v>
      </c>
      <c r="O1038" s="498">
        <v>6</v>
      </c>
      <c r="P1038" s="500">
        <v>34418.548110547286</v>
      </c>
    </row>
    <row r="1039" spans="1:16" ht="20.100000000000001" customHeight="1" x14ac:dyDescent="0.2">
      <c r="A1039" s="497" t="s">
        <v>618</v>
      </c>
      <c r="B1039" s="498" t="s">
        <v>619</v>
      </c>
      <c r="C1039" s="499" t="s">
        <v>620</v>
      </c>
      <c r="D1039" s="499" t="s">
        <v>3636</v>
      </c>
      <c r="E1039" s="500">
        <v>1400</v>
      </c>
      <c r="F1039" s="499" t="s">
        <v>3637</v>
      </c>
      <c r="G1039" s="499" t="s">
        <v>3638</v>
      </c>
      <c r="H1039" s="499" t="s">
        <v>1226</v>
      </c>
      <c r="I1039" s="499" t="s">
        <v>625</v>
      </c>
      <c r="J1039" s="499" t="s">
        <v>1226</v>
      </c>
      <c r="K1039" s="498">
        <v>1</v>
      </c>
      <c r="L1039" s="498">
        <v>2</v>
      </c>
      <c r="M1039" s="500">
        <v>4105.7299999999996</v>
      </c>
      <c r="N1039" s="498"/>
      <c r="O1039" s="498"/>
      <c r="P1039" s="500"/>
    </row>
    <row r="1040" spans="1:16" ht="20.100000000000001" customHeight="1" x14ac:dyDescent="0.2">
      <c r="A1040" s="497" t="s">
        <v>618</v>
      </c>
      <c r="B1040" s="498" t="s">
        <v>639</v>
      </c>
      <c r="C1040" s="499" t="s">
        <v>620</v>
      </c>
      <c r="D1040" s="499" t="s">
        <v>728</v>
      </c>
      <c r="E1040" s="500">
        <v>3800</v>
      </c>
      <c r="F1040" s="499" t="s">
        <v>3639</v>
      </c>
      <c r="G1040" s="499" t="s">
        <v>3640</v>
      </c>
      <c r="H1040" s="499" t="s">
        <v>3641</v>
      </c>
      <c r="I1040" s="499" t="s">
        <v>625</v>
      </c>
      <c r="J1040" s="499" t="s">
        <v>3641</v>
      </c>
      <c r="K1040" s="498">
        <v>6</v>
      </c>
      <c r="L1040" s="498">
        <v>12</v>
      </c>
      <c r="M1040" s="500">
        <v>48448.430000000008</v>
      </c>
      <c r="N1040" s="498">
        <v>4</v>
      </c>
      <c r="O1040" s="498">
        <v>6</v>
      </c>
      <c r="P1040" s="500">
        <v>24218.548110547283</v>
      </c>
    </row>
    <row r="1041" spans="1:16" ht="20.100000000000001" customHeight="1" x14ac:dyDescent="0.2">
      <c r="A1041" s="497" t="s">
        <v>618</v>
      </c>
      <c r="B1041" s="498" t="s">
        <v>639</v>
      </c>
      <c r="C1041" s="499" t="s">
        <v>620</v>
      </c>
      <c r="D1041" s="499" t="s">
        <v>1251</v>
      </c>
      <c r="E1041" s="500">
        <v>8000</v>
      </c>
      <c r="F1041" s="499" t="s">
        <v>3642</v>
      </c>
      <c r="G1041" s="499" t="s">
        <v>3643</v>
      </c>
      <c r="H1041" s="499" t="s">
        <v>643</v>
      </c>
      <c r="I1041" s="499" t="s">
        <v>630</v>
      </c>
      <c r="J1041" s="499" t="s">
        <v>643</v>
      </c>
      <c r="K1041" s="498">
        <v>1</v>
      </c>
      <c r="L1041" s="498">
        <v>3</v>
      </c>
      <c r="M1041" s="500">
        <v>10532.15</v>
      </c>
      <c r="N1041" s="498">
        <v>3</v>
      </c>
      <c r="O1041" s="498">
        <v>6</v>
      </c>
      <c r="P1041" s="500">
        <v>49418.548110547286</v>
      </c>
    </row>
    <row r="1042" spans="1:16" ht="20.100000000000001" customHeight="1" x14ac:dyDescent="0.2">
      <c r="A1042" s="497" t="s">
        <v>618</v>
      </c>
      <c r="B1042" s="498" t="s">
        <v>639</v>
      </c>
      <c r="C1042" s="499" t="s">
        <v>620</v>
      </c>
      <c r="D1042" s="499" t="s">
        <v>3644</v>
      </c>
      <c r="E1042" s="500">
        <v>6000</v>
      </c>
      <c r="F1042" s="499" t="s">
        <v>3645</v>
      </c>
      <c r="G1042" s="499" t="s">
        <v>3646</v>
      </c>
      <c r="H1042" s="499" t="s">
        <v>823</v>
      </c>
      <c r="I1042" s="499" t="s">
        <v>630</v>
      </c>
      <c r="J1042" s="499" t="s">
        <v>823</v>
      </c>
      <c r="K1042" s="498"/>
      <c r="L1042" s="498"/>
      <c r="M1042" s="500"/>
      <c r="N1042" s="498">
        <v>1</v>
      </c>
      <c r="O1042" s="498">
        <v>1</v>
      </c>
      <c r="P1042" s="500">
        <v>6329.5481105472845</v>
      </c>
    </row>
    <row r="1043" spans="1:16" ht="20.100000000000001" customHeight="1" x14ac:dyDescent="0.2">
      <c r="A1043" s="497" t="s">
        <v>618</v>
      </c>
      <c r="B1043" s="498" t="s">
        <v>639</v>
      </c>
      <c r="C1043" s="499" t="s">
        <v>620</v>
      </c>
      <c r="D1043" s="499" t="s">
        <v>1179</v>
      </c>
      <c r="E1043" s="500">
        <v>3800</v>
      </c>
      <c r="F1043" s="499" t="s">
        <v>3647</v>
      </c>
      <c r="G1043" s="499" t="s">
        <v>3648</v>
      </c>
      <c r="H1043" s="499" t="s">
        <v>1587</v>
      </c>
      <c r="I1043" s="499" t="s">
        <v>625</v>
      </c>
      <c r="J1043" s="499" t="s">
        <v>1587</v>
      </c>
      <c r="K1043" s="498">
        <v>6</v>
      </c>
      <c r="L1043" s="498">
        <v>12</v>
      </c>
      <c r="M1043" s="500">
        <v>48589.80000000001</v>
      </c>
      <c r="N1043" s="498">
        <v>4</v>
      </c>
      <c r="O1043" s="498">
        <v>6</v>
      </c>
      <c r="P1043" s="500">
        <v>24218.548110547283</v>
      </c>
    </row>
    <row r="1044" spans="1:16" ht="20.100000000000001" customHeight="1" x14ac:dyDescent="0.2">
      <c r="A1044" s="497" t="s">
        <v>618</v>
      </c>
      <c r="B1044" s="498" t="s">
        <v>639</v>
      </c>
      <c r="C1044" s="499" t="s">
        <v>620</v>
      </c>
      <c r="D1044" s="499" t="s">
        <v>3649</v>
      </c>
      <c r="E1044" s="500">
        <v>930</v>
      </c>
      <c r="F1044" s="499" t="s">
        <v>3650</v>
      </c>
      <c r="G1044" s="499" t="s">
        <v>3651</v>
      </c>
      <c r="H1044" s="499" t="s">
        <v>651</v>
      </c>
      <c r="I1044" s="499" t="s">
        <v>652</v>
      </c>
      <c r="J1044" s="499" t="s">
        <v>651</v>
      </c>
      <c r="K1044" s="498">
        <v>6</v>
      </c>
      <c r="L1044" s="498">
        <v>12</v>
      </c>
      <c r="M1044" s="500">
        <v>13233.400000000003</v>
      </c>
      <c r="N1044" s="498">
        <v>4</v>
      </c>
      <c r="O1044" s="498">
        <v>6</v>
      </c>
      <c r="P1044" s="500">
        <v>6162.9481105472842</v>
      </c>
    </row>
    <row r="1045" spans="1:16" ht="20.100000000000001" customHeight="1" x14ac:dyDescent="0.2">
      <c r="A1045" s="497" t="s">
        <v>618</v>
      </c>
      <c r="B1045" s="498" t="s">
        <v>619</v>
      </c>
      <c r="C1045" s="499" t="s">
        <v>620</v>
      </c>
      <c r="D1045" s="499" t="s">
        <v>1112</v>
      </c>
      <c r="E1045" s="500">
        <v>1200</v>
      </c>
      <c r="F1045" s="499" t="s">
        <v>3652</v>
      </c>
      <c r="G1045" s="499" t="s">
        <v>3653</v>
      </c>
      <c r="H1045" s="499" t="s">
        <v>651</v>
      </c>
      <c r="I1045" s="499" t="s">
        <v>652</v>
      </c>
      <c r="J1045" s="499" t="s">
        <v>651</v>
      </c>
      <c r="K1045" s="498">
        <v>6</v>
      </c>
      <c r="L1045" s="498">
        <v>12</v>
      </c>
      <c r="M1045" s="500">
        <v>16569.02</v>
      </c>
      <c r="N1045" s="498">
        <v>4</v>
      </c>
      <c r="O1045" s="498">
        <v>6</v>
      </c>
      <c r="P1045" s="500">
        <v>7883.318110547284</v>
      </c>
    </row>
    <row r="1046" spans="1:16" ht="20.100000000000001" customHeight="1" x14ac:dyDescent="0.2">
      <c r="A1046" s="497" t="s">
        <v>618</v>
      </c>
      <c r="B1046" s="498" t="s">
        <v>639</v>
      </c>
      <c r="C1046" s="499" t="s">
        <v>620</v>
      </c>
      <c r="D1046" s="499" t="s">
        <v>2777</v>
      </c>
      <c r="E1046" s="500">
        <v>4000</v>
      </c>
      <c r="F1046" s="499" t="s">
        <v>3654</v>
      </c>
      <c r="G1046" s="499" t="s">
        <v>3655</v>
      </c>
      <c r="H1046" s="499" t="s">
        <v>3656</v>
      </c>
      <c r="I1046" s="499" t="s">
        <v>630</v>
      </c>
      <c r="J1046" s="499" t="s">
        <v>3656</v>
      </c>
      <c r="K1046" s="498">
        <v>9</v>
      </c>
      <c r="L1046" s="498">
        <v>12</v>
      </c>
      <c r="M1046" s="500">
        <v>50969.360000000008</v>
      </c>
      <c r="N1046" s="498">
        <v>1</v>
      </c>
      <c r="O1046" s="498">
        <v>1</v>
      </c>
      <c r="P1046" s="500">
        <v>9502.9081105472833</v>
      </c>
    </row>
    <row r="1047" spans="1:16" ht="20.100000000000001" customHeight="1" x14ac:dyDescent="0.2">
      <c r="A1047" s="497" t="s">
        <v>618</v>
      </c>
      <c r="B1047" s="498" t="s">
        <v>619</v>
      </c>
      <c r="C1047" s="499" t="s">
        <v>620</v>
      </c>
      <c r="D1047" s="499" t="s">
        <v>774</v>
      </c>
      <c r="E1047" s="500">
        <v>3250</v>
      </c>
      <c r="F1047" s="499" t="s">
        <v>3657</v>
      </c>
      <c r="G1047" s="499" t="s">
        <v>3658</v>
      </c>
      <c r="H1047" s="499" t="s">
        <v>1059</v>
      </c>
      <c r="I1047" s="499" t="s">
        <v>625</v>
      </c>
      <c r="J1047" s="499" t="s">
        <v>1059</v>
      </c>
      <c r="K1047" s="498">
        <v>9</v>
      </c>
      <c r="L1047" s="498">
        <v>12</v>
      </c>
      <c r="M1047" s="500">
        <v>41965.650000000009</v>
      </c>
      <c r="N1047" s="498">
        <v>4</v>
      </c>
      <c r="O1047" s="498">
        <v>6</v>
      </c>
      <c r="P1047" s="500">
        <v>20918.548110547283</v>
      </c>
    </row>
    <row r="1048" spans="1:16" ht="20.100000000000001" customHeight="1" x14ac:dyDescent="0.2">
      <c r="A1048" s="497" t="s">
        <v>618</v>
      </c>
      <c r="B1048" s="498" t="s">
        <v>639</v>
      </c>
      <c r="C1048" s="499" t="s">
        <v>620</v>
      </c>
      <c r="D1048" s="499" t="s">
        <v>830</v>
      </c>
      <c r="E1048" s="500">
        <v>1300</v>
      </c>
      <c r="F1048" s="499" t="s">
        <v>3659</v>
      </c>
      <c r="G1048" s="499" t="s">
        <v>3660</v>
      </c>
      <c r="H1048" s="499" t="s">
        <v>3661</v>
      </c>
      <c r="I1048" s="499" t="s">
        <v>625</v>
      </c>
      <c r="J1048" s="499" t="s">
        <v>3661</v>
      </c>
      <c r="K1048" s="498">
        <v>6</v>
      </c>
      <c r="L1048" s="498">
        <v>12</v>
      </c>
      <c r="M1048" s="500">
        <v>18104</v>
      </c>
      <c r="N1048" s="498">
        <v>4</v>
      </c>
      <c r="O1048" s="498">
        <v>6</v>
      </c>
      <c r="P1048" s="500">
        <v>8613.7481105472834</v>
      </c>
    </row>
    <row r="1049" spans="1:16" ht="20.100000000000001" customHeight="1" x14ac:dyDescent="0.2">
      <c r="A1049" s="497" t="s">
        <v>618</v>
      </c>
      <c r="B1049" s="498" t="s">
        <v>639</v>
      </c>
      <c r="C1049" s="499" t="s">
        <v>620</v>
      </c>
      <c r="D1049" s="499" t="s">
        <v>3662</v>
      </c>
      <c r="E1049" s="500">
        <v>3000</v>
      </c>
      <c r="F1049" s="499" t="s">
        <v>3663</v>
      </c>
      <c r="G1049" s="499" t="s">
        <v>3664</v>
      </c>
      <c r="H1049" s="499" t="s">
        <v>852</v>
      </c>
      <c r="I1049" s="499" t="s">
        <v>630</v>
      </c>
      <c r="J1049" s="499" t="s">
        <v>852</v>
      </c>
      <c r="K1049" s="498">
        <v>1</v>
      </c>
      <c r="L1049" s="498">
        <v>4</v>
      </c>
      <c r="M1049" s="500">
        <v>9505.7800000000007</v>
      </c>
      <c r="N1049" s="498">
        <v>4</v>
      </c>
      <c r="O1049" s="498">
        <v>6</v>
      </c>
      <c r="P1049" s="500">
        <v>19418.548110547283</v>
      </c>
    </row>
    <row r="1050" spans="1:16" ht="20.100000000000001" customHeight="1" x14ac:dyDescent="0.2">
      <c r="A1050" s="497" t="s">
        <v>618</v>
      </c>
      <c r="B1050" s="498" t="s">
        <v>619</v>
      </c>
      <c r="C1050" s="499" t="s">
        <v>620</v>
      </c>
      <c r="D1050" s="499" t="s">
        <v>3607</v>
      </c>
      <c r="E1050" s="500">
        <v>3500</v>
      </c>
      <c r="F1050" s="499" t="s">
        <v>3665</v>
      </c>
      <c r="G1050" s="499" t="s">
        <v>3666</v>
      </c>
      <c r="H1050" s="499" t="s">
        <v>3667</v>
      </c>
      <c r="I1050" s="499" t="s">
        <v>625</v>
      </c>
      <c r="J1050" s="499" t="s">
        <v>3667</v>
      </c>
      <c r="K1050" s="498">
        <v>2</v>
      </c>
      <c r="L1050" s="498">
        <v>3</v>
      </c>
      <c r="M1050" s="500">
        <v>8135.3499999999995</v>
      </c>
      <c r="N1050" s="498"/>
      <c r="O1050" s="498"/>
      <c r="P1050" s="500"/>
    </row>
    <row r="1051" spans="1:16" ht="20.100000000000001" customHeight="1" x14ac:dyDescent="0.2">
      <c r="A1051" s="497" t="s">
        <v>618</v>
      </c>
      <c r="B1051" s="498" t="s">
        <v>619</v>
      </c>
      <c r="C1051" s="499" t="s">
        <v>620</v>
      </c>
      <c r="D1051" s="499" t="s">
        <v>3668</v>
      </c>
      <c r="E1051" s="500">
        <v>4800</v>
      </c>
      <c r="F1051" s="499" t="s">
        <v>3669</v>
      </c>
      <c r="G1051" s="499" t="s">
        <v>3670</v>
      </c>
      <c r="H1051" s="499" t="s">
        <v>638</v>
      </c>
      <c r="I1051" s="499" t="s">
        <v>630</v>
      </c>
      <c r="J1051" s="499" t="s">
        <v>638</v>
      </c>
      <c r="K1051" s="498">
        <v>6</v>
      </c>
      <c r="L1051" s="498">
        <v>12</v>
      </c>
      <c r="M1051" s="500">
        <v>60586.170000000013</v>
      </c>
      <c r="N1051" s="498">
        <v>4</v>
      </c>
      <c r="O1051" s="498">
        <v>6</v>
      </c>
      <c r="P1051" s="500">
        <v>30207.988110547285</v>
      </c>
    </row>
    <row r="1052" spans="1:16" ht="20.100000000000001" customHeight="1" x14ac:dyDescent="0.2">
      <c r="A1052" s="497" t="s">
        <v>618</v>
      </c>
      <c r="B1052" s="498" t="s">
        <v>639</v>
      </c>
      <c r="C1052" s="499" t="s">
        <v>620</v>
      </c>
      <c r="D1052" s="499" t="s">
        <v>688</v>
      </c>
      <c r="E1052" s="500">
        <v>3800</v>
      </c>
      <c r="F1052" s="499" t="s">
        <v>3671</v>
      </c>
      <c r="G1052" s="499" t="s">
        <v>3672</v>
      </c>
      <c r="H1052" s="499" t="s">
        <v>3641</v>
      </c>
      <c r="I1052" s="499" t="s">
        <v>625</v>
      </c>
      <c r="J1052" s="499" t="s">
        <v>3641</v>
      </c>
      <c r="K1052" s="498">
        <v>6</v>
      </c>
      <c r="L1052" s="498">
        <v>12</v>
      </c>
      <c r="M1052" s="500">
        <v>48585.600000000006</v>
      </c>
      <c r="N1052" s="498">
        <v>4</v>
      </c>
      <c r="O1052" s="498">
        <v>6</v>
      </c>
      <c r="P1052" s="500">
        <v>24218.548110547283</v>
      </c>
    </row>
    <row r="1053" spans="1:16" ht="20.100000000000001" customHeight="1" x14ac:dyDescent="0.2">
      <c r="A1053" s="497" t="s">
        <v>618</v>
      </c>
      <c r="B1053" s="498" t="s">
        <v>619</v>
      </c>
      <c r="C1053" s="499" t="s">
        <v>620</v>
      </c>
      <c r="D1053" s="499" t="s">
        <v>2552</v>
      </c>
      <c r="E1053" s="500">
        <v>1000</v>
      </c>
      <c r="F1053" s="499" t="s">
        <v>3673</v>
      </c>
      <c r="G1053" s="499" t="s">
        <v>3674</v>
      </c>
      <c r="H1053" s="499" t="s">
        <v>1068</v>
      </c>
      <c r="I1053" s="499" t="s">
        <v>652</v>
      </c>
      <c r="J1053" s="499" t="s">
        <v>1068</v>
      </c>
      <c r="K1053" s="498">
        <v>6</v>
      </c>
      <c r="L1053" s="498">
        <v>12</v>
      </c>
      <c r="M1053" s="500">
        <v>14180</v>
      </c>
      <c r="N1053" s="498">
        <v>4</v>
      </c>
      <c r="O1053" s="498">
        <v>6</v>
      </c>
      <c r="P1053" s="500">
        <v>6651.7481105472843</v>
      </c>
    </row>
    <row r="1054" spans="1:16" ht="20.100000000000001" customHeight="1" x14ac:dyDescent="0.2">
      <c r="A1054" s="497" t="s">
        <v>618</v>
      </c>
      <c r="B1054" s="498" t="s">
        <v>619</v>
      </c>
      <c r="C1054" s="499" t="s">
        <v>620</v>
      </c>
      <c r="D1054" s="499" t="s">
        <v>3668</v>
      </c>
      <c r="E1054" s="500">
        <v>4000</v>
      </c>
      <c r="F1054" s="499" t="s">
        <v>3675</v>
      </c>
      <c r="G1054" s="499" t="s">
        <v>3676</v>
      </c>
      <c r="H1054" s="499" t="s">
        <v>3230</v>
      </c>
      <c r="I1054" s="499" t="s">
        <v>625</v>
      </c>
      <c r="J1054" s="499" t="s">
        <v>3230</v>
      </c>
      <c r="K1054" s="498">
        <v>6</v>
      </c>
      <c r="L1054" s="498">
        <v>12</v>
      </c>
      <c r="M1054" s="500">
        <v>50989.80000000001</v>
      </c>
      <c r="N1054" s="498">
        <v>5</v>
      </c>
      <c r="O1054" s="498">
        <v>6</v>
      </c>
      <c r="P1054" s="500">
        <v>36024.098110547282</v>
      </c>
    </row>
    <row r="1055" spans="1:16" ht="20.100000000000001" customHeight="1" x14ac:dyDescent="0.2">
      <c r="A1055" s="497" t="s">
        <v>618</v>
      </c>
      <c r="B1055" s="498" t="s">
        <v>639</v>
      </c>
      <c r="C1055" s="499" t="s">
        <v>620</v>
      </c>
      <c r="D1055" s="499" t="s">
        <v>893</v>
      </c>
      <c r="E1055" s="500">
        <v>3800</v>
      </c>
      <c r="F1055" s="499" t="s">
        <v>3677</v>
      </c>
      <c r="G1055" s="499" t="s">
        <v>3678</v>
      </c>
      <c r="H1055" s="499" t="s">
        <v>2907</v>
      </c>
      <c r="I1055" s="499" t="s">
        <v>652</v>
      </c>
      <c r="J1055" s="499" t="s">
        <v>2907</v>
      </c>
      <c r="K1055" s="498">
        <v>6</v>
      </c>
      <c r="L1055" s="498">
        <v>12</v>
      </c>
      <c r="M1055" s="500">
        <v>48573.900000000009</v>
      </c>
      <c r="N1055" s="498">
        <v>4</v>
      </c>
      <c r="O1055" s="498">
        <v>6</v>
      </c>
      <c r="P1055" s="500">
        <v>24218.548110547283</v>
      </c>
    </row>
    <row r="1056" spans="1:16" ht="20.100000000000001" customHeight="1" x14ac:dyDescent="0.2">
      <c r="A1056" s="497" t="s">
        <v>618</v>
      </c>
      <c r="B1056" s="498" t="s">
        <v>639</v>
      </c>
      <c r="C1056" s="499" t="s">
        <v>620</v>
      </c>
      <c r="D1056" s="499" t="s">
        <v>2423</v>
      </c>
      <c r="E1056" s="500">
        <v>3500</v>
      </c>
      <c r="F1056" s="499" t="s">
        <v>3679</v>
      </c>
      <c r="G1056" s="499" t="s">
        <v>3680</v>
      </c>
      <c r="H1056" s="499" t="s">
        <v>656</v>
      </c>
      <c r="I1056" s="499" t="s">
        <v>630</v>
      </c>
      <c r="J1056" s="499" t="s">
        <v>656</v>
      </c>
      <c r="K1056" s="498">
        <v>8</v>
      </c>
      <c r="L1056" s="498">
        <v>12</v>
      </c>
      <c r="M1056" s="500">
        <v>44988.360000000008</v>
      </c>
      <c r="N1056" s="498">
        <v>4</v>
      </c>
      <c r="O1056" s="498">
        <v>6</v>
      </c>
      <c r="P1056" s="500">
        <v>22418.548110547283</v>
      </c>
    </row>
    <row r="1057" spans="1:16" ht="20.100000000000001" customHeight="1" x14ac:dyDescent="0.2">
      <c r="A1057" s="497" t="s">
        <v>618</v>
      </c>
      <c r="B1057" s="498" t="s">
        <v>619</v>
      </c>
      <c r="C1057" s="499" t="s">
        <v>620</v>
      </c>
      <c r="D1057" s="499" t="s">
        <v>3681</v>
      </c>
      <c r="E1057" s="500">
        <v>5000</v>
      </c>
      <c r="F1057" s="499" t="s">
        <v>3682</v>
      </c>
      <c r="G1057" s="499" t="s">
        <v>3683</v>
      </c>
      <c r="H1057" s="499" t="s">
        <v>715</v>
      </c>
      <c r="I1057" s="499" t="s">
        <v>630</v>
      </c>
      <c r="J1057" s="499" t="s">
        <v>715</v>
      </c>
      <c r="K1057" s="498">
        <v>9</v>
      </c>
      <c r="L1057" s="498">
        <v>11</v>
      </c>
      <c r="M1057" s="500">
        <v>56515.810000000012</v>
      </c>
      <c r="N1057" s="498"/>
      <c r="O1057" s="498"/>
      <c r="P1057" s="500"/>
    </row>
    <row r="1058" spans="1:16" ht="20.100000000000001" customHeight="1" x14ac:dyDescent="0.2">
      <c r="A1058" s="497" t="s">
        <v>618</v>
      </c>
      <c r="B1058" s="498" t="s">
        <v>639</v>
      </c>
      <c r="C1058" s="499" t="s">
        <v>620</v>
      </c>
      <c r="D1058" s="499" t="s">
        <v>1141</v>
      </c>
      <c r="E1058" s="500">
        <v>2750</v>
      </c>
      <c r="F1058" s="499" t="s">
        <v>3684</v>
      </c>
      <c r="G1058" s="499" t="s">
        <v>3685</v>
      </c>
      <c r="H1058" s="499" t="s">
        <v>2164</v>
      </c>
      <c r="I1058" s="499" t="s">
        <v>625</v>
      </c>
      <c r="J1058" s="499" t="s">
        <v>2164</v>
      </c>
      <c r="K1058" s="498">
        <v>6</v>
      </c>
      <c r="L1058" s="498">
        <v>12</v>
      </c>
      <c r="M1058" s="500">
        <v>35989.80000000001</v>
      </c>
      <c r="N1058" s="498">
        <v>5</v>
      </c>
      <c r="O1058" s="498">
        <v>6</v>
      </c>
      <c r="P1058" s="500">
        <v>17918.548110547283</v>
      </c>
    </row>
    <row r="1059" spans="1:16" ht="20.100000000000001" customHeight="1" x14ac:dyDescent="0.2">
      <c r="A1059" s="497" t="s">
        <v>618</v>
      </c>
      <c r="B1059" s="498" t="s">
        <v>639</v>
      </c>
      <c r="C1059" s="499" t="s">
        <v>620</v>
      </c>
      <c r="D1059" s="499" t="s">
        <v>3686</v>
      </c>
      <c r="E1059" s="500">
        <v>7000</v>
      </c>
      <c r="F1059" s="499" t="s">
        <v>3687</v>
      </c>
      <c r="G1059" s="499" t="s">
        <v>3688</v>
      </c>
      <c r="H1059" s="499" t="s">
        <v>699</v>
      </c>
      <c r="I1059" s="499" t="s">
        <v>630</v>
      </c>
      <c r="J1059" s="499" t="s">
        <v>699</v>
      </c>
      <c r="K1059" s="498">
        <v>6</v>
      </c>
      <c r="L1059" s="498">
        <v>12</v>
      </c>
      <c r="M1059" s="500">
        <v>86989.799999999988</v>
      </c>
      <c r="N1059" s="498">
        <v>4</v>
      </c>
      <c r="O1059" s="498">
        <v>6</v>
      </c>
      <c r="P1059" s="500">
        <v>43418.548110547286</v>
      </c>
    </row>
    <row r="1060" spans="1:16" ht="20.100000000000001" customHeight="1" x14ac:dyDescent="0.2">
      <c r="A1060" s="497" t="s">
        <v>618</v>
      </c>
      <c r="B1060" s="498" t="s">
        <v>639</v>
      </c>
      <c r="C1060" s="499" t="s">
        <v>620</v>
      </c>
      <c r="D1060" s="499" t="s">
        <v>3689</v>
      </c>
      <c r="E1060" s="500">
        <v>11000</v>
      </c>
      <c r="F1060" s="499" t="s">
        <v>3690</v>
      </c>
      <c r="G1060" s="499" t="s">
        <v>3691</v>
      </c>
      <c r="H1060" s="499" t="s">
        <v>1435</v>
      </c>
      <c r="I1060" s="499" t="s">
        <v>630</v>
      </c>
      <c r="J1060" s="499" t="s">
        <v>1435</v>
      </c>
      <c r="K1060" s="498">
        <v>3</v>
      </c>
      <c r="L1060" s="498">
        <v>12</v>
      </c>
      <c r="M1060" s="500">
        <v>134989.79999999996</v>
      </c>
      <c r="N1060" s="498">
        <v>1</v>
      </c>
      <c r="O1060" s="498">
        <v>6</v>
      </c>
      <c r="P1060" s="500">
        <v>67418.548110547286</v>
      </c>
    </row>
    <row r="1061" spans="1:16" ht="20.100000000000001" customHeight="1" x14ac:dyDescent="0.2">
      <c r="A1061" s="497" t="s">
        <v>618</v>
      </c>
      <c r="B1061" s="498" t="s">
        <v>619</v>
      </c>
      <c r="C1061" s="499" t="s">
        <v>620</v>
      </c>
      <c r="D1061" s="499" t="s">
        <v>3692</v>
      </c>
      <c r="E1061" s="500">
        <v>2000</v>
      </c>
      <c r="F1061" s="499" t="s">
        <v>3693</v>
      </c>
      <c r="G1061" s="499" t="s">
        <v>3694</v>
      </c>
      <c r="H1061" s="499" t="s">
        <v>3695</v>
      </c>
      <c r="I1061" s="499" t="s">
        <v>625</v>
      </c>
      <c r="J1061" s="499" t="s">
        <v>3695</v>
      </c>
      <c r="K1061" s="498">
        <v>9</v>
      </c>
      <c r="L1061" s="498">
        <v>12</v>
      </c>
      <c r="M1061" s="500">
        <v>26881.880000000005</v>
      </c>
      <c r="N1061" s="498">
        <v>4</v>
      </c>
      <c r="O1061" s="498">
        <v>6</v>
      </c>
      <c r="P1061" s="500">
        <v>13191.748110547283</v>
      </c>
    </row>
    <row r="1062" spans="1:16" ht="20.100000000000001" customHeight="1" x14ac:dyDescent="0.2">
      <c r="A1062" s="497" t="s">
        <v>618</v>
      </c>
      <c r="B1062" s="498" t="s">
        <v>639</v>
      </c>
      <c r="C1062" s="499" t="s">
        <v>620</v>
      </c>
      <c r="D1062" s="499" t="s">
        <v>805</v>
      </c>
      <c r="E1062" s="500">
        <v>3000</v>
      </c>
      <c r="F1062" s="499" t="s">
        <v>3696</v>
      </c>
      <c r="G1062" s="499" t="s">
        <v>3697</v>
      </c>
      <c r="H1062" s="499" t="s">
        <v>777</v>
      </c>
      <c r="I1062" s="499" t="s">
        <v>625</v>
      </c>
      <c r="J1062" s="499" t="s">
        <v>777</v>
      </c>
      <c r="K1062" s="498">
        <v>6</v>
      </c>
      <c r="L1062" s="498">
        <v>12</v>
      </c>
      <c r="M1062" s="500">
        <v>38976.040000000008</v>
      </c>
      <c r="N1062" s="498">
        <v>4</v>
      </c>
      <c r="O1062" s="498">
        <v>6</v>
      </c>
      <c r="P1062" s="500">
        <v>19418.548110547283</v>
      </c>
    </row>
    <row r="1063" spans="1:16" ht="20.100000000000001" customHeight="1" x14ac:dyDescent="0.2">
      <c r="A1063" s="497" t="s">
        <v>618</v>
      </c>
      <c r="B1063" s="498" t="s">
        <v>639</v>
      </c>
      <c r="C1063" s="499" t="s">
        <v>620</v>
      </c>
      <c r="D1063" s="499" t="s">
        <v>778</v>
      </c>
      <c r="E1063" s="500">
        <v>2000</v>
      </c>
      <c r="F1063" s="499" t="s">
        <v>3698</v>
      </c>
      <c r="G1063" s="499" t="s">
        <v>3699</v>
      </c>
      <c r="H1063" s="499" t="s">
        <v>3700</v>
      </c>
      <c r="I1063" s="499" t="s">
        <v>625</v>
      </c>
      <c r="J1063" s="499" t="s">
        <v>3700</v>
      </c>
      <c r="K1063" s="498">
        <v>7</v>
      </c>
      <c r="L1063" s="498">
        <v>12</v>
      </c>
      <c r="M1063" s="500">
        <v>26989.800000000007</v>
      </c>
      <c r="N1063" s="498">
        <v>4</v>
      </c>
      <c r="O1063" s="498">
        <v>6</v>
      </c>
      <c r="P1063" s="500">
        <v>13191.748110547283</v>
      </c>
    </row>
    <row r="1064" spans="1:16" ht="20.100000000000001" customHeight="1" x14ac:dyDescent="0.2">
      <c r="A1064" s="497" t="s">
        <v>618</v>
      </c>
      <c r="B1064" s="498" t="s">
        <v>639</v>
      </c>
      <c r="C1064" s="499" t="s">
        <v>620</v>
      </c>
      <c r="D1064" s="499" t="s">
        <v>2609</v>
      </c>
      <c r="E1064" s="500">
        <v>1200</v>
      </c>
      <c r="F1064" s="499" t="s">
        <v>3701</v>
      </c>
      <c r="G1064" s="499" t="s">
        <v>3702</v>
      </c>
      <c r="H1064" s="499" t="s">
        <v>651</v>
      </c>
      <c r="I1064" s="499" t="s">
        <v>652</v>
      </c>
      <c r="J1064" s="499" t="s">
        <v>651</v>
      </c>
      <c r="K1064" s="498">
        <v>6</v>
      </c>
      <c r="L1064" s="498">
        <v>12</v>
      </c>
      <c r="M1064" s="500">
        <v>16796</v>
      </c>
      <c r="N1064" s="498">
        <v>4</v>
      </c>
      <c r="O1064" s="498">
        <v>6</v>
      </c>
      <c r="P1064" s="500">
        <v>7959.7481105472843</v>
      </c>
    </row>
    <row r="1065" spans="1:16" ht="20.100000000000001" customHeight="1" x14ac:dyDescent="0.2">
      <c r="A1065" s="497" t="s">
        <v>618</v>
      </c>
      <c r="B1065" s="498" t="s">
        <v>639</v>
      </c>
      <c r="C1065" s="499" t="s">
        <v>620</v>
      </c>
      <c r="D1065" s="499" t="s">
        <v>3703</v>
      </c>
      <c r="E1065" s="500">
        <v>15000</v>
      </c>
      <c r="F1065" s="499" t="s">
        <v>3704</v>
      </c>
      <c r="G1065" s="499" t="s">
        <v>3705</v>
      </c>
      <c r="H1065" s="499" t="s">
        <v>1031</v>
      </c>
      <c r="I1065" s="499" t="s">
        <v>630</v>
      </c>
      <c r="J1065" s="499" t="s">
        <v>1031</v>
      </c>
      <c r="K1065" s="498">
        <v>1</v>
      </c>
      <c r="L1065" s="498">
        <v>3</v>
      </c>
      <c r="M1065" s="500">
        <v>26218.3</v>
      </c>
      <c r="N1065" s="498">
        <v>1</v>
      </c>
      <c r="O1065" s="498">
        <v>6</v>
      </c>
      <c r="P1065" s="500">
        <v>91418.548110547286</v>
      </c>
    </row>
    <row r="1066" spans="1:16" ht="20.100000000000001" customHeight="1" x14ac:dyDescent="0.2">
      <c r="A1066" s="497" t="s">
        <v>618</v>
      </c>
      <c r="B1066" s="498" t="s">
        <v>639</v>
      </c>
      <c r="C1066" s="499" t="s">
        <v>620</v>
      </c>
      <c r="D1066" s="499" t="s">
        <v>3706</v>
      </c>
      <c r="E1066" s="500">
        <v>5000</v>
      </c>
      <c r="F1066" s="499" t="s">
        <v>3707</v>
      </c>
      <c r="G1066" s="499" t="s">
        <v>3708</v>
      </c>
      <c r="H1066" s="499" t="s">
        <v>3709</v>
      </c>
      <c r="I1066" s="499" t="s">
        <v>625</v>
      </c>
      <c r="J1066" s="499" t="s">
        <v>3709</v>
      </c>
      <c r="K1066" s="498">
        <v>6</v>
      </c>
      <c r="L1066" s="498">
        <v>12</v>
      </c>
      <c r="M1066" s="500">
        <v>62975.100000000013</v>
      </c>
      <c r="N1066" s="498">
        <v>4</v>
      </c>
      <c r="O1066" s="498">
        <v>6</v>
      </c>
      <c r="P1066" s="500">
        <v>31418.548110547283</v>
      </c>
    </row>
    <row r="1067" spans="1:16" ht="20.100000000000001" customHeight="1" x14ac:dyDescent="0.2">
      <c r="A1067" s="497" t="s">
        <v>618</v>
      </c>
      <c r="B1067" s="498" t="s">
        <v>639</v>
      </c>
      <c r="C1067" s="499" t="s">
        <v>620</v>
      </c>
      <c r="D1067" s="499" t="s">
        <v>2036</v>
      </c>
      <c r="E1067" s="500">
        <v>10000</v>
      </c>
      <c r="F1067" s="499" t="s">
        <v>3710</v>
      </c>
      <c r="G1067" s="499" t="s">
        <v>3711</v>
      </c>
      <c r="H1067" s="499" t="s">
        <v>643</v>
      </c>
      <c r="I1067" s="499" t="s">
        <v>630</v>
      </c>
      <c r="J1067" s="499" t="s">
        <v>643</v>
      </c>
      <c r="K1067" s="498">
        <v>1</v>
      </c>
      <c r="L1067" s="498">
        <v>4</v>
      </c>
      <c r="M1067" s="500">
        <v>26309.11</v>
      </c>
      <c r="N1067" s="498">
        <v>1</v>
      </c>
      <c r="O1067" s="498">
        <v>6</v>
      </c>
      <c r="P1067" s="500">
        <v>61418.548110547286</v>
      </c>
    </row>
    <row r="1068" spans="1:16" ht="20.100000000000001" customHeight="1" x14ac:dyDescent="0.2">
      <c r="A1068" s="497" t="s">
        <v>618</v>
      </c>
      <c r="B1068" s="498" t="s">
        <v>639</v>
      </c>
      <c r="C1068" s="499" t="s">
        <v>620</v>
      </c>
      <c r="D1068" s="499" t="s">
        <v>778</v>
      </c>
      <c r="E1068" s="500">
        <v>1500</v>
      </c>
      <c r="F1068" s="499" t="s">
        <v>3712</v>
      </c>
      <c r="G1068" s="499" t="s">
        <v>3713</v>
      </c>
      <c r="H1068" s="499" t="s">
        <v>3714</v>
      </c>
      <c r="I1068" s="499" t="s">
        <v>625</v>
      </c>
      <c r="J1068" s="499" t="s">
        <v>3714</v>
      </c>
      <c r="K1068" s="498">
        <v>6</v>
      </c>
      <c r="L1068" s="498">
        <v>12</v>
      </c>
      <c r="M1068" s="500">
        <v>20694.22</v>
      </c>
      <c r="N1068" s="498">
        <v>4</v>
      </c>
      <c r="O1068" s="498">
        <v>6</v>
      </c>
      <c r="P1068" s="500">
        <v>9860.0481105472827</v>
      </c>
    </row>
    <row r="1069" spans="1:16" ht="20.100000000000001" customHeight="1" x14ac:dyDescent="0.2">
      <c r="A1069" s="497" t="s">
        <v>618</v>
      </c>
      <c r="B1069" s="498" t="s">
        <v>639</v>
      </c>
      <c r="C1069" s="499" t="s">
        <v>620</v>
      </c>
      <c r="D1069" s="499" t="s">
        <v>1008</v>
      </c>
      <c r="E1069" s="500">
        <v>2500</v>
      </c>
      <c r="F1069" s="499" t="s">
        <v>3715</v>
      </c>
      <c r="G1069" s="499" t="s">
        <v>3716</v>
      </c>
      <c r="H1069" s="499" t="s">
        <v>749</v>
      </c>
      <c r="I1069" s="499" t="s">
        <v>630</v>
      </c>
      <c r="J1069" s="499" t="s">
        <v>749</v>
      </c>
      <c r="K1069" s="498">
        <v>6</v>
      </c>
      <c r="L1069" s="498">
        <v>12</v>
      </c>
      <c r="M1069" s="500">
        <v>32989.800000000003</v>
      </c>
      <c r="N1069" s="498">
        <v>4</v>
      </c>
      <c r="O1069" s="498">
        <v>6</v>
      </c>
      <c r="P1069" s="500">
        <v>16418.548110547283</v>
      </c>
    </row>
    <row r="1070" spans="1:16" ht="20.100000000000001" customHeight="1" x14ac:dyDescent="0.2">
      <c r="A1070" s="497" t="s">
        <v>618</v>
      </c>
      <c r="B1070" s="498" t="s">
        <v>639</v>
      </c>
      <c r="C1070" s="499" t="s">
        <v>620</v>
      </c>
      <c r="D1070" s="499" t="s">
        <v>3717</v>
      </c>
      <c r="E1070" s="500">
        <v>2000</v>
      </c>
      <c r="F1070" s="499" t="s">
        <v>3718</v>
      </c>
      <c r="G1070" s="499" t="s">
        <v>3719</v>
      </c>
      <c r="H1070" s="499" t="s">
        <v>651</v>
      </c>
      <c r="I1070" s="499" t="s">
        <v>652</v>
      </c>
      <c r="J1070" s="499" t="s">
        <v>651</v>
      </c>
      <c r="K1070" s="498">
        <v>6</v>
      </c>
      <c r="L1070" s="498">
        <v>12</v>
      </c>
      <c r="M1070" s="500">
        <v>26876.670000000006</v>
      </c>
      <c r="N1070" s="498">
        <v>4</v>
      </c>
      <c r="O1070" s="498">
        <v>6</v>
      </c>
      <c r="P1070" s="500">
        <v>13191.748110547283</v>
      </c>
    </row>
    <row r="1071" spans="1:16" ht="20.100000000000001" customHeight="1" x14ac:dyDescent="0.2">
      <c r="A1071" s="497" t="s">
        <v>618</v>
      </c>
      <c r="B1071" s="498" t="s">
        <v>639</v>
      </c>
      <c r="C1071" s="499" t="s">
        <v>620</v>
      </c>
      <c r="D1071" s="499" t="s">
        <v>1008</v>
      </c>
      <c r="E1071" s="500">
        <v>2000</v>
      </c>
      <c r="F1071" s="499" t="s">
        <v>3720</v>
      </c>
      <c r="G1071" s="499" t="s">
        <v>3721</v>
      </c>
      <c r="H1071" s="499" t="s">
        <v>749</v>
      </c>
      <c r="I1071" s="499" t="s">
        <v>630</v>
      </c>
      <c r="J1071" s="499" t="s">
        <v>749</v>
      </c>
      <c r="K1071" s="498">
        <v>6</v>
      </c>
      <c r="L1071" s="498">
        <v>12</v>
      </c>
      <c r="M1071" s="500">
        <v>26783.480000000007</v>
      </c>
      <c r="N1071" s="498">
        <v>4</v>
      </c>
      <c r="O1071" s="498">
        <v>6</v>
      </c>
      <c r="P1071" s="500">
        <v>13191.748110547283</v>
      </c>
    </row>
    <row r="1072" spans="1:16" ht="20.100000000000001" customHeight="1" x14ac:dyDescent="0.2">
      <c r="A1072" s="497" t="s">
        <v>618</v>
      </c>
      <c r="B1072" s="498" t="s">
        <v>619</v>
      </c>
      <c r="C1072" s="499" t="s">
        <v>620</v>
      </c>
      <c r="D1072" s="499" t="s">
        <v>3722</v>
      </c>
      <c r="E1072" s="500">
        <v>4500</v>
      </c>
      <c r="F1072" s="499" t="s">
        <v>3723</v>
      </c>
      <c r="G1072" s="499" t="s">
        <v>3724</v>
      </c>
      <c r="H1072" s="499" t="s">
        <v>3725</v>
      </c>
      <c r="I1072" s="499" t="s">
        <v>625</v>
      </c>
      <c r="J1072" s="499" t="s">
        <v>3725</v>
      </c>
      <c r="K1072" s="498">
        <v>6</v>
      </c>
      <c r="L1072" s="498">
        <v>12</v>
      </c>
      <c r="M1072" s="500">
        <v>56989.80000000001</v>
      </c>
      <c r="N1072" s="498">
        <v>4</v>
      </c>
      <c r="O1072" s="498">
        <v>6</v>
      </c>
      <c r="P1072" s="500">
        <v>28418.548110547283</v>
      </c>
    </row>
    <row r="1073" spans="1:16" ht="20.100000000000001" customHeight="1" x14ac:dyDescent="0.2">
      <c r="A1073" s="497" t="s">
        <v>618</v>
      </c>
      <c r="B1073" s="498" t="s">
        <v>639</v>
      </c>
      <c r="C1073" s="499" t="s">
        <v>620</v>
      </c>
      <c r="D1073" s="499" t="s">
        <v>3726</v>
      </c>
      <c r="E1073" s="500">
        <v>3000</v>
      </c>
      <c r="F1073" s="499" t="s">
        <v>3727</v>
      </c>
      <c r="G1073" s="499" t="s">
        <v>3728</v>
      </c>
      <c r="H1073" s="499" t="s">
        <v>3729</v>
      </c>
      <c r="I1073" s="499" t="s">
        <v>652</v>
      </c>
      <c r="J1073" s="499" t="s">
        <v>3729</v>
      </c>
      <c r="K1073" s="498">
        <v>6</v>
      </c>
      <c r="L1073" s="498">
        <v>12</v>
      </c>
      <c r="M1073" s="500">
        <v>38687.950000000004</v>
      </c>
      <c r="N1073" s="498">
        <v>4</v>
      </c>
      <c r="O1073" s="498">
        <v>6</v>
      </c>
      <c r="P1073" s="500">
        <v>19418.548110547283</v>
      </c>
    </row>
    <row r="1074" spans="1:16" ht="20.100000000000001" customHeight="1" x14ac:dyDescent="0.2">
      <c r="A1074" s="497" t="s">
        <v>618</v>
      </c>
      <c r="B1074" s="498" t="s">
        <v>639</v>
      </c>
      <c r="C1074" s="499" t="s">
        <v>620</v>
      </c>
      <c r="D1074" s="499" t="s">
        <v>720</v>
      </c>
      <c r="E1074" s="500">
        <v>12000</v>
      </c>
      <c r="F1074" s="499" t="s">
        <v>3730</v>
      </c>
      <c r="G1074" s="499" t="s">
        <v>3731</v>
      </c>
      <c r="H1074" s="499" t="s">
        <v>3452</v>
      </c>
      <c r="I1074" s="499" t="s">
        <v>630</v>
      </c>
      <c r="J1074" s="499" t="s">
        <v>3452</v>
      </c>
      <c r="K1074" s="498">
        <v>10</v>
      </c>
      <c r="L1074" s="498">
        <v>12</v>
      </c>
      <c r="M1074" s="500">
        <v>146989.79999999996</v>
      </c>
      <c r="N1074" s="498">
        <v>5</v>
      </c>
      <c r="O1074" s="498">
        <v>6</v>
      </c>
      <c r="P1074" s="500">
        <v>73418.548110547286</v>
      </c>
    </row>
    <row r="1075" spans="1:16" ht="20.100000000000001" customHeight="1" x14ac:dyDescent="0.2">
      <c r="A1075" s="497" t="s">
        <v>618</v>
      </c>
      <c r="B1075" s="498" t="s">
        <v>639</v>
      </c>
      <c r="C1075" s="499" t="s">
        <v>620</v>
      </c>
      <c r="D1075" s="499" t="s">
        <v>1755</v>
      </c>
      <c r="E1075" s="500">
        <v>1800</v>
      </c>
      <c r="F1075" s="499" t="s">
        <v>3732</v>
      </c>
      <c r="G1075" s="499" t="s">
        <v>3733</v>
      </c>
      <c r="H1075" s="499" t="s">
        <v>1059</v>
      </c>
      <c r="I1075" s="499" t="s">
        <v>625</v>
      </c>
      <c r="J1075" s="499" t="s">
        <v>1059</v>
      </c>
      <c r="K1075" s="498">
        <v>6</v>
      </c>
      <c r="L1075" s="498">
        <v>12</v>
      </c>
      <c r="M1075" s="500">
        <v>24427.57</v>
      </c>
      <c r="N1075" s="498">
        <v>3</v>
      </c>
      <c r="O1075" s="498">
        <v>6</v>
      </c>
      <c r="P1075" s="500">
        <v>11883.748110547283</v>
      </c>
    </row>
    <row r="1076" spans="1:16" ht="20.100000000000001" customHeight="1" x14ac:dyDescent="0.2">
      <c r="A1076" s="497" t="s">
        <v>618</v>
      </c>
      <c r="B1076" s="498" t="s">
        <v>639</v>
      </c>
      <c r="C1076" s="499" t="s">
        <v>620</v>
      </c>
      <c r="D1076" s="499" t="s">
        <v>1568</v>
      </c>
      <c r="E1076" s="500">
        <v>5500</v>
      </c>
      <c r="F1076" s="499" t="s">
        <v>3734</v>
      </c>
      <c r="G1076" s="499" t="s">
        <v>3735</v>
      </c>
      <c r="H1076" s="499" t="s">
        <v>666</v>
      </c>
      <c r="I1076" s="499" t="s">
        <v>630</v>
      </c>
      <c r="J1076" s="499" t="s">
        <v>666</v>
      </c>
      <c r="K1076" s="498">
        <v>5</v>
      </c>
      <c r="L1076" s="498">
        <v>11</v>
      </c>
      <c r="M1076" s="500">
        <v>57641.500000000007</v>
      </c>
      <c r="N1076" s="498">
        <v>1</v>
      </c>
      <c r="O1076" s="498">
        <v>1</v>
      </c>
      <c r="P1076" s="500">
        <v>11089.018110547284</v>
      </c>
    </row>
    <row r="1077" spans="1:16" ht="20.100000000000001" customHeight="1" x14ac:dyDescent="0.2">
      <c r="A1077" s="497" t="s">
        <v>618</v>
      </c>
      <c r="B1077" s="498" t="s">
        <v>639</v>
      </c>
      <c r="C1077" s="499" t="s">
        <v>620</v>
      </c>
      <c r="D1077" s="499" t="s">
        <v>3736</v>
      </c>
      <c r="E1077" s="500">
        <v>2500</v>
      </c>
      <c r="F1077" s="499" t="s">
        <v>3737</v>
      </c>
      <c r="G1077" s="499" t="s">
        <v>3738</v>
      </c>
      <c r="H1077" s="499" t="s">
        <v>643</v>
      </c>
      <c r="I1077" s="499" t="s">
        <v>630</v>
      </c>
      <c r="J1077" s="499" t="s">
        <v>643</v>
      </c>
      <c r="K1077" s="498">
        <v>1</v>
      </c>
      <c r="L1077" s="498">
        <v>2</v>
      </c>
      <c r="M1077" s="500">
        <v>2557.48</v>
      </c>
      <c r="N1077" s="498">
        <v>4</v>
      </c>
      <c r="O1077" s="498">
        <v>6</v>
      </c>
      <c r="P1077" s="500">
        <v>16418.548110547283</v>
      </c>
    </row>
    <row r="1078" spans="1:16" ht="20.100000000000001" customHeight="1" x14ac:dyDescent="0.2">
      <c r="A1078" s="497" t="s">
        <v>618</v>
      </c>
      <c r="B1078" s="498" t="s">
        <v>639</v>
      </c>
      <c r="C1078" s="499" t="s">
        <v>620</v>
      </c>
      <c r="D1078" s="499" t="s">
        <v>3739</v>
      </c>
      <c r="E1078" s="500">
        <v>1800</v>
      </c>
      <c r="F1078" s="499" t="s">
        <v>3740</v>
      </c>
      <c r="G1078" s="499" t="s">
        <v>3741</v>
      </c>
      <c r="H1078" s="499" t="s">
        <v>651</v>
      </c>
      <c r="I1078" s="499" t="s">
        <v>652</v>
      </c>
      <c r="J1078" s="499" t="s">
        <v>651</v>
      </c>
      <c r="K1078" s="498">
        <v>6</v>
      </c>
      <c r="L1078" s="498">
        <v>12</v>
      </c>
      <c r="M1078" s="500">
        <v>24082.75</v>
      </c>
      <c r="N1078" s="498">
        <v>4</v>
      </c>
      <c r="O1078" s="498">
        <v>6</v>
      </c>
      <c r="P1078" s="500">
        <v>11883.748110547283</v>
      </c>
    </row>
    <row r="1079" spans="1:16" ht="20.100000000000001" customHeight="1" x14ac:dyDescent="0.2">
      <c r="A1079" s="497" t="s">
        <v>618</v>
      </c>
      <c r="B1079" s="498" t="s">
        <v>639</v>
      </c>
      <c r="C1079" s="499" t="s">
        <v>620</v>
      </c>
      <c r="D1079" s="499" t="s">
        <v>716</v>
      </c>
      <c r="E1079" s="500">
        <v>3500</v>
      </c>
      <c r="F1079" s="499" t="s">
        <v>3742</v>
      </c>
      <c r="G1079" s="499" t="s">
        <v>3743</v>
      </c>
      <c r="H1079" s="499" t="s">
        <v>1962</v>
      </c>
      <c r="I1079" s="499" t="s">
        <v>630</v>
      </c>
      <c r="J1079" s="499" t="s">
        <v>1962</v>
      </c>
      <c r="K1079" s="498">
        <v>6</v>
      </c>
      <c r="L1079" s="498">
        <v>12</v>
      </c>
      <c r="M1079" s="500">
        <v>44127.30000000001</v>
      </c>
      <c r="N1079" s="498">
        <v>4</v>
      </c>
      <c r="O1079" s="498">
        <v>6</v>
      </c>
      <c r="P1079" s="500">
        <v>22418.548110547283</v>
      </c>
    </row>
    <row r="1080" spans="1:16" ht="20.100000000000001" customHeight="1" x14ac:dyDescent="0.2">
      <c r="A1080" s="497" t="s">
        <v>618</v>
      </c>
      <c r="B1080" s="498" t="s">
        <v>639</v>
      </c>
      <c r="C1080" s="499" t="s">
        <v>620</v>
      </c>
      <c r="D1080" s="499" t="s">
        <v>893</v>
      </c>
      <c r="E1080" s="500">
        <v>5100</v>
      </c>
      <c r="F1080" s="499" t="s">
        <v>3744</v>
      </c>
      <c r="G1080" s="499" t="s">
        <v>3745</v>
      </c>
      <c r="H1080" s="499" t="s">
        <v>3746</v>
      </c>
      <c r="I1080" s="499" t="s">
        <v>625</v>
      </c>
      <c r="J1080" s="499" t="s">
        <v>3746</v>
      </c>
      <c r="K1080" s="498">
        <v>6</v>
      </c>
      <c r="L1080" s="498">
        <v>12</v>
      </c>
      <c r="M1080" s="500">
        <v>64189.80000000001</v>
      </c>
      <c r="N1080" s="498">
        <v>4</v>
      </c>
      <c r="O1080" s="498">
        <v>6</v>
      </c>
      <c r="P1080" s="500">
        <v>32018.548110547283</v>
      </c>
    </row>
    <row r="1081" spans="1:16" ht="20.100000000000001" customHeight="1" x14ac:dyDescent="0.2">
      <c r="A1081" s="497" t="s">
        <v>618</v>
      </c>
      <c r="B1081" s="498" t="s">
        <v>639</v>
      </c>
      <c r="C1081" s="499" t="s">
        <v>620</v>
      </c>
      <c r="D1081" s="499" t="s">
        <v>954</v>
      </c>
      <c r="E1081" s="500">
        <v>930</v>
      </c>
      <c r="F1081" s="499" t="s">
        <v>3747</v>
      </c>
      <c r="G1081" s="499" t="s">
        <v>3748</v>
      </c>
      <c r="H1081" s="499" t="s">
        <v>1068</v>
      </c>
      <c r="I1081" s="499" t="s">
        <v>652</v>
      </c>
      <c r="J1081" s="499" t="s">
        <v>1068</v>
      </c>
      <c r="K1081" s="498">
        <v>6</v>
      </c>
      <c r="L1081" s="498">
        <v>12</v>
      </c>
      <c r="M1081" s="500">
        <v>13264.400000000003</v>
      </c>
      <c r="N1081" s="498">
        <v>4</v>
      </c>
      <c r="O1081" s="498">
        <v>6</v>
      </c>
      <c r="P1081" s="500">
        <v>6193.9481105472842</v>
      </c>
    </row>
    <row r="1082" spans="1:16" ht="20.100000000000001" customHeight="1" x14ac:dyDescent="0.2">
      <c r="A1082" s="497" t="s">
        <v>618</v>
      </c>
      <c r="B1082" s="498" t="s">
        <v>639</v>
      </c>
      <c r="C1082" s="499" t="s">
        <v>620</v>
      </c>
      <c r="D1082" s="499" t="s">
        <v>3749</v>
      </c>
      <c r="E1082" s="500">
        <v>1400</v>
      </c>
      <c r="F1082" s="499" t="s">
        <v>3750</v>
      </c>
      <c r="G1082" s="499" t="s">
        <v>3751</v>
      </c>
      <c r="H1082" s="499" t="s">
        <v>3752</v>
      </c>
      <c r="I1082" s="499" t="s">
        <v>625</v>
      </c>
      <c r="J1082" s="499" t="s">
        <v>3752</v>
      </c>
      <c r="K1082" s="498">
        <v>6</v>
      </c>
      <c r="L1082" s="498">
        <v>12</v>
      </c>
      <c r="M1082" s="500">
        <v>19401.099999999999</v>
      </c>
      <c r="N1082" s="498">
        <v>4</v>
      </c>
      <c r="O1082" s="498">
        <v>6</v>
      </c>
      <c r="P1082" s="500">
        <v>9267.7481105472834</v>
      </c>
    </row>
    <row r="1083" spans="1:16" ht="20.100000000000001" customHeight="1" x14ac:dyDescent="0.2">
      <c r="A1083" s="497" t="s">
        <v>618</v>
      </c>
      <c r="B1083" s="498" t="s">
        <v>639</v>
      </c>
      <c r="C1083" s="499" t="s">
        <v>620</v>
      </c>
      <c r="D1083" s="499" t="s">
        <v>3753</v>
      </c>
      <c r="E1083" s="500">
        <v>2500</v>
      </c>
      <c r="F1083" s="499" t="s">
        <v>3754</v>
      </c>
      <c r="G1083" s="499" t="s">
        <v>3755</v>
      </c>
      <c r="H1083" s="499" t="s">
        <v>817</v>
      </c>
      <c r="I1083" s="499" t="s">
        <v>652</v>
      </c>
      <c r="J1083" s="499" t="s">
        <v>817</v>
      </c>
      <c r="K1083" s="498"/>
      <c r="L1083" s="498"/>
      <c r="M1083" s="500"/>
      <c r="N1083" s="498">
        <v>2</v>
      </c>
      <c r="O1083" s="498">
        <v>4</v>
      </c>
      <c r="P1083" s="500">
        <v>10982.948110547284</v>
      </c>
    </row>
    <row r="1084" spans="1:16" ht="20.100000000000001" customHeight="1" x14ac:dyDescent="0.2">
      <c r="A1084" s="497" t="s">
        <v>618</v>
      </c>
      <c r="B1084" s="498" t="s">
        <v>639</v>
      </c>
      <c r="C1084" s="499" t="s">
        <v>620</v>
      </c>
      <c r="D1084" s="499" t="s">
        <v>2722</v>
      </c>
      <c r="E1084" s="500">
        <v>4000</v>
      </c>
      <c r="F1084" s="499" t="s">
        <v>3756</v>
      </c>
      <c r="G1084" s="499" t="s">
        <v>3757</v>
      </c>
      <c r="H1084" s="499" t="s">
        <v>1435</v>
      </c>
      <c r="I1084" s="499" t="s">
        <v>630</v>
      </c>
      <c r="J1084" s="499" t="s">
        <v>1435</v>
      </c>
      <c r="K1084" s="498"/>
      <c r="L1084" s="498"/>
      <c r="M1084" s="500"/>
      <c r="N1084" s="498">
        <v>2</v>
      </c>
      <c r="O1084" s="498">
        <v>6</v>
      </c>
      <c r="P1084" s="500">
        <v>25418.548110547283</v>
      </c>
    </row>
    <row r="1085" spans="1:16" ht="20.100000000000001" customHeight="1" x14ac:dyDescent="0.2">
      <c r="A1085" s="497" t="s">
        <v>618</v>
      </c>
      <c r="B1085" s="498" t="s">
        <v>619</v>
      </c>
      <c r="C1085" s="499" t="s">
        <v>620</v>
      </c>
      <c r="D1085" s="499" t="s">
        <v>3758</v>
      </c>
      <c r="E1085" s="500">
        <v>8000</v>
      </c>
      <c r="F1085" s="499" t="s">
        <v>3759</v>
      </c>
      <c r="G1085" s="499" t="s">
        <v>3760</v>
      </c>
      <c r="H1085" s="499" t="s">
        <v>791</v>
      </c>
      <c r="I1085" s="499" t="s">
        <v>630</v>
      </c>
      <c r="J1085" s="499" t="s">
        <v>791</v>
      </c>
      <c r="K1085" s="498">
        <v>2</v>
      </c>
      <c r="L1085" s="498">
        <v>3</v>
      </c>
      <c r="M1085" s="500">
        <v>19122.45</v>
      </c>
      <c r="N1085" s="498"/>
      <c r="O1085" s="498"/>
      <c r="P1085" s="500"/>
    </row>
    <row r="1086" spans="1:16" ht="20.100000000000001" customHeight="1" x14ac:dyDescent="0.2">
      <c r="A1086" s="497" t="s">
        <v>618</v>
      </c>
      <c r="B1086" s="498" t="s">
        <v>639</v>
      </c>
      <c r="C1086" s="499" t="s">
        <v>620</v>
      </c>
      <c r="D1086" s="499" t="s">
        <v>653</v>
      </c>
      <c r="E1086" s="500">
        <v>4500</v>
      </c>
      <c r="F1086" s="499" t="s">
        <v>3761</v>
      </c>
      <c r="G1086" s="499" t="s">
        <v>3762</v>
      </c>
      <c r="H1086" s="499" t="s">
        <v>656</v>
      </c>
      <c r="I1086" s="499" t="s">
        <v>630</v>
      </c>
      <c r="J1086" s="499" t="s">
        <v>656</v>
      </c>
      <c r="K1086" s="498">
        <v>6</v>
      </c>
      <c r="L1086" s="498">
        <v>12</v>
      </c>
      <c r="M1086" s="500">
        <v>56988.87000000001</v>
      </c>
      <c r="N1086" s="498">
        <v>5</v>
      </c>
      <c r="O1086" s="498">
        <v>6</v>
      </c>
      <c r="P1086" s="500">
        <v>28418.548110547283</v>
      </c>
    </row>
    <row r="1087" spans="1:16" ht="20.100000000000001" customHeight="1" x14ac:dyDescent="0.2">
      <c r="A1087" s="497" t="s">
        <v>618</v>
      </c>
      <c r="B1087" s="498" t="s">
        <v>619</v>
      </c>
      <c r="C1087" s="499" t="s">
        <v>620</v>
      </c>
      <c r="D1087" s="499" t="s">
        <v>3763</v>
      </c>
      <c r="E1087" s="500">
        <v>15600</v>
      </c>
      <c r="F1087" s="499" t="s">
        <v>3764</v>
      </c>
      <c r="G1087" s="499" t="s">
        <v>3765</v>
      </c>
      <c r="H1087" s="499" t="s">
        <v>629</v>
      </c>
      <c r="I1087" s="499" t="s">
        <v>630</v>
      </c>
      <c r="J1087" s="499" t="s">
        <v>629</v>
      </c>
      <c r="K1087" s="498">
        <v>3</v>
      </c>
      <c r="L1087" s="498">
        <v>12</v>
      </c>
      <c r="M1087" s="500">
        <v>190886.46999999997</v>
      </c>
      <c r="N1087" s="498"/>
      <c r="O1087" s="498"/>
      <c r="P1087" s="500"/>
    </row>
    <row r="1088" spans="1:16" ht="20.100000000000001" customHeight="1" x14ac:dyDescent="0.2">
      <c r="A1088" s="497" t="s">
        <v>618</v>
      </c>
      <c r="B1088" s="498" t="s">
        <v>639</v>
      </c>
      <c r="C1088" s="499" t="s">
        <v>620</v>
      </c>
      <c r="D1088" s="499" t="s">
        <v>3766</v>
      </c>
      <c r="E1088" s="500">
        <v>1900</v>
      </c>
      <c r="F1088" s="499" t="s">
        <v>3767</v>
      </c>
      <c r="G1088" s="499" t="s">
        <v>3768</v>
      </c>
      <c r="H1088" s="499" t="s">
        <v>656</v>
      </c>
      <c r="I1088" s="499" t="s">
        <v>630</v>
      </c>
      <c r="J1088" s="499" t="s">
        <v>656</v>
      </c>
      <c r="K1088" s="498">
        <v>6</v>
      </c>
      <c r="L1088" s="498">
        <v>12</v>
      </c>
      <c r="M1088" s="500">
        <v>25581.93</v>
      </c>
      <c r="N1088" s="498">
        <v>4</v>
      </c>
      <c r="O1088" s="498">
        <v>6</v>
      </c>
      <c r="P1088" s="500">
        <v>12537.748110547283</v>
      </c>
    </row>
    <row r="1089" spans="1:16" ht="20.100000000000001" customHeight="1" x14ac:dyDescent="0.2">
      <c r="A1089" s="497" t="s">
        <v>618</v>
      </c>
      <c r="B1089" s="498" t="s">
        <v>639</v>
      </c>
      <c r="C1089" s="499" t="s">
        <v>620</v>
      </c>
      <c r="D1089" s="499" t="s">
        <v>3769</v>
      </c>
      <c r="E1089" s="500">
        <v>6000</v>
      </c>
      <c r="F1089" s="499" t="s">
        <v>3770</v>
      </c>
      <c r="G1089" s="499" t="s">
        <v>3771</v>
      </c>
      <c r="H1089" s="499" t="s">
        <v>1201</v>
      </c>
      <c r="I1089" s="499" t="s">
        <v>630</v>
      </c>
      <c r="J1089" s="499" t="s">
        <v>1201</v>
      </c>
      <c r="K1089" s="498">
        <v>6</v>
      </c>
      <c r="L1089" s="498">
        <v>12</v>
      </c>
      <c r="M1089" s="500">
        <v>74902.86</v>
      </c>
      <c r="N1089" s="498">
        <v>4</v>
      </c>
      <c r="O1089" s="498">
        <v>6</v>
      </c>
      <c r="P1089" s="500">
        <v>37418.548110547286</v>
      </c>
    </row>
    <row r="1090" spans="1:16" ht="20.100000000000001" customHeight="1" x14ac:dyDescent="0.2">
      <c r="A1090" s="497" t="s">
        <v>618</v>
      </c>
      <c r="B1090" s="498" t="s">
        <v>639</v>
      </c>
      <c r="C1090" s="499" t="s">
        <v>620</v>
      </c>
      <c r="D1090" s="499" t="s">
        <v>3772</v>
      </c>
      <c r="E1090" s="500">
        <v>3800</v>
      </c>
      <c r="F1090" s="499" t="s">
        <v>3773</v>
      </c>
      <c r="G1090" s="499" t="s">
        <v>3774</v>
      </c>
      <c r="H1090" s="499" t="s">
        <v>3775</v>
      </c>
      <c r="I1090" s="499" t="s">
        <v>652</v>
      </c>
      <c r="J1090" s="499" t="s">
        <v>3775</v>
      </c>
      <c r="K1090" s="498">
        <v>6</v>
      </c>
      <c r="L1090" s="498">
        <v>12</v>
      </c>
      <c r="M1090" s="500">
        <v>48555.350000000006</v>
      </c>
      <c r="N1090" s="498">
        <v>4</v>
      </c>
      <c r="O1090" s="498">
        <v>6</v>
      </c>
      <c r="P1090" s="500">
        <v>24218.548110547283</v>
      </c>
    </row>
    <row r="1091" spans="1:16" ht="20.100000000000001" customHeight="1" x14ac:dyDescent="0.2">
      <c r="A1091" s="497" t="s">
        <v>618</v>
      </c>
      <c r="B1091" s="498" t="s">
        <v>639</v>
      </c>
      <c r="C1091" s="499" t="s">
        <v>620</v>
      </c>
      <c r="D1091" s="499" t="s">
        <v>754</v>
      </c>
      <c r="E1091" s="500">
        <v>1200</v>
      </c>
      <c r="F1091" s="499" t="s">
        <v>3776</v>
      </c>
      <c r="G1091" s="499" t="s">
        <v>3777</v>
      </c>
      <c r="H1091" s="499" t="s">
        <v>1068</v>
      </c>
      <c r="I1091" s="499" t="s">
        <v>652</v>
      </c>
      <c r="J1091" s="499" t="s">
        <v>1068</v>
      </c>
      <c r="K1091" s="498">
        <v>8</v>
      </c>
      <c r="L1091" s="498">
        <v>12</v>
      </c>
      <c r="M1091" s="500">
        <v>16208.1</v>
      </c>
      <c r="N1091" s="498">
        <v>4</v>
      </c>
      <c r="O1091" s="498">
        <v>6</v>
      </c>
      <c r="P1091" s="500">
        <v>7959.7481105472843</v>
      </c>
    </row>
    <row r="1092" spans="1:16" ht="20.100000000000001" customHeight="1" x14ac:dyDescent="0.2">
      <c r="A1092" s="497" t="s">
        <v>618</v>
      </c>
      <c r="B1092" s="498" t="s">
        <v>639</v>
      </c>
      <c r="C1092" s="499" t="s">
        <v>620</v>
      </c>
      <c r="D1092" s="499" t="s">
        <v>3778</v>
      </c>
      <c r="E1092" s="500">
        <v>1200</v>
      </c>
      <c r="F1092" s="499" t="s">
        <v>3779</v>
      </c>
      <c r="G1092" s="499" t="s">
        <v>3780</v>
      </c>
      <c r="H1092" s="499" t="s">
        <v>3781</v>
      </c>
      <c r="I1092" s="499" t="s">
        <v>625</v>
      </c>
      <c r="J1092" s="499" t="s">
        <v>3781</v>
      </c>
      <c r="K1092" s="498">
        <v>6</v>
      </c>
      <c r="L1092" s="498">
        <v>12</v>
      </c>
      <c r="M1092" s="500">
        <v>16794.559999999998</v>
      </c>
      <c r="N1092" s="498">
        <v>4</v>
      </c>
      <c r="O1092" s="498">
        <v>6</v>
      </c>
      <c r="P1092" s="500">
        <v>7959.7481105472843</v>
      </c>
    </row>
    <row r="1093" spans="1:16" ht="20.100000000000001" customHeight="1" x14ac:dyDescent="0.2">
      <c r="A1093" s="497" t="s">
        <v>618</v>
      </c>
      <c r="B1093" s="498" t="s">
        <v>619</v>
      </c>
      <c r="C1093" s="499" t="s">
        <v>620</v>
      </c>
      <c r="D1093" s="499" t="s">
        <v>1166</v>
      </c>
      <c r="E1093" s="500">
        <v>9000</v>
      </c>
      <c r="F1093" s="499" t="s">
        <v>3782</v>
      </c>
      <c r="G1093" s="499" t="s">
        <v>3783</v>
      </c>
      <c r="H1093" s="499" t="s">
        <v>643</v>
      </c>
      <c r="I1093" s="499" t="s">
        <v>630</v>
      </c>
      <c r="J1093" s="499" t="s">
        <v>643</v>
      </c>
      <c r="K1093" s="498">
        <v>9</v>
      </c>
      <c r="L1093" s="498">
        <v>12</v>
      </c>
      <c r="M1093" s="500">
        <v>113610.41999999998</v>
      </c>
      <c r="N1093" s="498"/>
      <c r="O1093" s="498"/>
      <c r="P1093" s="500"/>
    </row>
    <row r="1094" spans="1:16" ht="20.100000000000001" customHeight="1" x14ac:dyDescent="0.2">
      <c r="A1094" s="497" t="s">
        <v>618</v>
      </c>
      <c r="B1094" s="498" t="s">
        <v>639</v>
      </c>
      <c r="C1094" s="499" t="s">
        <v>620</v>
      </c>
      <c r="D1094" s="499" t="s">
        <v>954</v>
      </c>
      <c r="E1094" s="500">
        <v>1300</v>
      </c>
      <c r="F1094" s="499" t="s">
        <v>3784</v>
      </c>
      <c r="G1094" s="499" t="s">
        <v>3785</v>
      </c>
      <c r="H1094" s="499" t="s">
        <v>651</v>
      </c>
      <c r="I1094" s="499" t="s">
        <v>652</v>
      </c>
      <c r="J1094" s="499" t="s">
        <v>651</v>
      </c>
      <c r="K1094" s="498">
        <v>6</v>
      </c>
      <c r="L1094" s="498">
        <v>12</v>
      </c>
      <c r="M1094" s="500">
        <v>18104</v>
      </c>
      <c r="N1094" s="498">
        <v>4</v>
      </c>
      <c r="O1094" s="498">
        <v>6</v>
      </c>
      <c r="P1094" s="500">
        <v>8613.7481105472834</v>
      </c>
    </row>
    <row r="1095" spans="1:16" ht="20.100000000000001" customHeight="1" x14ac:dyDescent="0.2">
      <c r="A1095" s="497" t="s">
        <v>618</v>
      </c>
      <c r="B1095" s="498" t="s">
        <v>639</v>
      </c>
      <c r="C1095" s="499" t="s">
        <v>620</v>
      </c>
      <c r="D1095" s="499" t="s">
        <v>2714</v>
      </c>
      <c r="E1095" s="500">
        <v>2000</v>
      </c>
      <c r="F1095" s="499" t="s">
        <v>3786</v>
      </c>
      <c r="G1095" s="499" t="s">
        <v>3787</v>
      </c>
      <c r="H1095" s="499" t="s">
        <v>643</v>
      </c>
      <c r="I1095" s="499" t="s">
        <v>630</v>
      </c>
      <c r="J1095" s="499" t="s">
        <v>643</v>
      </c>
      <c r="K1095" s="498">
        <v>7</v>
      </c>
      <c r="L1095" s="498">
        <v>12</v>
      </c>
      <c r="M1095" s="500">
        <v>26982.800000000007</v>
      </c>
      <c r="N1095" s="498">
        <v>4</v>
      </c>
      <c r="O1095" s="498">
        <v>6</v>
      </c>
      <c r="P1095" s="500">
        <v>13191.748110547283</v>
      </c>
    </row>
    <row r="1096" spans="1:16" ht="20.100000000000001" customHeight="1" x14ac:dyDescent="0.2">
      <c r="A1096" s="497" t="s">
        <v>618</v>
      </c>
      <c r="B1096" s="498" t="s">
        <v>639</v>
      </c>
      <c r="C1096" s="499" t="s">
        <v>620</v>
      </c>
      <c r="D1096" s="499" t="s">
        <v>3788</v>
      </c>
      <c r="E1096" s="500">
        <v>5500</v>
      </c>
      <c r="F1096" s="499" t="s">
        <v>3789</v>
      </c>
      <c r="G1096" s="499" t="s">
        <v>3790</v>
      </c>
      <c r="H1096" s="499" t="s">
        <v>643</v>
      </c>
      <c r="I1096" s="499" t="s">
        <v>630</v>
      </c>
      <c r="J1096" s="499" t="s">
        <v>643</v>
      </c>
      <c r="K1096" s="498">
        <v>10</v>
      </c>
      <c r="L1096" s="498">
        <v>12</v>
      </c>
      <c r="M1096" s="500">
        <v>68715.060000000012</v>
      </c>
      <c r="N1096" s="498">
        <v>5</v>
      </c>
      <c r="O1096" s="498">
        <v>6</v>
      </c>
      <c r="P1096" s="500">
        <v>34418.548110547286</v>
      </c>
    </row>
    <row r="1097" spans="1:16" ht="20.100000000000001" customHeight="1" x14ac:dyDescent="0.2">
      <c r="A1097" s="497" t="s">
        <v>618</v>
      </c>
      <c r="B1097" s="498" t="s">
        <v>639</v>
      </c>
      <c r="C1097" s="499" t="s">
        <v>620</v>
      </c>
      <c r="D1097" s="499" t="s">
        <v>3791</v>
      </c>
      <c r="E1097" s="500">
        <v>6000</v>
      </c>
      <c r="F1097" s="499" t="s">
        <v>3792</v>
      </c>
      <c r="G1097" s="499" t="s">
        <v>3793</v>
      </c>
      <c r="H1097" s="499" t="s">
        <v>1932</v>
      </c>
      <c r="I1097" s="499" t="s">
        <v>630</v>
      </c>
      <c r="J1097" s="499" t="s">
        <v>1932</v>
      </c>
      <c r="K1097" s="498">
        <v>10</v>
      </c>
      <c r="L1097" s="498">
        <v>12</v>
      </c>
      <c r="M1097" s="500">
        <v>74804.100000000006</v>
      </c>
      <c r="N1097" s="498">
        <v>5</v>
      </c>
      <c r="O1097" s="498">
        <v>6</v>
      </c>
      <c r="P1097" s="500">
        <v>37418.548110547286</v>
      </c>
    </row>
    <row r="1098" spans="1:16" ht="20.100000000000001" customHeight="1" x14ac:dyDescent="0.2">
      <c r="A1098" s="497" t="s">
        <v>618</v>
      </c>
      <c r="B1098" s="498" t="s">
        <v>639</v>
      </c>
      <c r="C1098" s="499" t="s">
        <v>620</v>
      </c>
      <c r="D1098" s="499" t="s">
        <v>3794</v>
      </c>
      <c r="E1098" s="500">
        <v>3000</v>
      </c>
      <c r="F1098" s="499" t="s">
        <v>3795</v>
      </c>
      <c r="G1098" s="499" t="s">
        <v>3796</v>
      </c>
      <c r="H1098" s="499" t="s">
        <v>774</v>
      </c>
      <c r="I1098" s="499" t="s">
        <v>630</v>
      </c>
      <c r="J1098" s="499" t="s">
        <v>774</v>
      </c>
      <c r="K1098" s="498">
        <v>6</v>
      </c>
      <c r="L1098" s="498">
        <v>12</v>
      </c>
      <c r="M1098" s="500">
        <v>38822.380000000005</v>
      </c>
      <c r="N1098" s="498">
        <v>3</v>
      </c>
      <c r="O1098" s="498">
        <v>6</v>
      </c>
      <c r="P1098" s="500">
        <v>19418.548110547283</v>
      </c>
    </row>
    <row r="1099" spans="1:16" ht="20.100000000000001" customHeight="1" x14ac:dyDescent="0.2">
      <c r="A1099" s="497" t="s">
        <v>618</v>
      </c>
      <c r="B1099" s="498" t="s">
        <v>619</v>
      </c>
      <c r="C1099" s="499" t="s">
        <v>620</v>
      </c>
      <c r="D1099" s="499" t="s">
        <v>805</v>
      </c>
      <c r="E1099" s="500">
        <v>4000</v>
      </c>
      <c r="F1099" s="499" t="s">
        <v>3797</v>
      </c>
      <c r="G1099" s="499" t="s">
        <v>3798</v>
      </c>
      <c r="H1099" s="499" t="s">
        <v>1059</v>
      </c>
      <c r="I1099" s="499" t="s">
        <v>625</v>
      </c>
      <c r="J1099" s="499" t="s">
        <v>1059</v>
      </c>
      <c r="K1099" s="498">
        <v>9</v>
      </c>
      <c r="L1099" s="498">
        <v>12</v>
      </c>
      <c r="M1099" s="500">
        <v>50981.960000000006</v>
      </c>
      <c r="N1099" s="498">
        <v>4</v>
      </c>
      <c r="O1099" s="498">
        <v>6</v>
      </c>
      <c r="P1099" s="500">
        <v>25418.548110547283</v>
      </c>
    </row>
    <row r="1100" spans="1:16" ht="20.100000000000001" customHeight="1" x14ac:dyDescent="0.2">
      <c r="A1100" s="497" t="s">
        <v>618</v>
      </c>
      <c r="B1100" s="498" t="s">
        <v>639</v>
      </c>
      <c r="C1100" s="499" t="s">
        <v>620</v>
      </c>
      <c r="D1100" s="499" t="s">
        <v>1317</v>
      </c>
      <c r="E1100" s="500">
        <v>15600</v>
      </c>
      <c r="F1100" s="499" t="s">
        <v>3799</v>
      </c>
      <c r="G1100" s="499" t="s">
        <v>3800</v>
      </c>
      <c r="H1100" s="499" t="s">
        <v>643</v>
      </c>
      <c r="I1100" s="499" t="s">
        <v>630</v>
      </c>
      <c r="J1100" s="499" t="s">
        <v>643</v>
      </c>
      <c r="K1100" s="498">
        <v>1</v>
      </c>
      <c r="L1100" s="498">
        <v>4</v>
      </c>
      <c r="M1100" s="500">
        <v>47822.45</v>
      </c>
      <c r="N1100" s="498">
        <v>1</v>
      </c>
      <c r="O1100" s="498">
        <v>6</v>
      </c>
      <c r="P1100" s="500">
        <v>95018.548110547286</v>
      </c>
    </row>
    <row r="1101" spans="1:16" ht="20.100000000000001" customHeight="1" x14ac:dyDescent="0.2">
      <c r="A1101" s="497" t="s">
        <v>618</v>
      </c>
      <c r="B1101" s="498" t="s">
        <v>639</v>
      </c>
      <c r="C1101" s="499" t="s">
        <v>620</v>
      </c>
      <c r="D1101" s="499" t="s">
        <v>2361</v>
      </c>
      <c r="E1101" s="500">
        <v>1200</v>
      </c>
      <c r="F1101" s="499" t="s">
        <v>3801</v>
      </c>
      <c r="G1101" s="499" t="s">
        <v>3802</v>
      </c>
      <c r="H1101" s="499" t="s">
        <v>2282</v>
      </c>
      <c r="I1101" s="499" t="s">
        <v>652</v>
      </c>
      <c r="J1101" s="499" t="s">
        <v>2282</v>
      </c>
      <c r="K1101" s="498">
        <v>6</v>
      </c>
      <c r="L1101" s="498">
        <v>12</v>
      </c>
      <c r="M1101" s="500">
        <v>16796</v>
      </c>
      <c r="N1101" s="498">
        <v>4</v>
      </c>
      <c r="O1101" s="498">
        <v>6</v>
      </c>
      <c r="P1101" s="500">
        <v>7959.7481105472843</v>
      </c>
    </row>
    <row r="1102" spans="1:16" ht="20.100000000000001" customHeight="1" x14ac:dyDescent="0.2">
      <c r="A1102" s="497" t="s">
        <v>618</v>
      </c>
      <c r="B1102" s="498" t="s">
        <v>639</v>
      </c>
      <c r="C1102" s="499" t="s">
        <v>620</v>
      </c>
      <c r="D1102" s="499" t="s">
        <v>1141</v>
      </c>
      <c r="E1102" s="500">
        <v>2500</v>
      </c>
      <c r="F1102" s="499" t="s">
        <v>3803</v>
      </c>
      <c r="G1102" s="499" t="s">
        <v>3804</v>
      </c>
      <c r="H1102" s="499" t="s">
        <v>3805</v>
      </c>
      <c r="I1102" s="499" t="s">
        <v>625</v>
      </c>
      <c r="J1102" s="499" t="s">
        <v>3805</v>
      </c>
      <c r="K1102" s="498">
        <v>7</v>
      </c>
      <c r="L1102" s="498">
        <v>12</v>
      </c>
      <c r="M1102" s="500">
        <v>32988.780000000006</v>
      </c>
      <c r="N1102" s="498">
        <v>4</v>
      </c>
      <c r="O1102" s="498">
        <v>6</v>
      </c>
      <c r="P1102" s="500">
        <v>16418.548110547283</v>
      </c>
    </row>
    <row r="1103" spans="1:16" ht="20.100000000000001" customHeight="1" x14ac:dyDescent="0.2">
      <c r="A1103" s="497" t="s">
        <v>618</v>
      </c>
      <c r="B1103" s="498" t="s">
        <v>639</v>
      </c>
      <c r="C1103" s="499" t="s">
        <v>620</v>
      </c>
      <c r="D1103" s="499" t="s">
        <v>653</v>
      </c>
      <c r="E1103" s="500">
        <v>3500</v>
      </c>
      <c r="F1103" s="499" t="s">
        <v>3806</v>
      </c>
      <c r="G1103" s="499" t="s">
        <v>3807</v>
      </c>
      <c r="H1103" s="499" t="s">
        <v>656</v>
      </c>
      <c r="I1103" s="499" t="s">
        <v>630</v>
      </c>
      <c r="J1103" s="499" t="s">
        <v>656</v>
      </c>
      <c r="K1103" s="498">
        <v>6</v>
      </c>
      <c r="L1103" s="498">
        <v>12</v>
      </c>
      <c r="M1103" s="500">
        <v>44981.160000000011</v>
      </c>
      <c r="N1103" s="498">
        <v>4</v>
      </c>
      <c r="O1103" s="498">
        <v>6</v>
      </c>
      <c r="P1103" s="500">
        <v>22418.548110547283</v>
      </c>
    </row>
    <row r="1104" spans="1:16" ht="20.100000000000001" customHeight="1" x14ac:dyDescent="0.2">
      <c r="A1104" s="497" t="s">
        <v>618</v>
      </c>
      <c r="B1104" s="498" t="s">
        <v>639</v>
      </c>
      <c r="C1104" s="499" t="s">
        <v>620</v>
      </c>
      <c r="D1104" s="499" t="s">
        <v>820</v>
      </c>
      <c r="E1104" s="500">
        <v>3500</v>
      </c>
      <c r="F1104" s="499" t="s">
        <v>3808</v>
      </c>
      <c r="G1104" s="499" t="s">
        <v>3809</v>
      </c>
      <c r="H1104" s="499" t="s">
        <v>817</v>
      </c>
      <c r="I1104" s="499" t="s">
        <v>652</v>
      </c>
      <c r="J1104" s="499" t="s">
        <v>817</v>
      </c>
      <c r="K1104" s="498"/>
      <c r="L1104" s="498"/>
      <c r="M1104" s="500"/>
      <c r="N1104" s="498">
        <v>1</v>
      </c>
      <c r="O1104" s="498">
        <v>1</v>
      </c>
      <c r="P1104" s="500">
        <v>3829.5481105472841</v>
      </c>
    </row>
    <row r="1105" spans="1:16" ht="20.100000000000001" customHeight="1" x14ac:dyDescent="0.2">
      <c r="A1105" s="497" t="s">
        <v>618</v>
      </c>
      <c r="B1105" s="498" t="s">
        <v>639</v>
      </c>
      <c r="C1105" s="499" t="s">
        <v>620</v>
      </c>
      <c r="D1105" s="499" t="s">
        <v>1257</v>
      </c>
      <c r="E1105" s="500">
        <v>4500</v>
      </c>
      <c r="F1105" s="499" t="s">
        <v>3810</v>
      </c>
      <c r="G1105" s="499" t="s">
        <v>3811</v>
      </c>
      <c r="H1105" s="499" t="s">
        <v>656</v>
      </c>
      <c r="I1105" s="499" t="s">
        <v>630</v>
      </c>
      <c r="J1105" s="499" t="s">
        <v>656</v>
      </c>
      <c r="K1105" s="498">
        <v>6</v>
      </c>
      <c r="L1105" s="498">
        <v>12</v>
      </c>
      <c r="M1105" s="500">
        <v>56989.80000000001</v>
      </c>
      <c r="N1105" s="498">
        <v>4</v>
      </c>
      <c r="O1105" s="498">
        <v>6</v>
      </c>
      <c r="P1105" s="500">
        <v>28418.548110547283</v>
      </c>
    </row>
    <row r="1106" spans="1:16" ht="20.100000000000001" customHeight="1" x14ac:dyDescent="0.2">
      <c r="A1106" s="497" t="s">
        <v>618</v>
      </c>
      <c r="B1106" s="498" t="s">
        <v>639</v>
      </c>
      <c r="C1106" s="499" t="s">
        <v>620</v>
      </c>
      <c r="D1106" s="499" t="s">
        <v>3812</v>
      </c>
      <c r="E1106" s="500">
        <v>2000</v>
      </c>
      <c r="F1106" s="499" t="s">
        <v>3813</v>
      </c>
      <c r="G1106" s="499" t="s">
        <v>3814</v>
      </c>
      <c r="H1106" s="499" t="s">
        <v>3815</v>
      </c>
      <c r="I1106" s="499" t="s">
        <v>630</v>
      </c>
      <c r="J1106" s="499" t="s">
        <v>3815</v>
      </c>
      <c r="K1106" s="498">
        <v>6</v>
      </c>
      <c r="L1106" s="498">
        <v>12</v>
      </c>
      <c r="M1106" s="500">
        <v>26832.570000000007</v>
      </c>
      <c r="N1106" s="498">
        <v>4</v>
      </c>
      <c r="O1106" s="498">
        <v>6</v>
      </c>
      <c r="P1106" s="500">
        <v>13191.748110547283</v>
      </c>
    </row>
    <row r="1107" spans="1:16" ht="20.100000000000001" customHeight="1" x14ac:dyDescent="0.2">
      <c r="A1107" s="497" t="s">
        <v>618</v>
      </c>
      <c r="B1107" s="498" t="s">
        <v>639</v>
      </c>
      <c r="C1107" s="499" t="s">
        <v>620</v>
      </c>
      <c r="D1107" s="499" t="s">
        <v>3816</v>
      </c>
      <c r="E1107" s="500">
        <v>6000</v>
      </c>
      <c r="F1107" s="499" t="s">
        <v>3817</v>
      </c>
      <c r="G1107" s="499" t="s">
        <v>3818</v>
      </c>
      <c r="H1107" s="499" t="s">
        <v>3819</v>
      </c>
      <c r="I1107" s="499" t="s">
        <v>630</v>
      </c>
      <c r="J1107" s="499" t="s">
        <v>3819</v>
      </c>
      <c r="K1107" s="498">
        <v>6</v>
      </c>
      <c r="L1107" s="498">
        <v>12</v>
      </c>
      <c r="M1107" s="500">
        <v>74989.8</v>
      </c>
      <c r="N1107" s="498">
        <v>4</v>
      </c>
      <c r="O1107" s="498">
        <v>6</v>
      </c>
      <c r="P1107" s="500">
        <v>37418.548110547286</v>
      </c>
    </row>
    <row r="1108" spans="1:16" ht="20.100000000000001" customHeight="1" x14ac:dyDescent="0.2">
      <c r="A1108" s="497" t="s">
        <v>618</v>
      </c>
      <c r="B1108" s="498" t="s">
        <v>639</v>
      </c>
      <c r="C1108" s="499" t="s">
        <v>620</v>
      </c>
      <c r="D1108" s="499" t="s">
        <v>3820</v>
      </c>
      <c r="E1108" s="500">
        <v>930</v>
      </c>
      <c r="F1108" s="499" t="s">
        <v>3821</v>
      </c>
      <c r="G1108" s="499" t="s">
        <v>3822</v>
      </c>
      <c r="H1108" s="499" t="s">
        <v>651</v>
      </c>
      <c r="I1108" s="499" t="s">
        <v>652</v>
      </c>
      <c r="J1108" s="499" t="s">
        <v>651</v>
      </c>
      <c r="K1108" s="498">
        <v>6</v>
      </c>
      <c r="L1108" s="498">
        <v>12</v>
      </c>
      <c r="M1108" s="500">
        <v>13264.400000000003</v>
      </c>
      <c r="N1108" s="498">
        <v>4</v>
      </c>
      <c r="O1108" s="498">
        <v>6</v>
      </c>
      <c r="P1108" s="500">
        <v>6193.9481105472842</v>
      </c>
    </row>
    <row r="1109" spans="1:16" ht="20.100000000000001" customHeight="1" x14ac:dyDescent="0.2">
      <c r="A1109" s="497" t="s">
        <v>618</v>
      </c>
      <c r="B1109" s="498" t="s">
        <v>639</v>
      </c>
      <c r="C1109" s="499" t="s">
        <v>620</v>
      </c>
      <c r="D1109" s="499" t="s">
        <v>760</v>
      </c>
      <c r="E1109" s="500">
        <v>3500</v>
      </c>
      <c r="F1109" s="499" t="s">
        <v>3823</v>
      </c>
      <c r="G1109" s="499" t="s">
        <v>3824</v>
      </c>
      <c r="H1109" s="499" t="s">
        <v>749</v>
      </c>
      <c r="I1109" s="499" t="s">
        <v>630</v>
      </c>
      <c r="J1109" s="499" t="s">
        <v>749</v>
      </c>
      <c r="K1109" s="498">
        <v>7</v>
      </c>
      <c r="L1109" s="498">
        <v>10</v>
      </c>
      <c r="M1109" s="500">
        <v>42403.960000000006</v>
      </c>
      <c r="N1109" s="498"/>
      <c r="O1109" s="498"/>
      <c r="P1109" s="500"/>
    </row>
    <row r="1110" spans="1:16" ht="20.100000000000001" customHeight="1" x14ac:dyDescent="0.2">
      <c r="A1110" s="497" t="s">
        <v>618</v>
      </c>
      <c r="B1110" s="498" t="s">
        <v>639</v>
      </c>
      <c r="C1110" s="499" t="s">
        <v>620</v>
      </c>
      <c r="D1110" s="499" t="s">
        <v>3825</v>
      </c>
      <c r="E1110" s="500">
        <v>13500</v>
      </c>
      <c r="F1110" s="499" t="s">
        <v>3826</v>
      </c>
      <c r="G1110" s="499" t="s">
        <v>3827</v>
      </c>
      <c r="H1110" s="499" t="s">
        <v>753</v>
      </c>
      <c r="I1110" s="499" t="s">
        <v>630</v>
      </c>
      <c r="J1110" s="499" t="s">
        <v>753</v>
      </c>
      <c r="K1110" s="498"/>
      <c r="L1110" s="498"/>
      <c r="M1110" s="500"/>
      <c r="N1110" s="498">
        <v>2</v>
      </c>
      <c r="O1110" s="498">
        <v>6</v>
      </c>
      <c r="P1110" s="500">
        <v>82418.548110547286</v>
      </c>
    </row>
    <row r="1111" spans="1:16" ht="20.100000000000001" customHeight="1" x14ac:dyDescent="0.2">
      <c r="A1111" s="497" t="s">
        <v>618</v>
      </c>
      <c r="B1111" s="498" t="s">
        <v>619</v>
      </c>
      <c r="C1111" s="499" t="s">
        <v>620</v>
      </c>
      <c r="D1111" s="499" t="s">
        <v>3828</v>
      </c>
      <c r="E1111" s="500">
        <v>4500</v>
      </c>
      <c r="F1111" s="499" t="s">
        <v>3829</v>
      </c>
      <c r="G1111" s="499" t="s">
        <v>3830</v>
      </c>
      <c r="H1111" s="499" t="s">
        <v>791</v>
      </c>
      <c r="I1111" s="499" t="s">
        <v>630</v>
      </c>
      <c r="J1111" s="499" t="s">
        <v>791</v>
      </c>
      <c r="K1111" s="498">
        <v>9</v>
      </c>
      <c r="L1111" s="498">
        <v>12</v>
      </c>
      <c r="M1111" s="500">
        <v>56987.630000000012</v>
      </c>
      <c r="N1111" s="498">
        <v>4</v>
      </c>
      <c r="O1111" s="498">
        <v>6</v>
      </c>
      <c r="P1111" s="500">
        <v>28418.548110547283</v>
      </c>
    </row>
    <row r="1112" spans="1:16" ht="20.100000000000001" customHeight="1" x14ac:dyDescent="0.2">
      <c r="A1112" s="497" t="s">
        <v>618</v>
      </c>
      <c r="B1112" s="498" t="s">
        <v>639</v>
      </c>
      <c r="C1112" s="499" t="s">
        <v>620</v>
      </c>
      <c r="D1112" s="499" t="s">
        <v>3831</v>
      </c>
      <c r="E1112" s="500">
        <v>8000</v>
      </c>
      <c r="F1112" s="499" t="s">
        <v>3832</v>
      </c>
      <c r="G1112" s="499" t="s">
        <v>3833</v>
      </c>
      <c r="H1112" s="499" t="s">
        <v>1682</v>
      </c>
      <c r="I1112" s="499" t="s">
        <v>630</v>
      </c>
      <c r="J1112" s="499" t="s">
        <v>1682</v>
      </c>
      <c r="K1112" s="498"/>
      <c r="L1112" s="498"/>
      <c r="M1112" s="500"/>
      <c r="N1112" s="498">
        <v>2</v>
      </c>
      <c r="O1112" s="498">
        <v>6</v>
      </c>
      <c r="P1112" s="500">
        <v>49418.548110547286</v>
      </c>
    </row>
    <row r="1113" spans="1:16" ht="20.100000000000001" customHeight="1" x14ac:dyDescent="0.2">
      <c r="A1113" s="497" t="s">
        <v>618</v>
      </c>
      <c r="B1113" s="498" t="s">
        <v>639</v>
      </c>
      <c r="C1113" s="499" t="s">
        <v>620</v>
      </c>
      <c r="D1113" s="499" t="s">
        <v>3834</v>
      </c>
      <c r="E1113" s="500">
        <v>13500</v>
      </c>
      <c r="F1113" s="499" t="s">
        <v>3835</v>
      </c>
      <c r="G1113" s="499" t="s">
        <v>3836</v>
      </c>
      <c r="H1113" s="499" t="s">
        <v>643</v>
      </c>
      <c r="I1113" s="499" t="s">
        <v>630</v>
      </c>
      <c r="J1113" s="499" t="s">
        <v>643</v>
      </c>
      <c r="K1113" s="498"/>
      <c r="L1113" s="498"/>
      <c r="M1113" s="500"/>
      <c r="N1113" s="498">
        <v>2</v>
      </c>
      <c r="O1113" s="498">
        <v>6</v>
      </c>
      <c r="P1113" s="500">
        <v>82418.548110547286</v>
      </c>
    </row>
    <row r="1114" spans="1:16" ht="20.100000000000001" customHeight="1" x14ac:dyDescent="0.2">
      <c r="A1114" s="497" t="s">
        <v>618</v>
      </c>
      <c r="B1114" s="498" t="s">
        <v>619</v>
      </c>
      <c r="C1114" s="499" t="s">
        <v>620</v>
      </c>
      <c r="D1114" s="499" t="s">
        <v>3837</v>
      </c>
      <c r="E1114" s="500">
        <v>1200</v>
      </c>
      <c r="F1114" s="499" t="s">
        <v>3838</v>
      </c>
      <c r="G1114" s="499" t="s">
        <v>3839</v>
      </c>
      <c r="H1114" s="499" t="s">
        <v>651</v>
      </c>
      <c r="I1114" s="499" t="s">
        <v>652</v>
      </c>
      <c r="J1114" s="499" t="s">
        <v>651</v>
      </c>
      <c r="K1114" s="498">
        <v>6</v>
      </c>
      <c r="L1114" s="498">
        <v>12</v>
      </c>
      <c r="M1114" s="500">
        <v>16796</v>
      </c>
      <c r="N1114" s="498">
        <v>4</v>
      </c>
      <c r="O1114" s="498">
        <v>6</v>
      </c>
      <c r="P1114" s="500">
        <v>7957.6581105472842</v>
      </c>
    </row>
    <row r="1115" spans="1:16" ht="20.100000000000001" customHeight="1" x14ac:dyDescent="0.2">
      <c r="A1115" s="497" t="s">
        <v>618</v>
      </c>
      <c r="B1115" s="498" t="s">
        <v>639</v>
      </c>
      <c r="C1115" s="499" t="s">
        <v>620</v>
      </c>
      <c r="D1115" s="499" t="s">
        <v>3840</v>
      </c>
      <c r="E1115" s="500">
        <v>4000</v>
      </c>
      <c r="F1115" s="499" t="s">
        <v>3841</v>
      </c>
      <c r="G1115" s="499" t="s">
        <v>3842</v>
      </c>
      <c r="H1115" s="499" t="s">
        <v>3843</v>
      </c>
      <c r="I1115" s="499" t="s">
        <v>630</v>
      </c>
      <c r="J1115" s="499" t="s">
        <v>3843</v>
      </c>
      <c r="K1115" s="498"/>
      <c r="L1115" s="498"/>
      <c r="M1115" s="500"/>
      <c r="N1115" s="498">
        <v>3</v>
      </c>
      <c r="O1115" s="498">
        <v>6</v>
      </c>
      <c r="P1115" s="500">
        <v>36629.648110547285</v>
      </c>
    </row>
    <row r="1116" spans="1:16" ht="20.100000000000001" customHeight="1" x14ac:dyDescent="0.2">
      <c r="A1116" s="497" t="s">
        <v>618</v>
      </c>
      <c r="B1116" s="498" t="s">
        <v>639</v>
      </c>
      <c r="C1116" s="499" t="s">
        <v>620</v>
      </c>
      <c r="D1116" s="499" t="s">
        <v>2669</v>
      </c>
      <c r="E1116" s="500">
        <v>5500</v>
      </c>
      <c r="F1116" s="499" t="s">
        <v>3844</v>
      </c>
      <c r="G1116" s="499" t="s">
        <v>3845</v>
      </c>
      <c r="H1116" s="499" t="s">
        <v>796</v>
      </c>
      <c r="I1116" s="499" t="s">
        <v>630</v>
      </c>
      <c r="J1116" s="499" t="s">
        <v>796</v>
      </c>
      <c r="K1116" s="498">
        <v>8</v>
      </c>
      <c r="L1116" s="498">
        <v>12</v>
      </c>
      <c r="M1116" s="500">
        <v>69156.030000000013</v>
      </c>
      <c r="N1116" s="498">
        <v>4</v>
      </c>
      <c r="O1116" s="498">
        <v>6</v>
      </c>
      <c r="P1116" s="500">
        <v>34418.548110547286</v>
      </c>
    </row>
    <row r="1117" spans="1:16" ht="20.100000000000001" customHeight="1" x14ac:dyDescent="0.2">
      <c r="A1117" s="497" t="s">
        <v>618</v>
      </c>
      <c r="B1117" s="498" t="s">
        <v>639</v>
      </c>
      <c r="C1117" s="499" t="s">
        <v>620</v>
      </c>
      <c r="D1117" s="499" t="s">
        <v>1043</v>
      </c>
      <c r="E1117" s="500">
        <v>930</v>
      </c>
      <c r="F1117" s="499" t="s">
        <v>3846</v>
      </c>
      <c r="G1117" s="499" t="s">
        <v>3847</v>
      </c>
      <c r="H1117" s="499" t="s">
        <v>651</v>
      </c>
      <c r="I1117" s="499" t="s">
        <v>652</v>
      </c>
      <c r="J1117" s="499" t="s">
        <v>651</v>
      </c>
      <c r="K1117" s="498">
        <v>8</v>
      </c>
      <c r="L1117" s="498">
        <v>12</v>
      </c>
      <c r="M1117" s="500">
        <v>13264.280000000002</v>
      </c>
      <c r="N1117" s="498">
        <v>4</v>
      </c>
      <c r="O1117" s="498">
        <v>6</v>
      </c>
      <c r="P1117" s="500">
        <v>6193.9481105472842</v>
      </c>
    </row>
    <row r="1118" spans="1:16" ht="20.100000000000001" customHeight="1" x14ac:dyDescent="0.2">
      <c r="A1118" s="497" t="s">
        <v>618</v>
      </c>
      <c r="B1118" s="498" t="s">
        <v>639</v>
      </c>
      <c r="C1118" s="499" t="s">
        <v>620</v>
      </c>
      <c r="D1118" s="499" t="s">
        <v>760</v>
      </c>
      <c r="E1118" s="500">
        <v>7000</v>
      </c>
      <c r="F1118" s="499" t="s">
        <v>3848</v>
      </c>
      <c r="G1118" s="499" t="s">
        <v>3849</v>
      </c>
      <c r="H1118" s="499" t="s">
        <v>643</v>
      </c>
      <c r="I1118" s="499" t="s">
        <v>630</v>
      </c>
      <c r="J1118" s="499" t="s">
        <v>643</v>
      </c>
      <c r="K1118" s="498">
        <v>4</v>
      </c>
      <c r="L1118" s="498">
        <v>10</v>
      </c>
      <c r="M1118" s="500">
        <v>62209.80000000001</v>
      </c>
      <c r="N1118" s="498"/>
      <c r="O1118" s="498"/>
      <c r="P1118" s="500"/>
    </row>
    <row r="1119" spans="1:16" ht="20.100000000000001" customHeight="1" x14ac:dyDescent="0.2">
      <c r="A1119" s="497" t="s">
        <v>618</v>
      </c>
      <c r="B1119" s="498" t="s">
        <v>639</v>
      </c>
      <c r="C1119" s="499" t="s">
        <v>620</v>
      </c>
      <c r="D1119" s="499" t="s">
        <v>893</v>
      </c>
      <c r="E1119" s="500">
        <v>4200</v>
      </c>
      <c r="F1119" s="499" t="s">
        <v>3850</v>
      </c>
      <c r="G1119" s="499" t="s">
        <v>3851</v>
      </c>
      <c r="H1119" s="499" t="s">
        <v>1174</v>
      </c>
      <c r="I1119" s="499" t="s">
        <v>652</v>
      </c>
      <c r="J1119" s="499" t="s">
        <v>1174</v>
      </c>
      <c r="K1119" s="498">
        <v>1</v>
      </c>
      <c r="L1119" s="498">
        <v>2</v>
      </c>
      <c r="M1119" s="500">
        <v>8211.93</v>
      </c>
      <c r="N1119" s="498"/>
      <c r="O1119" s="498"/>
      <c r="P1119" s="500"/>
    </row>
    <row r="1120" spans="1:16" ht="20.100000000000001" customHeight="1" x14ac:dyDescent="0.2">
      <c r="A1120" s="497" t="s">
        <v>618</v>
      </c>
      <c r="B1120" s="498" t="s">
        <v>639</v>
      </c>
      <c r="C1120" s="499" t="s">
        <v>620</v>
      </c>
      <c r="D1120" s="499" t="s">
        <v>1257</v>
      </c>
      <c r="E1120" s="500">
        <v>4500</v>
      </c>
      <c r="F1120" s="499" t="s">
        <v>3852</v>
      </c>
      <c r="G1120" s="499" t="s">
        <v>3853</v>
      </c>
      <c r="H1120" s="499" t="s">
        <v>656</v>
      </c>
      <c r="I1120" s="499" t="s">
        <v>630</v>
      </c>
      <c r="J1120" s="499" t="s">
        <v>656</v>
      </c>
      <c r="K1120" s="498">
        <v>6</v>
      </c>
      <c r="L1120" s="498">
        <v>12</v>
      </c>
      <c r="M1120" s="500">
        <v>56987.630000000012</v>
      </c>
      <c r="N1120" s="498">
        <v>5</v>
      </c>
      <c r="O1120" s="498">
        <v>6</v>
      </c>
      <c r="P1120" s="500">
        <v>28418.548110547283</v>
      </c>
    </row>
    <row r="1121" spans="1:16" ht="20.100000000000001" customHeight="1" x14ac:dyDescent="0.2">
      <c r="A1121" s="497" t="s">
        <v>618</v>
      </c>
      <c r="B1121" s="498" t="s">
        <v>639</v>
      </c>
      <c r="C1121" s="499" t="s">
        <v>620</v>
      </c>
      <c r="D1121" s="499" t="s">
        <v>947</v>
      </c>
      <c r="E1121" s="500">
        <v>4500</v>
      </c>
      <c r="F1121" s="499" t="s">
        <v>3854</v>
      </c>
      <c r="G1121" s="499" t="s">
        <v>3855</v>
      </c>
      <c r="H1121" s="499" t="s">
        <v>1048</v>
      </c>
      <c r="I1121" s="499" t="s">
        <v>630</v>
      </c>
      <c r="J1121" s="499" t="s">
        <v>1048</v>
      </c>
      <c r="K1121" s="498">
        <v>3</v>
      </c>
      <c r="L1121" s="498">
        <v>12</v>
      </c>
      <c r="M1121" s="500">
        <v>56989.80000000001</v>
      </c>
      <c r="N1121" s="498">
        <v>2</v>
      </c>
      <c r="O1121" s="498">
        <v>6</v>
      </c>
      <c r="P1121" s="500">
        <v>42945.548110547286</v>
      </c>
    </row>
    <row r="1122" spans="1:16" ht="20.100000000000001" customHeight="1" x14ac:dyDescent="0.2">
      <c r="A1122" s="497" t="s">
        <v>618</v>
      </c>
      <c r="B1122" s="498" t="s">
        <v>639</v>
      </c>
      <c r="C1122" s="499" t="s">
        <v>620</v>
      </c>
      <c r="D1122" s="499" t="s">
        <v>3856</v>
      </c>
      <c r="E1122" s="500">
        <v>2100</v>
      </c>
      <c r="F1122" s="499" t="s">
        <v>3857</v>
      </c>
      <c r="G1122" s="499" t="s">
        <v>3858</v>
      </c>
      <c r="H1122" s="499" t="s">
        <v>3856</v>
      </c>
      <c r="I1122" s="499" t="s">
        <v>630</v>
      </c>
      <c r="J1122" s="499" t="s">
        <v>3856</v>
      </c>
      <c r="K1122" s="498">
        <v>6</v>
      </c>
      <c r="L1122" s="498">
        <v>12</v>
      </c>
      <c r="M1122" s="500">
        <v>27691.880000000005</v>
      </c>
      <c r="N1122" s="498">
        <v>4</v>
      </c>
      <c r="O1122" s="498">
        <v>6</v>
      </c>
      <c r="P1122" s="500">
        <v>13845.748110547283</v>
      </c>
    </row>
    <row r="1123" spans="1:16" ht="20.100000000000001" customHeight="1" x14ac:dyDescent="0.2">
      <c r="A1123" s="497" t="s">
        <v>618</v>
      </c>
      <c r="B1123" s="498" t="s">
        <v>639</v>
      </c>
      <c r="C1123" s="499" t="s">
        <v>620</v>
      </c>
      <c r="D1123" s="499" t="s">
        <v>2111</v>
      </c>
      <c r="E1123" s="500">
        <v>3800</v>
      </c>
      <c r="F1123" s="499" t="s">
        <v>3859</v>
      </c>
      <c r="G1123" s="499" t="s">
        <v>3860</v>
      </c>
      <c r="H1123" s="499" t="s">
        <v>3861</v>
      </c>
      <c r="I1123" s="499" t="s">
        <v>630</v>
      </c>
      <c r="J1123" s="499" t="s">
        <v>3861</v>
      </c>
      <c r="K1123" s="498">
        <v>6</v>
      </c>
      <c r="L1123" s="498">
        <v>12</v>
      </c>
      <c r="M1123" s="500">
        <v>48461.12000000001</v>
      </c>
      <c r="N1123" s="498">
        <v>4</v>
      </c>
      <c r="O1123" s="498">
        <v>6</v>
      </c>
      <c r="P1123" s="500">
        <v>24218.548110547283</v>
      </c>
    </row>
    <row r="1124" spans="1:16" ht="20.100000000000001" customHeight="1" x14ac:dyDescent="0.2">
      <c r="A1124" s="497" t="s">
        <v>618</v>
      </c>
      <c r="B1124" s="498" t="s">
        <v>639</v>
      </c>
      <c r="C1124" s="499" t="s">
        <v>620</v>
      </c>
      <c r="D1124" s="499" t="s">
        <v>3862</v>
      </c>
      <c r="E1124" s="500">
        <v>4000</v>
      </c>
      <c r="F1124" s="499" t="s">
        <v>3863</v>
      </c>
      <c r="G1124" s="499" t="s">
        <v>3864</v>
      </c>
      <c r="H1124" s="499" t="s">
        <v>651</v>
      </c>
      <c r="I1124" s="499" t="s">
        <v>652</v>
      </c>
      <c r="J1124" s="499" t="s">
        <v>651</v>
      </c>
      <c r="K1124" s="498">
        <v>6</v>
      </c>
      <c r="L1124" s="498">
        <v>12</v>
      </c>
      <c r="M1124" s="500">
        <v>50989.80000000001</v>
      </c>
      <c r="N1124" s="498">
        <v>4</v>
      </c>
      <c r="O1124" s="498">
        <v>6</v>
      </c>
      <c r="P1124" s="500">
        <v>25418.548110547283</v>
      </c>
    </row>
    <row r="1125" spans="1:16" ht="20.100000000000001" customHeight="1" x14ac:dyDescent="0.2">
      <c r="A1125" s="497" t="s">
        <v>618</v>
      </c>
      <c r="B1125" s="498" t="s">
        <v>619</v>
      </c>
      <c r="C1125" s="499" t="s">
        <v>620</v>
      </c>
      <c r="D1125" s="499" t="s">
        <v>3865</v>
      </c>
      <c r="E1125" s="500">
        <v>1500</v>
      </c>
      <c r="F1125" s="499" t="s">
        <v>3866</v>
      </c>
      <c r="G1125" s="499" t="s">
        <v>3867</v>
      </c>
      <c r="H1125" s="499" t="s">
        <v>3868</v>
      </c>
      <c r="I1125" s="499" t="s">
        <v>625</v>
      </c>
      <c r="J1125" s="499" t="s">
        <v>3868</v>
      </c>
      <c r="K1125" s="498">
        <v>10</v>
      </c>
      <c r="L1125" s="498">
        <v>12</v>
      </c>
      <c r="M1125" s="500">
        <v>20720</v>
      </c>
      <c r="N1125" s="498">
        <v>1</v>
      </c>
      <c r="O1125" s="498">
        <v>1</v>
      </c>
      <c r="P1125" s="500">
        <v>3990.838110547284</v>
      </c>
    </row>
    <row r="1126" spans="1:16" ht="20.100000000000001" customHeight="1" x14ac:dyDescent="0.2">
      <c r="A1126" s="497" t="s">
        <v>618</v>
      </c>
      <c r="B1126" s="498" t="s">
        <v>639</v>
      </c>
      <c r="C1126" s="499" t="s">
        <v>620</v>
      </c>
      <c r="D1126" s="499" t="s">
        <v>653</v>
      </c>
      <c r="E1126" s="500">
        <v>4500</v>
      </c>
      <c r="F1126" s="499" t="s">
        <v>3869</v>
      </c>
      <c r="G1126" s="499" t="s">
        <v>3870</v>
      </c>
      <c r="H1126" s="499" t="s">
        <v>656</v>
      </c>
      <c r="I1126" s="499" t="s">
        <v>630</v>
      </c>
      <c r="J1126" s="499" t="s">
        <v>656</v>
      </c>
      <c r="K1126" s="498">
        <v>6</v>
      </c>
      <c r="L1126" s="498">
        <v>12</v>
      </c>
      <c r="M1126" s="500">
        <v>56894.010000000009</v>
      </c>
      <c r="N1126" s="498">
        <v>5</v>
      </c>
      <c r="O1126" s="498">
        <v>6</v>
      </c>
      <c r="P1126" s="500">
        <v>28418.548110547283</v>
      </c>
    </row>
    <row r="1127" spans="1:16" ht="20.100000000000001" customHeight="1" x14ac:dyDescent="0.2">
      <c r="A1127" s="497" t="s">
        <v>618</v>
      </c>
      <c r="B1127" s="498" t="s">
        <v>639</v>
      </c>
      <c r="C1127" s="499" t="s">
        <v>620</v>
      </c>
      <c r="D1127" s="499" t="s">
        <v>3871</v>
      </c>
      <c r="E1127" s="500">
        <v>6000</v>
      </c>
      <c r="F1127" s="499" t="s">
        <v>3872</v>
      </c>
      <c r="G1127" s="499" t="s">
        <v>3873</v>
      </c>
      <c r="H1127" s="499" t="s">
        <v>3874</v>
      </c>
      <c r="I1127" s="499" t="s">
        <v>630</v>
      </c>
      <c r="J1127" s="499" t="s">
        <v>3874</v>
      </c>
      <c r="K1127" s="498">
        <v>6</v>
      </c>
      <c r="L1127" s="498">
        <v>12</v>
      </c>
      <c r="M1127" s="500">
        <v>74985.600000000006</v>
      </c>
      <c r="N1127" s="498">
        <v>4</v>
      </c>
      <c r="O1127" s="498">
        <v>6</v>
      </c>
      <c r="P1127" s="500">
        <v>37418.548110547286</v>
      </c>
    </row>
    <row r="1128" spans="1:16" ht="20.100000000000001" customHeight="1" x14ac:dyDescent="0.2">
      <c r="A1128" s="497" t="s">
        <v>618</v>
      </c>
      <c r="B1128" s="498" t="s">
        <v>639</v>
      </c>
      <c r="C1128" s="499" t="s">
        <v>620</v>
      </c>
      <c r="D1128" s="499" t="s">
        <v>3875</v>
      </c>
      <c r="E1128" s="500">
        <v>4500</v>
      </c>
      <c r="F1128" s="499" t="s">
        <v>3876</v>
      </c>
      <c r="G1128" s="499" t="s">
        <v>3877</v>
      </c>
      <c r="H1128" s="499" t="s">
        <v>3878</v>
      </c>
      <c r="I1128" s="499" t="s">
        <v>630</v>
      </c>
      <c r="J1128" s="499" t="s">
        <v>3878</v>
      </c>
      <c r="K1128" s="498">
        <v>2</v>
      </c>
      <c r="L1128" s="498">
        <v>5</v>
      </c>
      <c r="M1128" s="500">
        <v>17763.269999999997</v>
      </c>
      <c r="N1128" s="498">
        <v>1</v>
      </c>
      <c r="O1128" s="498">
        <v>1</v>
      </c>
      <c r="P1128" s="500">
        <v>6750.6781105472846</v>
      </c>
    </row>
    <row r="1129" spans="1:16" ht="20.100000000000001" customHeight="1" x14ac:dyDescent="0.2">
      <c r="A1129" s="497" t="s">
        <v>618</v>
      </c>
      <c r="B1129" s="498" t="s">
        <v>639</v>
      </c>
      <c r="C1129" s="499" t="s">
        <v>620</v>
      </c>
      <c r="D1129" s="499" t="s">
        <v>3879</v>
      </c>
      <c r="E1129" s="500">
        <v>5000</v>
      </c>
      <c r="F1129" s="499" t="s">
        <v>3880</v>
      </c>
      <c r="G1129" s="499" t="s">
        <v>3881</v>
      </c>
      <c r="H1129" s="499" t="s">
        <v>3882</v>
      </c>
      <c r="I1129" s="499" t="s">
        <v>630</v>
      </c>
      <c r="J1129" s="499" t="s">
        <v>3882</v>
      </c>
      <c r="K1129" s="498">
        <v>6</v>
      </c>
      <c r="L1129" s="498">
        <v>12</v>
      </c>
      <c r="M1129" s="500">
        <v>62989.80000000001</v>
      </c>
      <c r="N1129" s="498">
        <v>4</v>
      </c>
      <c r="O1129" s="498">
        <v>6</v>
      </c>
      <c r="P1129" s="500">
        <v>31418.548110547283</v>
      </c>
    </row>
    <row r="1130" spans="1:16" ht="20.100000000000001" customHeight="1" x14ac:dyDescent="0.2">
      <c r="A1130" s="497" t="s">
        <v>618</v>
      </c>
      <c r="B1130" s="498" t="s">
        <v>639</v>
      </c>
      <c r="C1130" s="499" t="s">
        <v>620</v>
      </c>
      <c r="D1130" s="499" t="s">
        <v>3883</v>
      </c>
      <c r="E1130" s="500">
        <v>5000</v>
      </c>
      <c r="F1130" s="499" t="s">
        <v>3884</v>
      </c>
      <c r="G1130" s="499" t="s">
        <v>3885</v>
      </c>
      <c r="H1130" s="499" t="s">
        <v>817</v>
      </c>
      <c r="I1130" s="499" t="s">
        <v>652</v>
      </c>
      <c r="J1130" s="499" t="s">
        <v>817</v>
      </c>
      <c r="K1130" s="498">
        <v>1</v>
      </c>
      <c r="L1130" s="498">
        <v>2</v>
      </c>
      <c r="M1130" s="500">
        <v>5140.82</v>
      </c>
      <c r="N1130" s="498">
        <v>3</v>
      </c>
      <c r="O1130" s="498">
        <v>5</v>
      </c>
      <c r="P1130" s="500">
        <v>21200.748110547283</v>
      </c>
    </row>
    <row r="1131" spans="1:16" ht="20.100000000000001" customHeight="1" x14ac:dyDescent="0.2">
      <c r="A1131" s="497" t="s">
        <v>618</v>
      </c>
      <c r="B1131" s="498" t="s">
        <v>639</v>
      </c>
      <c r="C1131" s="499" t="s">
        <v>620</v>
      </c>
      <c r="D1131" s="499" t="s">
        <v>1810</v>
      </c>
      <c r="E1131" s="500">
        <v>1400</v>
      </c>
      <c r="F1131" s="499" t="s">
        <v>3886</v>
      </c>
      <c r="G1131" s="499" t="s">
        <v>3887</v>
      </c>
      <c r="H1131" s="499" t="s">
        <v>1250</v>
      </c>
      <c r="I1131" s="499" t="s">
        <v>625</v>
      </c>
      <c r="J1131" s="499" t="s">
        <v>1250</v>
      </c>
      <c r="K1131" s="498">
        <v>6</v>
      </c>
      <c r="L1131" s="498">
        <v>12</v>
      </c>
      <c r="M1131" s="500">
        <v>19254.07</v>
      </c>
      <c r="N1131" s="498">
        <v>4</v>
      </c>
      <c r="O1131" s="498">
        <v>6</v>
      </c>
      <c r="P1131" s="500">
        <v>9267.7481105472834</v>
      </c>
    </row>
    <row r="1132" spans="1:16" ht="20.100000000000001" customHeight="1" x14ac:dyDescent="0.2">
      <c r="A1132" s="497" t="s">
        <v>618</v>
      </c>
      <c r="B1132" s="498" t="s">
        <v>639</v>
      </c>
      <c r="C1132" s="499" t="s">
        <v>620</v>
      </c>
      <c r="D1132" s="499" t="s">
        <v>3888</v>
      </c>
      <c r="E1132" s="500">
        <v>2500</v>
      </c>
      <c r="F1132" s="499" t="s">
        <v>3889</v>
      </c>
      <c r="G1132" s="499" t="s">
        <v>3890</v>
      </c>
      <c r="H1132" s="499" t="s">
        <v>886</v>
      </c>
      <c r="I1132" s="499" t="s">
        <v>630</v>
      </c>
      <c r="J1132" s="499" t="s">
        <v>886</v>
      </c>
      <c r="K1132" s="498">
        <v>3</v>
      </c>
      <c r="L1132" s="498">
        <v>5</v>
      </c>
      <c r="M1132" s="500">
        <v>11296.6</v>
      </c>
      <c r="N1132" s="498">
        <v>5</v>
      </c>
      <c r="O1132" s="498">
        <v>6</v>
      </c>
      <c r="P1132" s="500">
        <v>16418.548110547283</v>
      </c>
    </row>
    <row r="1133" spans="1:16" ht="20.100000000000001" customHeight="1" x14ac:dyDescent="0.2">
      <c r="A1133" s="497" t="s">
        <v>618</v>
      </c>
      <c r="B1133" s="498" t="s">
        <v>639</v>
      </c>
      <c r="C1133" s="499" t="s">
        <v>620</v>
      </c>
      <c r="D1133" s="499" t="s">
        <v>3891</v>
      </c>
      <c r="E1133" s="500">
        <v>1500</v>
      </c>
      <c r="F1133" s="499" t="s">
        <v>3892</v>
      </c>
      <c r="G1133" s="499" t="s">
        <v>3893</v>
      </c>
      <c r="H1133" s="499" t="s">
        <v>651</v>
      </c>
      <c r="I1133" s="499" t="s">
        <v>652</v>
      </c>
      <c r="J1133" s="499" t="s">
        <v>651</v>
      </c>
      <c r="K1133" s="498">
        <v>6</v>
      </c>
      <c r="L1133" s="498">
        <v>12</v>
      </c>
      <c r="M1133" s="500">
        <v>20720</v>
      </c>
      <c r="N1133" s="498">
        <v>4</v>
      </c>
      <c r="O1133" s="498">
        <v>6</v>
      </c>
      <c r="P1133" s="500">
        <v>9921.7481105472834</v>
      </c>
    </row>
    <row r="1134" spans="1:16" ht="20.100000000000001" customHeight="1" x14ac:dyDescent="0.2">
      <c r="A1134" s="497" t="s">
        <v>618</v>
      </c>
      <c r="B1134" s="498" t="s">
        <v>639</v>
      </c>
      <c r="C1134" s="499" t="s">
        <v>620</v>
      </c>
      <c r="D1134" s="499" t="s">
        <v>778</v>
      </c>
      <c r="E1134" s="500">
        <v>2500</v>
      </c>
      <c r="F1134" s="499" t="s">
        <v>3894</v>
      </c>
      <c r="G1134" s="499" t="s">
        <v>3895</v>
      </c>
      <c r="H1134" s="499" t="s">
        <v>651</v>
      </c>
      <c r="I1134" s="499" t="s">
        <v>652</v>
      </c>
      <c r="J1134" s="499" t="s">
        <v>651</v>
      </c>
      <c r="K1134" s="498">
        <v>6</v>
      </c>
      <c r="L1134" s="498">
        <v>12</v>
      </c>
      <c r="M1134" s="500">
        <v>32989.800000000003</v>
      </c>
      <c r="N1134" s="498">
        <v>4</v>
      </c>
      <c r="O1134" s="498">
        <v>6</v>
      </c>
      <c r="P1134" s="500">
        <v>16418.548110547283</v>
      </c>
    </row>
    <row r="1135" spans="1:16" ht="20.100000000000001" customHeight="1" x14ac:dyDescent="0.2">
      <c r="A1135" s="497" t="s">
        <v>618</v>
      </c>
      <c r="B1135" s="498" t="s">
        <v>639</v>
      </c>
      <c r="C1135" s="499" t="s">
        <v>620</v>
      </c>
      <c r="D1135" s="499" t="s">
        <v>3896</v>
      </c>
      <c r="E1135" s="500">
        <v>8000</v>
      </c>
      <c r="F1135" s="499" t="s">
        <v>3897</v>
      </c>
      <c r="G1135" s="499" t="s">
        <v>3898</v>
      </c>
      <c r="H1135" s="499" t="s">
        <v>3899</v>
      </c>
      <c r="I1135" s="499" t="s">
        <v>630</v>
      </c>
      <c r="J1135" s="499" t="s">
        <v>3899</v>
      </c>
      <c r="K1135" s="498">
        <v>9</v>
      </c>
      <c r="L1135" s="498">
        <v>12</v>
      </c>
      <c r="M1135" s="500">
        <v>98989.799999999974</v>
      </c>
      <c r="N1135" s="498">
        <v>1</v>
      </c>
      <c r="O1135" s="498">
        <v>1</v>
      </c>
      <c r="P1135" s="500">
        <v>16680.678110547284</v>
      </c>
    </row>
    <row r="1136" spans="1:16" ht="20.100000000000001" customHeight="1" x14ac:dyDescent="0.2">
      <c r="A1136" s="497" t="s">
        <v>618</v>
      </c>
      <c r="B1136" s="498" t="s">
        <v>619</v>
      </c>
      <c r="C1136" s="499" t="s">
        <v>620</v>
      </c>
      <c r="D1136" s="499" t="s">
        <v>657</v>
      </c>
      <c r="E1136" s="500">
        <v>1500</v>
      </c>
      <c r="F1136" s="499" t="s">
        <v>3900</v>
      </c>
      <c r="G1136" s="499" t="s">
        <v>3901</v>
      </c>
      <c r="H1136" s="499" t="s">
        <v>651</v>
      </c>
      <c r="I1136" s="499" t="s">
        <v>652</v>
      </c>
      <c r="J1136" s="499" t="s">
        <v>651</v>
      </c>
      <c r="K1136" s="498">
        <v>1</v>
      </c>
      <c r="L1136" s="498">
        <v>2</v>
      </c>
      <c r="M1136" s="500">
        <v>2431.79</v>
      </c>
      <c r="N1136" s="498"/>
      <c r="O1136" s="498"/>
      <c r="P1136" s="500"/>
    </row>
    <row r="1137" spans="1:16" ht="20.100000000000001" customHeight="1" x14ac:dyDescent="0.2">
      <c r="A1137" s="497" t="s">
        <v>618</v>
      </c>
      <c r="B1137" s="498" t="s">
        <v>619</v>
      </c>
      <c r="C1137" s="499" t="s">
        <v>620</v>
      </c>
      <c r="D1137" s="499" t="s">
        <v>3902</v>
      </c>
      <c r="E1137" s="500">
        <v>2000</v>
      </c>
      <c r="F1137" s="499" t="s">
        <v>3903</v>
      </c>
      <c r="G1137" s="499" t="s">
        <v>3904</v>
      </c>
      <c r="H1137" s="499" t="s">
        <v>3905</v>
      </c>
      <c r="I1137" s="499" t="s">
        <v>625</v>
      </c>
      <c r="J1137" s="499" t="s">
        <v>3905</v>
      </c>
      <c r="K1137" s="498">
        <v>9</v>
      </c>
      <c r="L1137" s="498">
        <v>12</v>
      </c>
      <c r="M1137" s="500">
        <v>26989.800000000007</v>
      </c>
      <c r="N1137" s="498">
        <v>4</v>
      </c>
      <c r="O1137" s="498">
        <v>6</v>
      </c>
      <c r="P1137" s="500">
        <v>13191.748110547283</v>
      </c>
    </row>
    <row r="1138" spans="1:16" ht="20.100000000000001" customHeight="1" x14ac:dyDescent="0.2">
      <c r="A1138" s="497" t="s">
        <v>618</v>
      </c>
      <c r="B1138" s="498" t="s">
        <v>639</v>
      </c>
      <c r="C1138" s="499" t="s">
        <v>620</v>
      </c>
      <c r="D1138" s="499" t="s">
        <v>3906</v>
      </c>
      <c r="E1138" s="500">
        <v>11000</v>
      </c>
      <c r="F1138" s="499" t="s">
        <v>3907</v>
      </c>
      <c r="G1138" s="499" t="s">
        <v>3908</v>
      </c>
      <c r="H1138" s="499" t="s">
        <v>1028</v>
      </c>
      <c r="I1138" s="499" t="s">
        <v>630</v>
      </c>
      <c r="J1138" s="499" t="s">
        <v>1028</v>
      </c>
      <c r="K1138" s="498">
        <v>6</v>
      </c>
      <c r="L1138" s="498">
        <v>12</v>
      </c>
      <c r="M1138" s="500">
        <v>134625.82999999999</v>
      </c>
      <c r="N1138" s="498">
        <v>4</v>
      </c>
      <c r="O1138" s="498">
        <v>6</v>
      </c>
      <c r="P1138" s="500">
        <v>67418.548110547286</v>
      </c>
    </row>
    <row r="1139" spans="1:16" ht="20.100000000000001" customHeight="1" x14ac:dyDescent="0.2">
      <c r="A1139" s="497" t="s">
        <v>618</v>
      </c>
      <c r="B1139" s="498" t="s">
        <v>639</v>
      </c>
      <c r="C1139" s="499" t="s">
        <v>620</v>
      </c>
      <c r="D1139" s="499" t="s">
        <v>2006</v>
      </c>
      <c r="E1139" s="500">
        <v>930</v>
      </c>
      <c r="F1139" s="499" t="s">
        <v>3909</v>
      </c>
      <c r="G1139" s="499" t="s">
        <v>3910</v>
      </c>
      <c r="H1139" s="499" t="s">
        <v>651</v>
      </c>
      <c r="I1139" s="499" t="s">
        <v>652</v>
      </c>
      <c r="J1139" s="499" t="s">
        <v>651</v>
      </c>
      <c r="K1139" s="498">
        <v>6</v>
      </c>
      <c r="L1139" s="498">
        <v>12</v>
      </c>
      <c r="M1139" s="500">
        <v>13264.400000000003</v>
      </c>
      <c r="N1139" s="498">
        <v>0</v>
      </c>
      <c r="O1139" s="498">
        <v>2</v>
      </c>
      <c r="P1139" s="500">
        <v>1013.7</v>
      </c>
    </row>
    <row r="1140" spans="1:16" ht="20.100000000000001" customHeight="1" x14ac:dyDescent="0.2">
      <c r="A1140" s="497" t="s">
        <v>618</v>
      </c>
      <c r="B1140" s="498" t="s">
        <v>639</v>
      </c>
      <c r="C1140" s="499" t="s">
        <v>620</v>
      </c>
      <c r="D1140" s="499" t="s">
        <v>3766</v>
      </c>
      <c r="E1140" s="500">
        <v>6000</v>
      </c>
      <c r="F1140" s="499" t="s">
        <v>3911</v>
      </c>
      <c r="G1140" s="499" t="s">
        <v>3912</v>
      </c>
      <c r="H1140" s="499" t="s">
        <v>878</v>
      </c>
      <c r="I1140" s="499" t="s">
        <v>625</v>
      </c>
      <c r="J1140" s="499" t="s">
        <v>878</v>
      </c>
      <c r="K1140" s="498">
        <v>6</v>
      </c>
      <c r="L1140" s="498">
        <v>12</v>
      </c>
      <c r="M1140" s="500">
        <v>74934.36</v>
      </c>
      <c r="N1140" s="498">
        <v>4</v>
      </c>
      <c r="O1140" s="498">
        <v>6</v>
      </c>
      <c r="P1140" s="500">
        <v>37418.548110547286</v>
      </c>
    </row>
    <row r="1141" spans="1:16" ht="20.100000000000001" customHeight="1" x14ac:dyDescent="0.2">
      <c r="A1141" s="497" t="s">
        <v>618</v>
      </c>
      <c r="B1141" s="498" t="s">
        <v>619</v>
      </c>
      <c r="C1141" s="499" t="s">
        <v>620</v>
      </c>
      <c r="D1141" s="499" t="s">
        <v>3913</v>
      </c>
      <c r="E1141" s="500">
        <v>2900</v>
      </c>
      <c r="F1141" s="499" t="s">
        <v>3914</v>
      </c>
      <c r="G1141" s="499" t="s">
        <v>3915</v>
      </c>
      <c r="H1141" s="499" t="s">
        <v>924</v>
      </c>
      <c r="I1141" s="499" t="s">
        <v>630</v>
      </c>
      <c r="J1141" s="499" t="s">
        <v>924</v>
      </c>
      <c r="K1141" s="498">
        <v>8</v>
      </c>
      <c r="L1141" s="498">
        <v>11</v>
      </c>
      <c r="M1141" s="500">
        <v>34574.900000000009</v>
      </c>
      <c r="N1141" s="498"/>
      <c r="O1141" s="498"/>
      <c r="P1141" s="500"/>
    </row>
    <row r="1142" spans="1:16" ht="20.100000000000001" customHeight="1" x14ac:dyDescent="0.2">
      <c r="A1142" s="497" t="s">
        <v>618</v>
      </c>
      <c r="B1142" s="498" t="s">
        <v>619</v>
      </c>
      <c r="C1142" s="499" t="s">
        <v>620</v>
      </c>
      <c r="D1142" s="499" t="s">
        <v>1251</v>
      </c>
      <c r="E1142" s="500">
        <v>8000</v>
      </c>
      <c r="F1142" s="499" t="s">
        <v>3916</v>
      </c>
      <c r="G1142" s="499" t="s">
        <v>3917</v>
      </c>
      <c r="H1142" s="499" t="s">
        <v>643</v>
      </c>
      <c r="I1142" s="499" t="s">
        <v>630</v>
      </c>
      <c r="J1142" s="499" t="s">
        <v>643</v>
      </c>
      <c r="K1142" s="498">
        <v>2</v>
      </c>
      <c r="L1142" s="498">
        <v>4</v>
      </c>
      <c r="M1142" s="500">
        <v>25602.14</v>
      </c>
      <c r="N1142" s="498">
        <v>0</v>
      </c>
      <c r="O1142" s="498">
        <v>1</v>
      </c>
      <c r="P1142" s="500">
        <v>581.34</v>
      </c>
    </row>
    <row r="1143" spans="1:16" ht="20.100000000000001" customHeight="1" x14ac:dyDescent="0.2">
      <c r="A1143" s="497" t="s">
        <v>618</v>
      </c>
      <c r="B1143" s="498" t="s">
        <v>639</v>
      </c>
      <c r="C1143" s="499" t="s">
        <v>620</v>
      </c>
      <c r="D1143" s="499" t="s">
        <v>774</v>
      </c>
      <c r="E1143" s="500">
        <v>1800</v>
      </c>
      <c r="F1143" s="499" t="s">
        <v>3918</v>
      </c>
      <c r="G1143" s="499" t="s">
        <v>3919</v>
      </c>
      <c r="H1143" s="499" t="s">
        <v>3920</v>
      </c>
      <c r="I1143" s="499" t="s">
        <v>625</v>
      </c>
      <c r="J1143" s="499" t="s">
        <v>3920</v>
      </c>
      <c r="K1143" s="498">
        <v>6</v>
      </c>
      <c r="L1143" s="498">
        <v>12</v>
      </c>
      <c r="M1143" s="500">
        <v>24321.200000000001</v>
      </c>
      <c r="N1143" s="498">
        <v>4</v>
      </c>
      <c r="O1143" s="498">
        <v>6</v>
      </c>
      <c r="P1143" s="500">
        <v>11883.748110547283</v>
      </c>
    </row>
    <row r="1144" spans="1:16" ht="20.100000000000001" customHeight="1" x14ac:dyDescent="0.2">
      <c r="A1144" s="497" t="s">
        <v>618</v>
      </c>
      <c r="B1144" s="498" t="s">
        <v>639</v>
      </c>
      <c r="C1144" s="499" t="s">
        <v>620</v>
      </c>
      <c r="D1144" s="499" t="s">
        <v>3921</v>
      </c>
      <c r="E1144" s="500">
        <v>7000</v>
      </c>
      <c r="F1144" s="499" t="s">
        <v>3922</v>
      </c>
      <c r="G1144" s="499" t="s">
        <v>3923</v>
      </c>
      <c r="H1144" s="499" t="s">
        <v>3843</v>
      </c>
      <c r="I1144" s="499" t="s">
        <v>630</v>
      </c>
      <c r="J1144" s="499" t="s">
        <v>3843</v>
      </c>
      <c r="K1144" s="498"/>
      <c r="L1144" s="498"/>
      <c r="M1144" s="500"/>
      <c r="N1144" s="498">
        <v>2</v>
      </c>
      <c r="O1144" s="498">
        <v>6</v>
      </c>
      <c r="P1144" s="500">
        <v>43418.548110547286</v>
      </c>
    </row>
    <row r="1145" spans="1:16" ht="20.100000000000001" customHeight="1" x14ac:dyDescent="0.2">
      <c r="A1145" s="497" t="s">
        <v>618</v>
      </c>
      <c r="B1145" s="498" t="s">
        <v>639</v>
      </c>
      <c r="C1145" s="499" t="s">
        <v>620</v>
      </c>
      <c r="D1145" s="499" t="s">
        <v>3924</v>
      </c>
      <c r="E1145" s="500">
        <v>14000</v>
      </c>
      <c r="F1145" s="499" t="s">
        <v>3925</v>
      </c>
      <c r="G1145" s="499" t="s">
        <v>3926</v>
      </c>
      <c r="H1145" s="499" t="s">
        <v>994</v>
      </c>
      <c r="I1145" s="499" t="s">
        <v>630</v>
      </c>
      <c r="J1145" s="499" t="s">
        <v>994</v>
      </c>
      <c r="K1145" s="498">
        <v>1</v>
      </c>
      <c r="L1145" s="498">
        <v>4</v>
      </c>
      <c r="M1145" s="500">
        <v>42872.46</v>
      </c>
      <c r="N1145" s="498"/>
      <c r="O1145" s="498"/>
      <c r="P1145" s="500"/>
    </row>
    <row r="1146" spans="1:16" ht="20.100000000000001" customHeight="1" x14ac:dyDescent="0.2">
      <c r="A1146" s="497" t="s">
        <v>618</v>
      </c>
      <c r="B1146" s="498" t="s">
        <v>639</v>
      </c>
      <c r="C1146" s="499" t="s">
        <v>620</v>
      </c>
      <c r="D1146" s="499" t="s">
        <v>2777</v>
      </c>
      <c r="E1146" s="500">
        <v>4000</v>
      </c>
      <c r="F1146" s="499" t="s">
        <v>3927</v>
      </c>
      <c r="G1146" s="499" t="s">
        <v>3928</v>
      </c>
      <c r="H1146" s="499" t="s">
        <v>3929</v>
      </c>
      <c r="I1146" s="499" t="s">
        <v>630</v>
      </c>
      <c r="J1146" s="499" t="s">
        <v>3929</v>
      </c>
      <c r="K1146" s="498">
        <v>8</v>
      </c>
      <c r="L1146" s="498">
        <v>12</v>
      </c>
      <c r="M1146" s="500">
        <v>50685.600000000013</v>
      </c>
      <c r="N1146" s="498">
        <v>4</v>
      </c>
      <c r="O1146" s="498">
        <v>6</v>
      </c>
      <c r="P1146" s="500">
        <v>25418.548110547283</v>
      </c>
    </row>
    <row r="1147" spans="1:16" ht="20.100000000000001" customHeight="1" x14ac:dyDescent="0.2">
      <c r="A1147" s="497" t="s">
        <v>618</v>
      </c>
      <c r="B1147" s="498" t="s">
        <v>639</v>
      </c>
      <c r="C1147" s="499" t="s">
        <v>620</v>
      </c>
      <c r="D1147" s="499" t="s">
        <v>2097</v>
      </c>
      <c r="E1147" s="500">
        <v>3500</v>
      </c>
      <c r="F1147" s="499" t="s">
        <v>3930</v>
      </c>
      <c r="G1147" s="499" t="s">
        <v>3931</v>
      </c>
      <c r="H1147" s="499" t="s">
        <v>1035</v>
      </c>
      <c r="I1147" s="499" t="s">
        <v>630</v>
      </c>
      <c r="J1147" s="499" t="s">
        <v>1035</v>
      </c>
      <c r="K1147" s="498">
        <v>6</v>
      </c>
      <c r="L1147" s="498">
        <v>12</v>
      </c>
      <c r="M1147" s="500">
        <v>44989.80000000001</v>
      </c>
      <c r="N1147" s="498">
        <v>3</v>
      </c>
      <c r="O1147" s="498">
        <v>6</v>
      </c>
      <c r="P1147" s="500">
        <v>22418.548110547283</v>
      </c>
    </row>
    <row r="1148" spans="1:16" ht="20.100000000000001" customHeight="1" x14ac:dyDescent="0.2">
      <c r="A1148" s="497" t="s">
        <v>618</v>
      </c>
      <c r="B1148" s="498" t="s">
        <v>639</v>
      </c>
      <c r="C1148" s="499" t="s">
        <v>620</v>
      </c>
      <c r="D1148" s="499" t="s">
        <v>3932</v>
      </c>
      <c r="E1148" s="500">
        <v>4500</v>
      </c>
      <c r="F1148" s="499" t="s">
        <v>3933</v>
      </c>
      <c r="G1148" s="499" t="s">
        <v>3934</v>
      </c>
      <c r="H1148" s="499" t="s">
        <v>656</v>
      </c>
      <c r="I1148" s="499" t="s">
        <v>630</v>
      </c>
      <c r="J1148" s="499" t="s">
        <v>656</v>
      </c>
      <c r="K1148" s="498">
        <v>6</v>
      </c>
      <c r="L1148" s="498">
        <v>12</v>
      </c>
      <c r="M1148" s="500">
        <v>56989.80000000001</v>
      </c>
      <c r="N1148" s="498">
        <v>4</v>
      </c>
      <c r="O1148" s="498">
        <v>6</v>
      </c>
      <c r="P1148" s="500">
        <v>28418.548110547283</v>
      </c>
    </row>
    <row r="1149" spans="1:16" ht="20.100000000000001" customHeight="1" x14ac:dyDescent="0.2">
      <c r="A1149" s="497" t="s">
        <v>618</v>
      </c>
      <c r="B1149" s="498" t="s">
        <v>639</v>
      </c>
      <c r="C1149" s="499" t="s">
        <v>620</v>
      </c>
      <c r="D1149" s="499" t="s">
        <v>3935</v>
      </c>
      <c r="E1149" s="500">
        <v>5000</v>
      </c>
      <c r="F1149" s="499" t="s">
        <v>3936</v>
      </c>
      <c r="G1149" s="499" t="s">
        <v>3937</v>
      </c>
      <c r="H1149" s="499" t="s">
        <v>1940</v>
      </c>
      <c r="I1149" s="499" t="s">
        <v>625</v>
      </c>
      <c r="J1149" s="499" t="s">
        <v>1940</v>
      </c>
      <c r="K1149" s="498">
        <v>6</v>
      </c>
      <c r="L1149" s="498">
        <v>12</v>
      </c>
      <c r="M1149" s="500">
        <v>62756.630000000012</v>
      </c>
      <c r="N1149" s="498">
        <v>3</v>
      </c>
      <c r="O1149" s="498">
        <v>5</v>
      </c>
      <c r="P1149" s="500">
        <v>34006.558110547288</v>
      </c>
    </row>
    <row r="1150" spans="1:16" ht="20.100000000000001" customHeight="1" x14ac:dyDescent="0.2">
      <c r="A1150" s="497" t="s">
        <v>618</v>
      </c>
      <c r="B1150" s="498" t="s">
        <v>639</v>
      </c>
      <c r="C1150" s="499" t="s">
        <v>620</v>
      </c>
      <c r="D1150" s="499" t="s">
        <v>2942</v>
      </c>
      <c r="E1150" s="500">
        <v>4200</v>
      </c>
      <c r="F1150" s="499" t="s">
        <v>3938</v>
      </c>
      <c r="G1150" s="499" t="s">
        <v>3939</v>
      </c>
      <c r="H1150" s="499" t="s">
        <v>629</v>
      </c>
      <c r="I1150" s="499" t="s">
        <v>630</v>
      </c>
      <c r="J1150" s="499" t="s">
        <v>629</v>
      </c>
      <c r="K1150" s="498">
        <v>7</v>
      </c>
      <c r="L1150" s="498">
        <v>12</v>
      </c>
      <c r="M1150" s="500">
        <v>53381.390000000007</v>
      </c>
      <c r="N1150" s="498">
        <v>3</v>
      </c>
      <c r="O1150" s="498">
        <v>6</v>
      </c>
      <c r="P1150" s="500">
        <v>26618.548110547283</v>
      </c>
    </row>
    <row r="1151" spans="1:16" ht="20.100000000000001" customHeight="1" x14ac:dyDescent="0.2">
      <c r="A1151" s="497" t="s">
        <v>618</v>
      </c>
      <c r="B1151" s="498" t="s">
        <v>639</v>
      </c>
      <c r="C1151" s="499" t="s">
        <v>620</v>
      </c>
      <c r="D1151" s="499" t="s">
        <v>688</v>
      </c>
      <c r="E1151" s="500">
        <v>3800</v>
      </c>
      <c r="F1151" s="499" t="s">
        <v>3940</v>
      </c>
      <c r="G1151" s="499" t="s">
        <v>3941</v>
      </c>
      <c r="H1151" s="499" t="s">
        <v>1418</v>
      </c>
      <c r="I1151" s="499" t="s">
        <v>652</v>
      </c>
      <c r="J1151" s="499" t="s">
        <v>1418</v>
      </c>
      <c r="K1151" s="498">
        <v>6</v>
      </c>
      <c r="L1151" s="498">
        <v>12</v>
      </c>
      <c r="M1151" s="500">
        <v>48521.680000000008</v>
      </c>
      <c r="N1151" s="498">
        <v>4</v>
      </c>
      <c r="O1151" s="498">
        <v>6</v>
      </c>
      <c r="P1151" s="500">
        <v>24218.548110547283</v>
      </c>
    </row>
    <row r="1152" spans="1:16" ht="20.100000000000001" customHeight="1" x14ac:dyDescent="0.2">
      <c r="A1152" s="497" t="s">
        <v>618</v>
      </c>
      <c r="B1152" s="498" t="s">
        <v>619</v>
      </c>
      <c r="C1152" s="499" t="s">
        <v>620</v>
      </c>
      <c r="D1152" s="499" t="s">
        <v>778</v>
      </c>
      <c r="E1152" s="500">
        <v>1500</v>
      </c>
      <c r="F1152" s="499" t="s">
        <v>3942</v>
      </c>
      <c r="G1152" s="499" t="s">
        <v>3943</v>
      </c>
      <c r="H1152" s="499" t="s">
        <v>1903</v>
      </c>
      <c r="I1152" s="499" t="s">
        <v>625</v>
      </c>
      <c r="J1152" s="499" t="s">
        <v>1903</v>
      </c>
      <c r="K1152" s="498">
        <v>9</v>
      </c>
      <c r="L1152" s="498">
        <v>12</v>
      </c>
      <c r="M1152" s="500">
        <v>20717.5</v>
      </c>
      <c r="N1152" s="498">
        <v>4</v>
      </c>
      <c r="O1152" s="498">
        <v>6</v>
      </c>
      <c r="P1152" s="500">
        <v>9921.7481105472834</v>
      </c>
    </row>
    <row r="1153" spans="1:16" ht="20.100000000000001" customHeight="1" x14ac:dyDescent="0.2">
      <c r="A1153" s="497" t="s">
        <v>618</v>
      </c>
      <c r="B1153" s="498" t="s">
        <v>639</v>
      </c>
      <c r="C1153" s="499" t="s">
        <v>620</v>
      </c>
      <c r="D1153" s="499" t="s">
        <v>3585</v>
      </c>
      <c r="E1153" s="500">
        <v>4000</v>
      </c>
      <c r="F1153" s="499" t="s">
        <v>3944</v>
      </c>
      <c r="G1153" s="499" t="s">
        <v>3945</v>
      </c>
      <c r="H1153" s="499" t="s">
        <v>1048</v>
      </c>
      <c r="I1153" s="499" t="s">
        <v>630</v>
      </c>
      <c r="J1153" s="499" t="s">
        <v>1048</v>
      </c>
      <c r="K1153" s="498">
        <v>6</v>
      </c>
      <c r="L1153" s="498">
        <v>12</v>
      </c>
      <c r="M1153" s="500">
        <v>50939.510000000009</v>
      </c>
      <c r="N1153" s="498">
        <v>4</v>
      </c>
      <c r="O1153" s="498">
        <v>6</v>
      </c>
      <c r="P1153" s="500">
        <v>25418.548110547283</v>
      </c>
    </row>
    <row r="1154" spans="1:16" ht="20.100000000000001" customHeight="1" x14ac:dyDescent="0.2">
      <c r="A1154" s="497" t="s">
        <v>618</v>
      </c>
      <c r="B1154" s="498" t="s">
        <v>639</v>
      </c>
      <c r="C1154" s="499" t="s">
        <v>620</v>
      </c>
      <c r="D1154" s="499" t="s">
        <v>635</v>
      </c>
      <c r="E1154" s="500">
        <v>7000</v>
      </c>
      <c r="F1154" s="499" t="s">
        <v>3946</v>
      </c>
      <c r="G1154" s="499" t="s">
        <v>3947</v>
      </c>
      <c r="H1154" s="499" t="s">
        <v>3948</v>
      </c>
      <c r="I1154" s="499" t="s">
        <v>625</v>
      </c>
      <c r="J1154" s="499" t="s">
        <v>3948</v>
      </c>
      <c r="K1154" s="498">
        <v>6</v>
      </c>
      <c r="L1154" s="498">
        <v>12</v>
      </c>
      <c r="M1154" s="500">
        <v>86989.799999999988</v>
      </c>
      <c r="N1154" s="498">
        <v>5</v>
      </c>
      <c r="O1154" s="498">
        <v>6</v>
      </c>
      <c r="P1154" s="500">
        <v>43418.548110547286</v>
      </c>
    </row>
    <row r="1155" spans="1:16" ht="20.100000000000001" customHeight="1" x14ac:dyDescent="0.2">
      <c r="A1155" s="497" t="s">
        <v>618</v>
      </c>
      <c r="B1155" s="498" t="s">
        <v>639</v>
      </c>
      <c r="C1155" s="499" t="s">
        <v>620</v>
      </c>
      <c r="D1155" s="499" t="s">
        <v>913</v>
      </c>
      <c r="E1155" s="500">
        <v>8000</v>
      </c>
      <c r="F1155" s="499" t="s">
        <v>3949</v>
      </c>
      <c r="G1155" s="499" t="s">
        <v>3950</v>
      </c>
      <c r="H1155" s="499" t="s">
        <v>796</v>
      </c>
      <c r="I1155" s="499" t="s">
        <v>630</v>
      </c>
      <c r="J1155" s="499" t="s">
        <v>796</v>
      </c>
      <c r="K1155" s="498">
        <v>0</v>
      </c>
      <c r="L1155" s="498">
        <v>1</v>
      </c>
      <c r="M1155" s="500">
        <v>3801.44</v>
      </c>
      <c r="N1155" s="498"/>
      <c r="O1155" s="498"/>
      <c r="P1155" s="500"/>
    </row>
    <row r="1156" spans="1:16" ht="20.100000000000001" customHeight="1" x14ac:dyDescent="0.2">
      <c r="A1156" s="497" t="s">
        <v>618</v>
      </c>
      <c r="B1156" s="498" t="s">
        <v>639</v>
      </c>
      <c r="C1156" s="499" t="s">
        <v>620</v>
      </c>
      <c r="D1156" s="499" t="s">
        <v>869</v>
      </c>
      <c r="E1156" s="500">
        <v>1500</v>
      </c>
      <c r="F1156" s="499" t="s">
        <v>3951</v>
      </c>
      <c r="G1156" s="499" t="s">
        <v>3952</v>
      </c>
      <c r="H1156" s="499" t="s">
        <v>651</v>
      </c>
      <c r="I1156" s="499" t="s">
        <v>652</v>
      </c>
      <c r="J1156" s="499" t="s">
        <v>651</v>
      </c>
      <c r="K1156" s="498">
        <v>6</v>
      </c>
      <c r="L1156" s="498">
        <v>12</v>
      </c>
      <c r="M1156" s="500">
        <v>20720</v>
      </c>
      <c r="N1156" s="498">
        <v>4</v>
      </c>
      <c r="O1156" s="498">
        <v>6</v>
      </c>
      <c r="P1156" s="500">
        <v>9921.7481105472834</v>
      </c>
    </row>
    <row r="1157" spans="1:16" ht="20.100000000000001" customHeight="1" x14ac:dyDescent="0.2">
      <c r="A1157" s="497" t="s">
        <v>618</v>
      </c>
      <c r="B1157" s="498" t="s">
        <v>639</v>
      </c>
      <c r="C1157" s="499" t="s">
        <v>620</v>
      </c>
      <c r="D1157" s="499" t="s">
        <v>3778</v>
      </c>
      <c r="E1157" s="500">
        <v>3800</v>
      </c>
      <c r="F1157" s="499" t="s">
        <v>3953</v>
      </c>
      <c r="G1157" s="499" t="s">
        <v>3954</v>
      </c>
      <c r="H1157" s="499" t="s">
        <v>3955</v>
      </c>
      <c r="I1157" s="499" t="s">
        <v>652</v>
      </c>
      <c r="J1157" s="499" t="s">
        <v>3955</v>
      </c>
      <c r="K1157" s="498">
        <v>6</v>
      </c>
      <c r="L1157" s="498">
        <v>12</v>
      </c>
      <c r="M1157" s="500">
        <v>48589.80000000001</v>
      </c>
      <c r="N1157" s="498">
        <v>4</v>
      </c>
      <c r="O1157" s="498">
        <v>6</v>
      </c>
      <c r="P1157" s="500">
        <v>24218.548110547283</v>
      </c>
    </row>
    <row r="1158" spans="1:16" ht="20.100000000000001" customHeight="1" x14ac:dyDescent="0.2">
      <c r="A1158" s="497" t="s">
        <v>618</v>
      </c>
      <c r="B1158" s="498" t="s">
        <v>639</v>
      </c>
      <c r="C1158" s="499" t="s">
        <v>620</v>
      </c>
      <c r="D1158" s="499" t="s">
        <v>3956</v>
      </c>
      <c r="E1158" s="500">
        <v>4500</v>
      </c>
      <c r="F1158" s="499" t="s">
        <v>3957</v>
      </c>
      <c r="G1158" s="499" t="s">
        <v>3958</v>
      </c>
      <c r="H1158" s="499" t="s">
        <v>2904</v>
      </c>
      <c r="I1158" s="499" t="s">
        <v>630</v>
      </c>
      <c r="J1158" s="499" t="s">
        <v>2904</v>
      </c>
      <c r="K1158" s="498">
        <v>2</v>
      </c>
      <c r="L1158" s="498">
        <v>5</v>
      </c>
      <c r="M1158" s="500">
        <v>19296.599999999999</v>
      </c>
      <c r="N1158" s="498">
        <v>4</v>
      </c>
      <c r="O1158" s="498">
        <v>6</v>
      </c>
      <c r="P1158" s="500">
        <v>28418.548110547283</v>
      </c>
    </row>
    <row r="1159" spans="1:16" ht="20.100000000000001" customHeight="1" x14ac:dyDescent="0.2">
      <c r="A1159" s="497" t="s">
        <v>618</v>
      </c>
      <c r="B1159" s="498" t="s">
        <v>619</v>
      </c>
      <c r="C1159" s="499" t="s">
        <v>620</v>
      </c>
      <c r="D1159" s="499" t="s">
        <v>1112</v>
      </c>
      <c r="E1159" s="500">
        <v>1200</v>
      </c>
      <c r="F1159" s="499" t="s">
        <v>3959</v>
      </c>
      <c r="G1159" s="499" t="s">
        <v>3960</v>
      </c>
      <c r="H1159" s="499" t="s">
        <v>651</v>
      </c>
      <c r="I1159" s="499" t="s">
        <v>652</v>
      </c>
      <c r="J1159" s="499" t="s">
        <v>651</v>
      </c>
      <c r="K1159" s="498">
        <v>6</v>
      </c>
      <c r="L1159" s="498">
        <v>12</v>
      </c>
      <c r="M1159" s="500">
        <v>16782.48</v>
      </c>
      <c r="N1159" s="498">
        <v>4</v>
      </c>
      <c r="O1159" s="498">
        <v>6</v>
      </c>
      <c r="P1159" s="500">
        <v>7959.7481105472843</v>
      </c>
    </row>
    <row r="1160" spans="1:16" ht="20.100000000000001" customHeight="1" x14ac:dyDescent="0.2">
      <c r="A1160" s="497" t="s">
        <v>618</v>
      </c>
      <c r="B1160" s="498" t="s">
        <v>639</v>
      </c>
      <c r="C1160" s="499" t="s">
        <v>620</v>
      </c>
      <c r="D1160" s="499" t="s">
        <v>653</v>
      </c>
      <c r="E1160" s="500">
        <v>3000</v>
      </c>
      <c r="F1160" s="499" t="s">
        <v>3961</v>
      </c>
      <c r="G1160" s="499" t="s">
        <v>3962</v>
      </c>
      <c r="H1160" s="499" t="s">
        <v>656</v>
      </c>
      <c r="I1160" s="499" t="s">
        <v>630</v>
      </c>
      <c r="J1160" s="499" t="s">
        <v>656</v>
      </c>
      <c r="K1160" s="498">
        <v>6</v>
      </c>
      <c r="L1160" s="498">
        <v>12</v>
      </c>
      <c r="M1160" s="500">
        <v>38924.37000000001</v>
      </c>
      <c r="N1160" s="498">
        <v>4</v>
      </c>
      <c r="O1160" s="498">
        <v>6</v>
      </c>
      <c r="P1160" s="500">
        <v>19418.548110547283</v>
      </c>
    </row>
    <row r="1161" spans="1:16" ht="20.100000000000001" customHeight="1" x14ac:dyDescent="0.2">
      <c r="A1161" s="497" t="s">
        <v>618</v>
      </c>
      <c r="B1161" s="498" t="s">
        <v>639</v>
      </c>
      <c r="C1161" s="499" t="s">
        <v>620</v>
      </c>
      <c r="D1161" s="499" t="s">
        <v>1251</v>
      </c>
      <c r="E1161" s="500">
        <v>7500</v>
      </c>
      <c r="F1161" s="499" t="s">
        <v>3963</v>
      </c>
      <c r="G1161" s="499" t="s">
        <v>3964</v>
      </c>
      <c r="H1161" s="499" t="s">
        <v>643</v>
      </c>
      <c r="I1161" s="499" t="s">
        <v>630</v>
      </c>
      <c r="J1161" s="499" t="s">
        <v>643</v>
      </c>
      <c r="K1161" s="498">
        <v>1</v>
      </c>
      <c r="L1161" s="498">
        <v>3</v>
      </c>
      <c r="M1161" s="500">
        <v>11188.3</v>
      </c>
      <c r="N1161" s="498">
        <v>3</v>
      </c>
      <c r="O1161" s="498">
        <v>6</v>
      </c>
      <c r="P1161" s="500">
        <v>46418.548110547286</v>
      </c>
    </row>
    <row r="1162" spans="1:16" ht="20.100000000000001" customHeight="1" x14ac:dyDescent="0.2">
      <c r="A1162" s="497" t="s">
        <v>618</v>
      </c>
      <c r="B1162" s="498" t="s">
        <v>639</v>
      </c>
      <c r="C1162" s="499" t="s">
        <v>620</v>
      </c>
      <c r="D1162" s="499" t="s">
        <v>1257</v>
      </c>
      <c r="E1162" s="500">
        <v>4500</v>
      </c>
      <c r="F1162" s="499" t="s">
        <v>3965</v>
      </c>
      <c r="G1162" s="499" t="s">
        <v>3966</v>
      </c>
      <c r="H1162" s="499" t="s">
        <v>656</v>
      </c>
      <c r="I1162" s="499" t="s">
        <v>630</v>
      </c>
      <c r="J1162" s="499" t="s">
        <v>656</v>
      </c>
      <c r="K1162" s="498">
        <v>6</v>
      </c>
      <c r="L1162" s="498">
        <v>12</v>
      </c>
      <c r="M1162" s="500">
        <v>56874.170000000013</v>
      </c>
      <c r="N1162" s="498">
        <v>5</v>
      </c>
      <c r="O1162" s="498">
        <v>6</v>
      </c>
      <c r="P1162" s="500">
        <v>28418.548110547283</v>
      </c>
    </row>
    <row r="1163" spans="1:16" ht="20.100000000000001" customHeight="1" x14ac:dyDescent="0.2">
      <c r="A1163" s="497" t="s">
        <v>618</v>
      </c>
      <c r="B1163" s="498" t="s">
        <v>639</v>
      </c>
      <c r="C1163" s="499" t="s">
        <v>620</v>
      </c>
      <c r="D1163" s="499" t="s">
        <v>3967</v>
      </c>
      <c r="E1163" s="500">
        <v>4000</v>
      </c>
      <c r="F1163" s="499" t="s">
        <v>3968</v>
      </c>
      <c r="G1163" s="499" t="s">
        <v>3969</v>
      </c>
      <c r="H1163" s="499" t="s">
        <v>3970</v>
      </c>
      <c r="I1163" s="499" t="s">
        <v>625</v>
      </c>
      <c r="J1163" s="499" t="s">
        <v>3970</v>
      </c>
      <c r="K1163" s="498">
        <v>6</v>
      </c>
      <c r="L1163" s="498">
        <v>12</v>
      </c>
      <c r="M1163" s="500">
        <v>51204.660000000011</v>
      </c>
      <c r="N1163" s="498">
        <v>4</v>
      </c>
      <c r="O1163" s="498">
        <v>6</v>
      </c>
      <c r="P1163" s="500">
        <v>25418.548110547283</v>
      </c>
    </row>
    <row r="1164" spans="1:16" ht="20.100000000000001" customHeight="1" x14ac:dyDescent="0.2">
      <c r="A1164" s="497" t="s">
        <v>618</v>
      </c>
      <c r="B1164" s="498" t="s">
        <v>639</v>
      </c>
      <c r="C1164" s="499" t="s">
        <v>620</v>
      </c>
      <c r="D1164" s="499" t="s">
        <v>2253</v>
      </c>
      <c r="E1164" s="500">
        <v>5500</v>
      </c>
      <c r="F1164" s="499" t="s">
        <v>3971</v>
      </c>
      <c r="G1164" s="499" t="s">
        <v>3972</v>
      </c>
      <c r="H1164" s="499" t="s">
        <v>817</v>
      </c>
      <c r="I1164" s="499" t="s">
        <v>652</v>
      </c>
      <c r="J1164" s="499" t="s">
        <v>817</v>
      </c>
      <c r="K1164" s="498">
        <v>1</v>
      </c>
      <c r="L1164" s="498">
        <v>4</v>
      </c>
      <c r="M1164" s="500">
        <v>17522.449999999997</v>
      </c>
      <c r="N1164" s="498">
        <v>5</v>
      </c>
      <c r="O1164" s="498">
        <v>6</v>
      </c>
      <c r="P1164" s="500">
        <v>34418.548110547286</v>
      </c>
    </row>
    <row r="1165" spans="1:16" ht="20.100000000000001" customHeight="1" x14ac:dyDescent="0.2">
      <c r="A1165" s="497" t="s">
        <v>618</v>
      </c>
      <c r="B1165" s="498" t="s">
        <v>619</v>
      </c>
      <c r="C1165" s="499" t="s">
        <v>620</v>
      </c>
      <c r="D1165" s="499" t="s">
        <v>3973</v>
      </c>
      <c r="E1165" s="500">
        <v>3800</v>
      </c>
      <c r="F1165" s="499" t="s">
        <v>3974</v>
      </c>
      <c r="G1165" s="499" t="s">
        <v>3975</v>
      </c>
      <c r="H1165" s="499" t="s">
        <v>1178</v>
      </c>
      <c r="I1165" s="499" t="s">
        <v>625</v>
      </c>
      <c r="J1165" s="499" t="s">
        <v>1178</v>
      </c>
      <c r="K1165" s="498">
        <v>9</v>
      </c>
      <c r="L1165" s="498">
        <v>12</v>
      </c>
      <c r="M1165" s="500">
        <v>44360.98000000001</v>
      </c>
      <c r="N1165" s="498">
        <v>4</v>
      </c>
      <c r="O1165" s="498">
        <v>6</v>
      </c>
      <c r="P1165" s="500">
        <v>24218.548110547283</v>
      </c>
    </row>
    <row r="1166" spans="1:16" ht="20.100000000000001" customHeight="1" x14ac:dyDescent="0.2">
      <c r="A1166" s="497" t="s">
        <v>618</v>
      </c>
      <c r="B1166" s="498" t="s">
        <v>619</v>
      </c>
      <c r="C1166" s="499" t="s">
        <v>620</v>
      </c>
      <c r="D1166" s="499" t="s">
        <v>1538</v>
      </c>
      <c r="E1166" s="500">
        <v>9000</v>
      </c>
      <c r="F1166" s="499" t="s">
        <v>3976</v>
      </c>
      <c r="G1166" s="499" t="s">
        <v>3977</v>
      </c>
      <c r="H1166" s="499" t="s">
        <v>753</v>
      </c>
      <c r="I1166" s="499" t="s">
        <v>630</v>
      </c>
      <c r="J1166" s="499" t="s">
        <v>753</v>
      </c>
      <c r="K1166" s="498">
        <v>9</v>
      </c>
      <c r="L1166" s="498">
        <v>12</v>
      </c>
      <c r="M1166" s="500">
        <v>110691.17999999998</v>
      </c>
      <c r="N1166" s="498">
        <v>4</v>
      </c>
      <c r="O1166" s="498">
        <v>6</v>
      </c>
      <c r="P1166" s="500">
        <v>55418.548110547286</v>
      </c>
    </row>
    <row r="1167" spans="1:16" ht="20.100000000000001" customHeight="1" x14ac:dyDescent="0.2">
      <c r="A1167" s="497" t="s">
        <v>618</v>
      </c>
      <c r="B1167" s="498" t="s">
        <v>639</v>
      </c>
      <c r="C1167" s="499" t="s">
        <v>620</v>
      </c>
      <c r="D1167" s="499" t="s">
        <v>805</v>
      </c>
      <c r="E1167" s="500">
        <v>2000</v>
      </c>
      <c r="F1167" s="499" t="s">
        <v>3978</v>
      </c>
      <c r="G1167" s="499" t="s">
        <v>3979</v>
      </c>
      <c r="H1167" s="499" t="s">
        <v>3980</v>
      </c>
      <c r="I1167" s="499" t="s">
        <v>625</v>
      </c>
      <c r="J1167" s="499" t="s">
        <v>3980</v>
      </c>
      <c r="K1167" s="498">
        <v>6</v>
      </c>
      <c r="L1167" s="498">
        <v>12</v>
      </c>
      <c r="M1167" s="500">
        <v>26989.800000000007</v>
      </c>
      <c r="N1167" s="498">
        <v>4</v>
      </c>
      <c r="O1167" s="498">
        <v>6</v>
      </c>
      <c r="P1167" s="500">
        <v>13191.748110547283</v>
      </c>
    </row>
    <row r="1168" spans="1:16" ht="20.100000000000001" customHeight="1" x14ac:dyDescent="0.2">
      <c r="A1168" s="497" t="s">
        <v>618</v>
      </c>
      <c r="B1168" s="498" t="s">
        <v>639</v>
      </c>
      <c r="C1168" s="499" t="s">
        <v>620</v>
      </c>
      <c r="D1168" s="499" t="s">
        <v>2434</v>
      </c>
      <c r="E1168" s="500">
        <v>8000</v>
      </c>
      <c r="F1168" s="499" t="s">
        <v>3981</v>
      </c>
      <c r="G1168" s="499" t="s">
        <v>3982</v>
      </c>
      <c r="H1168" s="499" t="s">
        <v>886</v>
      </c>
      <c r="I1168" s="499" t="s">
        <v>630</v>
      </c>
      <c r="J1168" s="499" t="s">
        <v>886</v>
      </c>
      <c r="K1168" s="498">
        <v>3</v>
      </c>
      <c r="L1168" s="498">
        <v>4</v>
      </c>
      <c r="M1168" s="500">
        <v>21820.68</v>
      </c>
      <c r="N1168" s="498"/>
      <c r="O1168" s="498"/>
      <c r="P1168" s="500"/>
    </row>
    <row r="1169" spans="1:16" ht="20.100000000000001" customHeight="1" x14ac:dyDescent="0.2">
      <c r="A1169" s="497" t="s">
        <v>618</v>
      </c>
      <c r="B1169" s="498" t="s">
        <v>619</v>
      </c>
      <c r="C1169" s="499" t="s">
        <v>620</v>
      </c>
      <c r="D1169" s="499" t="s">
        <v>3983</v>
      </c>
      <c r="E1169" s="500">
        <v>5500</v>
      </c>
      <c r="F1169" s="499" t="s">
        <v>3984</v>
      </c>
      <c r="G1169" s="499" t="s">
        <v>3985</v>
      </c>
      <c r="H1169" s="499" t="s">
        <v>3017</v>
      </c>
      <c r="I1169" s="499" t="s">
        <v>630</v>
      </c>
      <c r="J1169" s="499" t="s">
        <v>3017</v>
      </c>
      <c r="K1169" s="498">
        <v>1</v>
      </c>
      <c r="L1169" s="498">
        <v>4</v>
      </c>
      <c r="M1169" s="500">
        <v>18485.100000000002</v>
      </c>
      <c r="N1169" s="498"/>
      <c r="O1169" s="498"/>
      <c r="P1169" s="500"/>
    </row>
    <row r="1170" spans="1:16" ht="20.100000000000001" customHeight="1" x14ac:dyDescent="0.2">
      <c r="A1170" s="497" t="s">
        <v>618</v>
      </c>
      <c r="B1170" s="498" t="s">
        <v>639</v>
      </c>
      <c r="C1170" s="499" t="s">
        <v>620</v>
      </c>
      <c r="D1170" s="499" t="s">
        <v>700</v>
      </c>
      <c r="E1170" s="500">
        <v>6500</v>
      </c>
      <c r="F1170" s="499" t="s">
        <v>3986</v>
      </c>
      <c r="G1170" s="499" t="s">
        <v>3987</v>
      </c>
      <c r="H1170" s="499" t="s">
        <v>817</v>
      </c>
      <c r="I1170" s="499" t="s">
        <v>652</v>
      </c>
      <c r="J1170" s="499" t="s">
        <v>817</v>
      </c>
      <c r="K1170" s="498">
        <v>4</v>
      </c>
      <c r="L1170" s="498">
        <v>8</v>
      </c>
      <c r="M1170" s="500">
        <v>49384.82</v>
      </c>
      <c r="N1170" s="498">
        <v>5</v>
      </c>
      <c r="O1170" s="498">
        <v>6</v>
      </c>
      <c r="P1170" s="500">
        <v>49418.548110547286</v>
      </c>
    </row>
    <row r="1171" spans="1:16" ht="20.100000000000001" customHeight="1" x14ac:dyDescent="0.2">
      <c r="A1171" s="497" t="s">
        <v>618</v>
      </c>
      <c r="B1171" s="498" t="s">
        <v>639</v>
      </c>
      <c r="C1171" s="499" t="s">
        <v>620</v>
      </c>
      <c r="D1171" s="499" t="s">
        <v>3988</v>
      </c>
      <c r="E1171" s="500">
        <v>5000</v>
      </c>
      <c r="F1171" s="499" t="s">
        <v>3989</v>
      </c>
      <c r="G1171" s="499" t="s">
        <v>3990</v>
      </c>
      <c r="H1171" s="499" t="s">
        <v>3991</v>
      </c>
      <c r="I1171" s="499" t="s">
        <v>630</v>
      </c>
      <c r="J1171" s="499" t="s">
        <v>3991</v>
      </c>
      <c r="K1171" s="498">
        <v>8</v>
      </c>
      <c r="L1171" s="498">
        <v>12</v>
      </c>
      <c r="M1171" s="500">
        <v>62811.280000000013</v>
      </c>
      <c r="N1171" s="498">
        <v>3</v>
      </c>
      <c r="O1171" s="498">
        <v>6</v>
      </c>
      <c r="P1171" s="500">
        <v>31418.548110547283</v>
      </c>
    </row>
    <row r="1172" spans="1:16" ht="20.100000000000001" customHeight="1" x14ac:dyDescent="0.2">
      <c r="A1172" s="497" t="s">
        <v>618</v>
      </c>
      <c r="B1172" s="498" t="s">
        <v>639</v>
      </c>
      <c r="C1172" s="499" t="s">
        <v>620</v>
      </c>
      <c r="D1172" s="499" t="s">
        <v>3992</v>
      </c>
      <c r="E1172" s="500">
        <v>3500</v>
      </c>
      <c r="F1172" s="499" t="s">
        <v>3993</v>
      </c>
      <c r="G1172" s="499" t="s">
        <v>3994</v>
      </c>
      <c r="H1172" s="499" t="s">
        <v>643</v>
      </c>
      <c r="I1172" s="499" t="s">
        <v>630</v>
      </c>
      <c r="J1172" s="499" t="s">
        <v>643</v>
      </c>
      <c r="K1172" s="498">
        <v>6</v>
      </c>
      <c r="L1172" s="498">
        <v>12</v>
      </c>
      <c r="M1172" s="500">
        <v>44841.540000000008</v>
      </c>
      <c r="N1172" s="498">
        <v>3</v>
      </c>
      <c r="O1172" s="498">
        <v>6</v>
      </c>
      <c r="P1172" s="500">
        <v>22418.548110547283</v>
      </c>
    </row>
    <row r="1173" spans="1:16" ht="20.100000000000001" customHeight="1" x14ac:dyDescent="0.2">
      <c r="A1173" s="497" t="s">
        <v>618</v>
      </c>
      <c r="B1173" s="498" t="s">
        <v>639</v>
      </c>
      <c r="C1173" s="499" t="s">
        <v>620</v>
      </c>
      <c r="D1173" s="499" t="s">
        <v>3995</v>
      </c>
      <c r="E1173" s="500">
        <v>1600</v>
      </c>
      <c r="F1173" s="499" t="s">
        <v>3996</v>
      </c>
      <c r="G1173" s="499" t="s">
        <v>3997</v>
      </c>
      <c r="H1173" s="499" t="s">
        <v>651</v>
      </c>
      <c r="I1173" s="499" t="s">
        <v>652</v>
      </c>
      <c r="J1173" s="499" t="s">
        <v>651</v>
      </c>
      <c r="K1173" s="498">
        <v>7</v>
      </c>
      <c r="L1173" s="498">
        <v>12</v>
      </c>
      <c r="M1173" s="500">
        <v>21828</v>
      </c>
      <c r="N1173" s="498">
        <v>4</v>
      </c>
      <c r="O1173" s="498">
        <v>6</v>
      </c>
      <c r="P1173" s="500">
        <v>10575.748110547283</v>
      </c>
    </row>
    <row r="1174" spans="1:16" ht="20.100000000000001" customHeight="1" x14ac:dyDescent="0.2">
      <c r="A1174" s="497" t="s">
        <v>618</v>
      </c>
      <c r="B1174" s="498" t="s">
        <v>619</v>
      </c>
      <c r="C1174" s="499" t="s">
        <v>620</v>
      </c>
      <c r="D1174" s="499" t="s">
        <v>2020</v>
      </c>
      <c r="E1174" s="500">
        <v>6000</v>
      </c>
      <c r="F1174" s="499" t="s">
        <v>3998</v>
      </c>
      <c r="G1174" s="499" t="s">
        <v>3999</v>
      </c>
      <c r="H1174" s="499" t="s">
        <v>629</v>
      </c>
      <c r="I1174" s="499" t="s">
        <v>630</v>
      </c>
      <c r="J1174" s="499" t="s">
        <v>629</v>
      </c>
      <c r="K1174" s="498">
        <v>9</v>
      </c>
      <c r="L1174" s="498">
        <v>12</v>
      </c>
      <c r="M1174" s="500">
        <v>74989.8</v>
      </c>
      <c r="N1174" s="498">
        <v>4</v>
      </c>
      <c r="O1174" s="498">
        <v>6</v>
      </c>
      <c r="P1174" s="500">
        <v>37418.548110547286</v>
      </c>
    </row>
    <row r="1175" spans="1:16" ht="20.100000000000001" customHeight="1" x14ac:dyDescent="0.2">
      <c r="A1175" s="497" t="s">
        <v>618</v>
      </c>
      <c r="B1175" s="498" t="s">
        <v>639</v>
      </c>
      <c r="C1175" s="499" t="s">
        <v>620</v>
      </c>
      <c r="D1175" s="499" t="s">
        <v>991</v>
      </c>
      <c r="E1175" s="500">
        <v>3750</v>
      </c>
      <c r="F1175" s="499" t="s">
        <v>4000</v>
      </c>
      <c r="G1175" s="499" t="s">
        <v>4001</v>
      </c>
      <c r="H1175" s="499" t="s">
        <v>4002</v>
      </c>
      <c r="I1175" s="499" t="s">
        <v>630</v>
      </c>
      <c r="J1175" s="499" t="s">
        <v>4002</v>
      </c>
      <c r="K1175" s="498">
        <v>6</v>
      </c>
      <c r="L1175" s="498">
        <v>12</v>
      </c>
      <c r="M1175" s="500">
        <v>47963.020000000011</v>
      </c>
      <c r="N1175" s="498">
        <v>4</v>
      </c>
      <c r="O1175" s="498">
        <v>6</v>
      </c>
      <c r="P1175" s="500">
        <v>23918.548110547283</v>
      </c>
    </row>
    <row r="1176" spans="1:16" ht="20.100000000000001" customHeight="1" x14ac:dyDescent="0.2">
      <c r="A1176" s="497" t="s">
        <v>618</v>
      </c>
      <c r="B1176" s="498" t="s">
        <v>639</v>
      </c>
      <c r="C1176" s="499" t="s">
        <v>620</v>
      </c>
      <c r="D1176" s="499" t="s">
        <v>4003</v>
      </c>
      <c r="E1176" s="500">
        <v>6500</v>
      </c>
      <c r="F1176" s="499" t="s">
        <v>4004</v>
      </c>
      <c r="G1176" s="499" t="s">
        <v>4005</v>
      </c>
      <c r="H1176" s="499" t="s">
        <v>1524</v>
      </c>
      <c r="I1176" s="499" t="s">
        <v>625</v>
      </c>
      <c r="J1176" s="499" t="s">
        <v>1524</v>
      </c>
      <c r="K1176" s="498">
        <v>6</v>
      </c>
      <c r="L1176" s="498">
        <v>12</v>
      </c>
      <c r="M1176" s="500">
        <v>80929.87</v>
      </c>
      <c r="N1176" s="498">
        <v>4</v>
      </c>
      <c r="O1176" s="498">
        <v>6</v>
      </c>
      <c r="P1176" s="500">
        <v>40418.548110547286</v>
      </c>
    </row>
    <row r="1177" spans="1:16" ht="20.100000000000001" customHeight="1" x14ac:dyDescent="0.2">
      <c r="A1177" s="497" t="s">
        <v>618</v>
      </c>
      <c r="B1177" s="498" t="s">
        <v>639</v>
      </c>
      <c r="C1177" s="499" t="s">
        <v>620</v>
      </c>
      <c r="D1177" s="499" t="s">
        <v>4006</v>
      </c>
      <c r="E1177" s="500">
        <v>2500</v>
      </c>
      <c r="F1177" s="499" t="s">
        <v>4007</v>
      </c>
      <c r="G1177" s="499" t="s">
        <v>4008</v>
      </c>
      <c r="H1177" s="499" t="s">
        <v>651</v>
      </c>
      <c r="I1177" s="499" t="s">
        <v>652</v>
      </c>
      <c r="J1177" s="499" t="s">
        <v>651</v>
      </c>
      <c r="K1177" s="498">
        <v>1</v>
      </c>
      <c r="L1177" s="498">
        <v>2</v>
      </c>
      <c r="M1177" s="500">
        <v>7826.42</v>
      </c>
      <c r="N1177" s="498"/>
      <c r="O1177" s="498"/>
      <c r="P1177" s="500"/>
    </row>
    <row r="1178" spans="1:16" ht="20.100000000000001" customHeight="1" x14ac:dyDescent="0.2">
      <c r="A1178" s="497" t="s">
        <v>618</v>
      </c>
      <c r="B1178" s="498" t="s">
        <v>639</v>
      </c>
      <c r="C1178" s="499" t="s">
        <v>620</v>
      </c>
      <c r="D1178" s="499" t="s">
        <v>1160</v>
      </c>
      <c r="E1178" s="500">
        <v>2750</v>
      </c>
      <c r="F1178" s="499" t="s">
        <v>4009</v>
      </c>
      <c r="G1178" s="499" t="s">
        <v>4010</v>
      </c>
      <c r="H1178" s="499" t="s">
        <v>1163</v>
      </c>
      <c r="I1178" s="499" t="s">
        <v>625</v>
      </c>
      <c r="J1178" s="499" t="s">
        <v>1163</v>
      </c>
      <c r="K1178" s="498">
        <v>6</v>
      </c>
      <c r="L1178" s="498">
        <v>12</v>
      </c>
      <c r="M1178" s="500">
        <v>35889.200000000004</v>
      </c>
      <c r="N1178" s="498">
        <v>4</v>
      </c>
      <c r="O1178" s="498">
        <v>6</v>
      </c>
      <c r="P1178" s="500">
        <v>17918.548110547283</v>
      </c>
    </row>
    <row r="1179" spans="1:16" ht="20.100000000000001" customHeight="1" x14ac:dyDescent="0.2">
      <c r="A1179" s="497" t="s">
        <v>618</v>
      </c>
      <c r="B1179" s="498" t="s">
        <v>639</v>
      </c>
      <c r="C1179" s="499" t="s">
        <v>620</v>
      </c>
      <c r="D1179" s="499" t="s">
        <v>4011</v>
      </c>
      <c r="E1179" s="500">
        <v>13500</v>
      </c>
      <c r="F1179" s="499" t="s">
        <v>4012</v>
      </c>
      <c r="G1179" s="499" t="s">
        <v>4013</v>
      </c>
      <c r="H1179" s="499" t="s">
        <v>643</v>
      </c>
      <c r="I1179" s="499" t="s">
        <v>630</v>
      </c>
      <c r="J1179" s="499" t="s">
        <v>643</v>
      </c>
      <c r="K1179" s="498"/>
      <c r="L1179" s="498"/>
      <c r="M1179" s="500"/>
      <c r="N1179" s="498">
        <v>2</v>
      </c>
      <c r="O1179" s="498">
        <v>6</v>
      </c>
      <c r="P1179" s="500">
        <v>82418.548110547286</v>
      </c>
    </row>
    <row r="1180" spans="1:16" ht="20.100000000000001" customHeight="1" x14ac:dyDescent="0.2">
      <c r="A1180" s="497" t="s">
        <v>618</v>
      </c>
      <c r="B1180" s="498" t="s">
        <v>639</v>
      </c>
      <c r="C1180" s="499" t="s">
        <v>620</v>
      </c>
      <c r="D1180" s="499" t="s">
        <v>4014</v>
      </c>
      <c r="E1180" s="500">
        <v>2600</v>
      </c>
      <c r="F1180" s="499" t="s">
        <v>4015</v>
      </c>
      <c r="G1180" s="499" t="s">
        <v>4016</v>
      </c>
      <c r="H1180" s="499" t="s">
        <v>2261</v>
      </c>
      <c r="I1180" s="499" t="s">
        <v>652</v>
      </c>
      <c r="J1180" s="499" t="s">
        <v>2261</v>
      </c>
      <c r="K1180" s="498">
        <v>6</v>
      </c>
      <c r="L1180" s="498">
        <v>12</v>
      </c>
      <c r="M1180" s="500">
        <v>32891.570000000007</v>
      </c>
      <c r="N1180" s="498">
        <v>4</v>
      </c>
      <c r="O1180" s="498">
        <v>6</v>
      </c>
      <c r="P1180" s="500">
        <v>17018.548110547283</v>
      </c>
    </row>
    <row r="1181" spans="1:16" ht="20.100000000000001" customHeight="1" x14ac:dyDescent="0.2">
      <c r="A1181" s="497" t="s">
        <v>618</v>
      </c>
      <c r="B1181" s="498" t="s">
        <v>639</v>
      </c>
      <c r="C1181" s="499" t="s">
        <v>620</v>
      </c>
      <c r="D1181" s="499" t="s">
        <v>4017</v>
      </c>
      <c r="E1181" s="500">
        <v>1469</v>
      </c>
      <c r="F1181" s="499" t="s">
        <v>4018</v>
      </c>
      <c r="G1181" s="499" t="s">
        <v>4019</v>
      </c>
      <c r="H1181" s="499" t="s">
        <v>651</v>
      </c>
      <c r="I1181" s="499" t="s">
        <v>652</v>
      </c>
      <c r="J1181" s="499" t="s">
        <v>651</v>
      </c>
      <c r="K1181" s="498">
        <v>6</v>
      </c>
      <c r="L1181" s="498">
        <v>12</v>
      </c>
      <c r="M1181" s="500">
        <v>20314.519999999997</v>
      </c>
      <c r="N1181" s="498">
        <v>0</v>
      </c>
      <c r="O1181" s="498">
        <v>1</v>
      </c>
      <c r="P1181" s="500">
        <v>2401.8200000000002</v>
      </c>
    </row>
    <row r="1182" spans="1:16" ht="20.100000000000001" customHeight="1" x14ac:dyDescent="0.2">
      <c r="A1182" s="497" t="s">
        <v>618</v>
      </c>
      <c r="B1182" s="498" t="s">
        <v>639</v>
      </c>
      <c r="C1182" s="499" t="s">
        <v>620</v>
      </c>
      <c r="D1182" s="499" t="s">
        <v>2215</v>
      </c>
      <c r="E1182" s="500">
        <v>6000</v>
      </c>
      <c r="F1182" s="499" t="s">
        <v>4020</v>
      </c>
      <c r="G1182" s="499" t="s">
        <v>4021</v>
      </c>
      <c r="H1182" s="499" t="s">
        <v>4022</v>
      </c>
      <c r="I1182" s="499" t="s">
        <v>630</v>
      </c>
      <c r="J1182" s="499" t="s">
        <v>4022</v>
      </c>
      <c r="K1182" s="498">
        <v>1</v>
      </c>
      <c r="L1182" s="498">
        <v>2</v>
      </c>
      <c r="M1182" s="500">
        <v>6074.15</v>
      </c>
      <c r="N1182" s="498">
        <v>4</v>
      </c>
      <c r="O1182" s="498">
        <v>6</v>
      </c>
      <c r="P1182" s="500">
        <v>37418.548110547286</v>
      </c>
    </row>
    <row r="1183" spans="1:16" ht="20.100000000000001" customHeight="1" x14ac:dyDescent="0.2">
      <c r="A1183" s="497" t="s">
        <v>618</v>
      </c>
      <c r="B1183" s="498" t="s">
        <v>639</v>
      </c>
      <c r="C1183" s="499" t="s">
        <v>620</v>
      </c>
      <c r="D1183" s="499" t="s">
        <v>728</v>
      </c>
      <c r="E1183" s="500">
        <v>3800</v>
      </c>
      <c r="F1183" s="499" t="s">
        <v>4023</v>
      </c>
      <c r="G1183" s="499" t="s">
        <v>4024</v>
      </c>
      <c r="H1183" s="499" t="s">
        <v>1418</v>
      </c>
      <c r="I1183" s="499" t="s">
        <v>652</v>
      </c>
      <c r="J1183" s="499" t="s">
        <v>1418</v>
      </c>
      <c r="K1183" s="498">
        <v>6</v>
      </c>
      <c r="L1183" s="498">
        <v>12</v>
      </c>
      <c r="M1183" s="500">
        <v>48588.400000000009</v>
      </c>
      <c r="N1183" s="498">
        <v>4</v>
      </c>
      <c r="O1183" s="498">
        <v>6</v>
      </c>
      <c r="P1183" s="500">
        <v>24218.548110547283</v>
      </c>
    </row>
    <row r="1184" spans="1:16" ht="20.100000000000001" customHeight="1" x14ac:dyDescent="0.2">
      <c r="A1184" s="497" t="s">
        <v>618</v>
      </c>
      <c r="B1184" s="498" t="s">
        <v>619</v>
      </c>
      <c r="C1184" s="499" t="s">
        <v>620</v>
      </c>
      <c r="D1184" s="499" t="s">
        <v>1112</v>
      </c>
      <c r="E1184" s="500">
        <v>1200</v>
      </c>
      <c r="F1184" s="499" t="s">
        <v>4025</v>
      </c>
      <c r="G1184" s="499" t="s">
        <v>4026</v>
      </c>
      <c r="H1184" s="499" t="s">
        <v>651</v>
      </c>
      <c r="I1184" s="499" t="s">
        <v>652</v>
      </c>
      <c r="J1184" s="499" t="s">
        <v>651</v>
      </c>
      <c r="K1184" s="498">
        <v>6</v>
      </c>
      <c r="L1184" s="498">
        <v>12</v>
      </c>
      <c r="M1184" s="500">
        <v>16796</v>
      </c>
      <c r="N1184" s="498">
        <v>4</v>
      </c>
      <c r="O1184" s="498">
        <v>6</v>
      </c>
      <c r="P1184" s="500">
        <v>7959.7481105472843</v>
      </c>
    </row>
    <row r="1185" spans="1:16" ht="20.100000000000001" customHeight="1" x14ac:dyDescent="0.2">
      <c r="A1185" s="497" t="s">
        <v>618</v>
      </c>
      <c r="B1185" s="498" t="s">
        <v>639</v>
      </c>
      <c r="C1185" s="499" t="s">
        <v>620</v>
      </c>
      <c r="D1185" s="499" t="s">
        <v>4027</v>
      </c>
      <c r="E1185" s="500">
        <v>2500</v>
      </c>
      <c r="F1185" s="499" t="s">
        <v>4028</v>
      </c>
      <c r="G1185" s="499" t="s">
        <v>4029</v>
      </c>
      <c r="H1185" s="499" t="s">
        <v>852</v>
      </c>
      <c r="I1185" s="499" t="s">
        <v>630</v>
      </c>
      <c r="J1185" s="499" t="s">
        <v>852</v>
      </c>
      <c r="K1185" s="498">
        <v>2</v>
      </c>
      <c r="L1185" s="498">
        <v>3</v>
      </c>
      <c r="M1185" s="500">
        <v>5893.1100000000006</v>
      </c>
      <c r="N1185" s="498"/>
      <c r="O1185" s="498"/>
      <c r="P1185" s="500"/>
    </row>
    <row r="1186" spans="1:16" ht="20.100000000000001" customHeight="1" x14ac:dyDescent="0.2">
      <c r="A1186" s="497" t="s">
        <v>618</v>
      </c>
      <c r="B1186" s="498" t="s">
        <v>639</v>
      </c>
      <c r="C1186" s="499" t="s">
        <v>620</v>
      </c>
      <c r="D1186" s="499" t="s">
        <v>4030</v>
      </c>
      <c r="E1186" s="500">
        <v>3500</v>
      </c>
      <c r="F1186" s="499" t="s">
        <v>4031</v>
      </c>
      <c r="G1186" s="499" t="s">
        <v>4032</v>
      </c>
      <c r="H1186" s="499" t="s">
        <v>651</v>
      </c>
      <c r="I1186" s="499" t="s">
        <v>652</v>
      </c>
      <c r="J1186" s="499" t="s">
        <v>651</v>
      </c>
      <c r="K1186" s="498">
        <v>6</v>
      </c>
      <c r="L1186" s="498">
        <v>12</v>
      </c>
      <c r="M1186" s="500">
        <v>44916.12000000001</v>
      </c>
      <c r="N1186" s="498">
        <v>4</v>
      </c>
      <c r="O1186" s="498">
        <v>6</v>
      </c>
      <c r="P1186" s="500">
        <v>22397.908110547287</v>
      </c>
    </row>
    <row r="1187" spans="1:16" ht="20.100000000000001" customHeight="1" x14ac:dyDescent="0.2">
      <c r="A1187" s="497" t="s">
        <v>618</v>
      </c>
      <c r="B1187" s="498" t="s">
        <v>639</v>
      </c>
      <c r="C1187" s="499" t="s">
        <v>620</v>
      </c>
      <c r="D1187" s="499" t="s">
        <v>1495</v>
      </c>
      <c r="E1187" s="500">
        <v>1500</v>
      </c>
      <c r="F1187" s="499" t="s">
        <v>4033</v>
      </c>
      <c r="G1187" s="499" t="s">
        <v>4034</v>
      </c>
      <c r="H1187" s="499" t="s">
        <v>651</v>
      </c>
      <c r="I1187" s="499" t="s">
        <v>652</v>
      </c>
      <c r="J1187" s="499" t="s">
        <v>651</v>
      </c>
      <c r="K1187" s="498">
        <v>6</v>
      </c>
      <c r="L1187" s="498">
        <v>12</v>
      </c>
      <c r="M1187" s="500">
        <v>20720</v>
      </c>
      <c r="N1187" s="498">
        <v>4</v>
      </c>
      <c r="O1187" s="498">
        <v>6</v>
      </c>
      <c r="P1187" s="500">
        <v>9921.7481105472834</v>
      </c>
    </row>
    <row r="1188" spans="1:16" ht="20.100000000000001" customHeight="1" x14ac:dyDescent="0.2">
      <c r="A1188" s="497" t="s">
        <v>618</v>
      </c>
      <c r="B1188" s="498" t="s">
        <v>639</v>
      </c>
      <c r="C1188" s="499" t="s">
        <v>620</v>
      </c>
      <c r="D1188" s="499" t="s">
        <v>4035</v>
      </c>
      <c r="E1188" s="500">
        <v>6000</v>
      </c>
      <c r="F1188" s="499" t="s">
        <v>4036</v>
      </c>
      <c r="G1188" s="499" t="s">
        <v>4037</v>
      </c>
      <c r="H1188" s="499" t="s">
        <v>1201</v>
      </c>
      <c r="I1188" s="499" t="s">
        <v>630</v>
      </c>
      <c r="J1188" s="499" t="s">
        <v>1201</v>
      </c>
      <c r="K1188" s="498">
        <v>6</v>
      </c>
      <c r="L1188" s="498">
        <v>12</v>
      </c>
      <c r="M1188" s="500">
        <v>74929.740000000005</v>
      </c>
      <c r="N1188" s="498">
        <v>4</v>
      </c>
      <c r="O1188" s="498">
        <v>6</v>
      </c>
      <c r="P1188" s="500">
        <v>37418.548110547286</v>
      </c>
    </row>
    <row r="1189" spans="1:16" ht="20.100000000000001" customHeight="1" x14ac:dyDescent="0.2">
      <c r="A1189" s="497" t="s">
        <v>618</v>
      </c>
      <c r="B1189" s="498" t="s">
        <v>639</v>
      </c>
      <c r="C1189" s="499" t="s">
        <v>620</v>
      </c>
      <c r="D1189" s="499" t="s">
        <v>4038</v>
      </c>
      <c r="E1189" s="500">
        <v>5000</v>
      </c>
      <c r="F1189" s="499" t="s">
        <v>4039</v>
      </c>
      <c r="G1189" s="499" t="s">
        <v>4040</v>
      </c>
      <c r="H1189" s="499" t="s">
        <v>1028</v>
      </c>
      <c r="I1189" s="499" t="s">
        <v>630</v>
      </c>
      <c r="J1189" s="499" t="s">
        <v>1028</v>
      </c>
      <c r="K1189" s="498">
        <v>6</v>
      </c>
      <c r="L1189" s="498">
        <v>12</v>
      </c>
      <c r="M1189" s="500">
        <v>62989.80000000001</v>
      </c>
      <c r="N1189" s="498">
        <v>4</v>
      </c>
      <c r="O1189" s="498">
        <v>6</v>
      </c>
      <c r="P1189" s="500">
        <v>31418.548110547283</v>
      </c>
    </row>
    <row r="1190" spans="1:16" ht="20.100000000000001" customHeight="1" x14ac:dyDescent="0.2">
      <c r="A1190" s="497" t="s">
        <v>618</v>
      </c>
      <c r="B1190" s="498" t="s">
        <v>639</v>
      </c>
      <c r="C1190" s="499" t="s">
        <v>620</v>
      </c>
      <c r="D1190" s="499" t="s">
        <v>1810</v>
      </c>
      <c r="E1190" s="500">
        <v>3500</v>
      </c>
      <c r="F1190" s="499" t="s">
        <v>4041</v>
      </c>
      <c r="G1190" s="499" t="s">
        <v>4042</v>
      </c>
      <c r="H1190" s="499" t="s">
        <v>777</v>
      </c>
      <c r="I1190" s="499" t="s">
        <v>625</v>
      </c>
      <c r="J1190" s="499" t="s">
        <v>777</v>
      </c>
      <c r="K1190" s="498">
        <v>6</v>
      </c>
      <c r="L1190" s="498">
        <v>12</v>
      </c>
      <c r="M1190" s="500">
        <v>43095.98000000001</v>
      </c>
      <c r="N1190" s="498">
        <v>4</v>
      </c>
      <c r="O1190" s="498">
        <v>6</v>
      </c>
      <c r="P1190" s="500">
        <v>22418.548110547283</v>
      </c>
    </row>
    <row r="1191" spans="1:16" ht="20.100000000000001" customHeight="1" x14ac:dyDescent="0.2">
      <c r="A1191" s="497" t="s">
        <v>618</v>
      </c>
      <c r="B1191" s="498" t="s">
        <v>619</v>
      </c>
      <c r="C1191" s="499" t="s">
        <v>620</v>
      </c>
      <c r="D1191" s="499" t="s">
        <v>640</v>
      </c>
      <c r="E1191" s="500">
        <v>11000</v>
      </c>
      <c r="F1191" s="499" t="s">
        <v>4043</v>
      </c>
      <c r="G1191" s="499" t="s">
        <v>4044</v>
      </c>
      <c r="H1191" s="499" t="s">
        <v>3414</v>
      </c>
      <c r="I1191" s="499" t="s">
        <v>630</v>
      </c>
      <c r="J1191" s="499" t="s">
        <v>3414</v>
      </c>
      <c r="K1191" s="498">
        <v>1</v>
      </c>
      <c r="L1191" s="498">
        <v>2</v>
      </c>
      <c r="M1191" s="500">
        <v>12473.07</v>
      </c>
      <c r="N1191" s="498"/>
      <c r="O1191" s="498"/>
      <c r="P1191" s="500"/>
    </row>
    <row r="1192" spans="1:16" ht="20.100000000000001" customHeight="1" x14ac:dyDescent="0.2">
      <c r="A1192" s="497" t="s">
        <v>618</v>
      </c>
      <c r="B1192" s="498" t="s">
        <v>639</v>
      </c>
      <c r="C1192" s="499" t="s">
        <v>620</v>
      </c>
      <c r="D1192" s="499" t="s">
        <v>4045</v>
      </c>
      <c r="E1192" s="500">
        <v>6500</v>
      </c>
      <c r="F1192" s="499" t="s">
        <v>4046</v>
      </c>
      <c r="G1192" s="499" t="s">
        <v>4047</v>
      </c>
      <c r="H1192" s="499" t="s">
        <v>749</v>
      </c>
      <c r="I1192" s="499" t="s">
        <v>630</v>
      </c>
      <c r="J1192" s="499" t="s">
        <v>749</v>
      </c>
      <c r="K1192" s="498">
        <v>10</v>
      </c>
      <c r="L1192" s="498">
        <v>12</v>
      </c>
      <c r="M1192" s="500">
        <v>81100.719999999987</v>
      </c>
      <c r="N1192" s="498">
        <v>5</v>
      </c>
      <c r="O1192" s="498">
        <v>6</v>
      </c>
      <c r="P1192" s="500">
        <v>40418.548110547286</v>
      </c>
    </row>
    <row r="1193" spans="1:16" ht="20.100000000000001" customHeight="1" x14ac:dyDescent="0.2">
      <c r="A1193" s="497" t="s">
        <v>618</v>
      </c>
      <c r="B1193" s="498" t="s">
        <v>639</v>
      </c>
      <c r="C1193" s="499" t="s">
        <v>620</v>
      </c>
      <c r="D1193" s="499" t="s">
        <v>947</v>
      </c>
      <c r="E1193" s="500">
        <v>8000</v>
      </c>
      <c r="F1193" s="499" t="s">
        <v>4048</v>
      </c>
      <c r="G1193" s="499" t="s">
        <v>4049</v>
      </c>
      <c r="H1193" s="499" t="s">
        <v>2922</v>
      </c>
      <c r="I1193" s="499" t="s">
        <v>630</v>
      </c>
      <c r="J1193" s="499" t="s">
        <v>2922</v>
      </c>
      <c r="K1193" s="498">
        <v>7</v>
      </c>
      <c r="L1193" s="498">
        <v>12</v>
      </c>
      <c r="M1193" s="500">
        <v>98989.799999999974</v>
      </c>
      <c r="N1193" s="498">
        <v>4</v>
      </c>
      <c r="O1193" s="498">
        <v>6</v>
      </c>
      <c r="P1193" s="500">
        <v>49418.548110547286</v>
      </c>
    </row>
    <row r="1194" spans="1:16" ht="20.100000000000001" customHeight="1" x14ac:dyDescent="0.2">
      <c r="A1194" s="497" t="s">
        <v>618</v>
      </c>
      <c r="B1194" s="498" t="s">
        <v>619</v>
      </c>
      <c r="C1194" s="499" t="s">
        <v>620</v>
      </c>
      <c r="D1194" s="499" t="s">
        <v>4050</v>
      </c>
      <c r="E1194" s="500">
        <v>5000</v>
      </c>
      <c r="F1194" s="499" t="s">
        <v>4051</v>
      </c>
      <c r="G1194" s="499" t="s">
        <v>4052</v>
      </c>
      <c r="H1194" s="499" t="s">
        <v>4053</v>
      </c>
      <c r="I1194" s="499" t="s">
        <v>652</v>
      </c>
      <c r="J1194" s="499" t="s">
        <v>4053</v>
      </c>
      <c r="K1194" s="498">
        <v>6</v>
      </c>
      <c r="L1194" s="498">
        <v>12</v>
      </c>
      <c r="M1194" s="500">
        <v>62975.80000000001</v>
      </c>
      <c r="N1194" s="498">
        <v>4</v>
      </c>
      <c r="O1194" s="498">
        <v>6</v>
      </c>
      <c r="P1194" s="500">
        <v>31418.548110547283</v>
      </c>
    </row>
    <row r="1195" spans="1:16" ht="20.100000000000001" customHeight="1" x14ac:dyDescent="0.2">
      <c r="A1195" s="497" t="s">
        <v>618</v>
      </c>
      <c r="B1195" s="498" t="s">
        <v>639</v>
      </c>
      <c r="C1195" s="499" t="s">
        <v>620</v>
      </c>
      <c r="D1195" s="499" t="s">
        <v>778</v>
      </c>
      <c r="E1195" s="500">
        <v>2500</v>
      </c>
      <c r="F1195" s="499" t="s">
        <v>4054</v>
      </c>
      <c r="G1195" s="499" t="s">
        <v>4055</v>
      </c>
      <c r="H1195" s="499" t="s">
        <v>651</v>
      </c>
      <c r="I1195" s="499" t="s">
        <v>652</v>
      </c>
      <c r="J1195" s="499" t="s">
        <v>651</v>
      </c>
      <c r="K1195" s="498">
        <v>6</v>
      </c>
      <c r="L1195" s="498">
        <v>12</v>
      </c>
      <c r="M1195" s="500">
        <v>32956.26</v>
      </c>
      <c r="N1195" s="498">
        <v>4</v>
      </c>
      <c r="O1195" s="498">
        <v>6</v>
      </c>
      <c r="P1195" s="500">
        <v>16418.548110547283</v>
      </c>
    </row>
    <row r="1196" spans="1:16" ht="20.100000000000001" customHeight="1" x14ac:dyDescent="0.2">
      <c r="A1196" s="497" t="s">
        <v>618</v>
      </c>
      <c r="B1196" s="498" t="s">
        <v>639</v>
      </c>
      <c r="C1196" s="499" t="s">
        <v>620</v>
      </c>
      <c r="D1196" s="499" t="s">
        <v>3072</v>
      </c>
      <c r="E1196" s="500">
        <v>8000</v>
      </c>
      <c r="F1196" s="499" t="s">
        <v>4056</v>
      </c>
      <c r="G1196" s="499" t="s">
        <v>4057</v>
      </c>
      <c r="H1196" s="499" t="s">
        <v>643</v>
      </c>
      <c r="I1196" s="499" t="s">
        <v>630</v>
      </c>
      <c r="J1196" s="499" t="s">
        <v>643</v>
      </c>
      <c r="K1196" s="498">
        <v>2</v>
      </c>
      <c r="L1196" s="498">
        <v>5</v>
      </c>
      <c r="M1196" s="500">
        <v>30596.6</v>
      </c>
      <c r="N1196" s="498">
        <v>4</v>
      </c>
      <c r="O1196" s="498">
        <v>6</v>
      </c>
      <c r="P1196" s="500">
        <v>49418.548110547286</v>
      </c>
    </row>
    <row r="1197" spans="1:16" ht="20.100000000000001" customHeight="1" x14ac:dyDescent="0.2">
      <c r="A1197" s="497" t="s">
        <v>618</v>
      </c>
      <c r="B1197" s="498" t="s">
        <v>619</v>
      </c>
      <c r="C1197" s="499" t="s">
        <v>620</v>
      </c>
      <c r="D1197" s="499" t="s">
        <v>1392</v>
      </c>
      <c r="E1197" s="500">
        <v>1200</v>
      </c>
      <c r="F1197" s="499" t="s">
        <v>4058</v>
      </c>
      <c r="G1197" s="499" t="s">
        <v>4059</v>
      </c>
      <c r="H1197" s="499" t="s">
        <v>4060</v>
      </c>
      <c r="I1197" s="499" t="s">
        <v>625</v>
      </c>
      <c r="J1197" s="499" t="s">
        <v>4060</v>
      </c>
      <c r="K1197" s="498">
        <v>8</v>
      </c>
      <c r="L1197" s="498">
        <v>10</v>
      </c>
      <c r="M1197" s="500">
        <v>13347.3</v>
      </c>
      <c r="N1197" s="498"/>
      <c r="O1197" s="498"/>
      <c r="P1197" s="500"/>
    </row>
    <row r="1198" spans="1:16" ht="20.100000000000001" customHeight="1" x14ac:dyDescent="0.2">
      <c r="A1198" s="497" t="s">
        <v>618</v>
      </c>
      <c r="B1198" s="498" t="s">
        <v>639</v>
      </c>
      <c r="C1198" s="499" t="s">
        <v>620</v>
      </c>
      <c r="D1198" s="499" t="s">
        <v>4061</v>
      </c>
      <c r="E1198" s="500">
        <v>1800</v>
      </c>
      <c r="F1198" s="499" t="s">
        <v>4062</v>
      </c>
      <c r="G1198" s="499" t="s">
        <v>4063</v>
      </c>
      <c r="H1198" s="499" t="s">
        <v>651</v>
      </c>
      <c r="I1198" s="499" t="s">
        <v>652</v>
      </c>
      <c r="J1198" s="499" t="s">
        <v>651</v>
      </c>
      <c r="K1198" s="498">
        <v>6</v>
      </c>
      <c r="L1198" s="498">
        <v>12</v>
      </c>
      <c r="M1198" s="500">
        <v>24377.95</v>
      </c>
      <c r="N1198" s="498">
        <v>4</v>
      </c>
      <c r="O1198" s="498">
        <v>6</v>
      </c>
      <c r="P1198" s="500">
        <v>11883.748110547283</v>
      </c>
    </row>
    <row r="1199" spans="1:16" ht="20.100000000000001" customHeight="1" x14ac:dyDescent="0.2">
      <c r="A1199" s="497" t="s">
        <v>618</v>
      </c>
      <c r="B1199" s="498" t="s">
        <v>639</v>
      </c>
      <c r="C1199" s="499" t="s">
        <v>620</v>
      </c>
      <c r="D1199" s="499" t="s">
        <v>1254</v>
      </c>
      <c r="E1199" s="500">
        <v>13500</v>
      </c>
      <c r="F1199" s="499" t="s">
        <v>4064</v>
      </c>
      <c r="G1199" s="499" t="s">
        <v>4065</v>
      </c>
      <c r="H1199" s="499" t="s">
        <v>817</v>
      </c>
      <c r="I1199" s="499" t="s">
        <v>652</v>
      </c>
      <c r="J1199" s="499" t="s">
        <v>817</v>
      </c>
      <c r="K1199" s="498"/>
      <c r="L1199" s="498"/>
      <c r="M1199" s="500"/>
      <c r="N1199" s="498">
        <v>0</v>
      </c>
      <c r="O1199" s="498">
        <v>1</v>
      </c>
      <c r="P1199" s="500">
        <v>3030.3</v>
      </c>
    </row>
    <row r="1200" spans="1:16" ht="20.100000000000001" customHeight="1" x14ac:dyDescent="0.2">
      <c r="A1200" s="497" t="s">
        <v>618</v>
      </c>
      <c r="B1200" s="498" t="s">
        <v>639</v>
      </c>
      <c r="C1200" s="499" t="s">
        <v>620</v>
      </c>
      <c r="D1200" s="499" t="s">
        <v>1793</v>
      </c>
      <c r="E1200" s="500">
        <v>4000</v>
      </c>
      <c r="F1200" s="499" t="s">
        <v>4066</v>
      </c>
      <c r="G1200" s="499" t="s">
        <v>4067</v>
      </c>
      <c r="H1200" s="499" t="s">
        <v>651</v>
      </c>
      <c r="I1200" s="499" t="s">
        <v>652</v>
      </c>
      <c r="J1200" s="499" t="s">
        <v>651</v>
      </c>
      <c r="K1200" s="498">
        <v>6</v>
      </c>
      <c r="L1200" s="498">
        <v>12</v>
      </c>
      <c r="M1200" s="500">
        <v>50988.960000000006</v>
      </c>
      <c r="N1200" s="498">
        <v>4</v>
      </c>
      <c r="O1200" s="498">
        <v>6</v>
      </c>
      <c r="P1200" s="500">
        <v>25418.548110547283</v>
      </c>
    </row>
    <row r="1201" spans="1:16" ht="20.100000000000001" customHeight="1" x14ac:dyDescent="0.2">
      <c r="A1201" s="497" t="s">
        <v>618</v>
      </c>
      <c r="B1201" s="498" t="s">
        <v>639</v>
      </c>
      <c r="C1201" s="499" t="s">
        <v>620</v>
      </c>
      <c r="D1201" s="499" t="s">
        <v>2777</v>
      </c>
      <c r="E1201" s="500">
        <v>4000</v>
      </c>
      <c r="F1201" s="499" t="s">
        <v>4068</v>
      </c>
      <c r="G1201" s="499" t="s">
        <v>4069</v>
      </c>
      <c r="H1201" s="499" t="s">
        <v>4070</v>
      </c>
      <c r="I1201" s="499" t="s">
        <v>630</v>
      </c>
      <c r="J1201" s="499" t="s">
        <v>4070</v>
      </c>
      <c r="K1201" s="498">
        <v>2</v>
      </c>
      <c r="L1201" s="498">
        <v>3</v>
      </c>
      <c r="M1201" s="500">
        <v>14006.21</v>
      </c>
      <c r="N1201" s="498"/>
      <c r="O1201" s="498"/>
      <c r="P1201" s="500"/>
    </row>
    <row r="1202" spans="1:16" ht="20.100000000000001" customHeight="1" x14ac:dyDescent="0.2">
      <c r="A1202" s="497" t="s">
        <v>618</v>
      </c>
      <c r="B1202" s="498" t="s">
        <v>619</v>
      </c>
      <c r="C1202" s="499" t="s">
        <v>620</v>
      </c>
      <c r="D1202" s="499" t="s">
        <v>648</v>
      </c>
      <c r="E1202" s="500">
        <v>1200</v>
      </c>
      <c r="F1202" s="499" t="s">
        <v>4071</v>
      </c>
      <c r="G1202" s="499" t="s">
        <v>4072</v>
      </c>
      <c r="H1202" s="499" t="s">
        <v>651</v>
      </c>
      <c r="I1202" s="499" t="s">
        <v>652</v>
      </c>
      <c r="J1202" s="499" t="s">
        <v>651</v>
      </c>
      <c r="K1202" s="498">
        <v>9</v>
      </c>
      <c r="L1202" s="498">
        <v>12</v>
      </c>
      <c r="M1202" s="500">
        <v>16796</v>
      </c>
      <c r="N1202" s="498">
        <v>3</v>
      </c>
      <c r="O1202" s="498">
        <v>6</v>
      </c>
      <c r="P1202" s="500">
        <v>7959.7481105472843</v>
      </c>
    </row>
    <row r="1203" spans="1:16" ht="20.100000000000001" customHeight="1" x14ac:dyDescent="0.2">
      <c r="A1203" s="497" t="s">
        <v>618</v>
      </c>
      <c r="B1203" s="498" t="s">
        <v>639</v>
      </c>
      <c r="C1203" s="499" t="s">
        <v>620</v>
      </c>
      <c r="D1203" s="499" t="s">
        <v>4073</v>
      </c>
      <c r="E1203" s="500">
        <v>2300</v>
      </c>
      <c r="F1203" s="499" t="s">
        <v>4074</v>
      </c>
      <c r="G1203" s="499" t="s">
        <v>4075</v>
      </c>
      <c r="H1203" s="499" t="s">
        <v>1028</v>
      </c>
      <c r="I1203" s="499" t="s">
        <v>630</v>
      </c>
      <c r="J1203" s="499" t="s">
        <v>1028</v>
      </c>
      <c r="K1203" s="498">
        <v>6</v>
      </c>
      <c r="L1203" s="498">
        <v>12</v>
      </c>
      <c r="M1203" s="500">
        <v>30502.740000000009</v>
      </c>
      <c r="N1203" s="498">
        <v>4</v>
      </c>
      <c r="O1203" s="498">
        <v>6</v>
      </c>
      <c r="P1203" s="500">
        <v>14815.868110547282</v>
      </c>
    </row>
    <row r="1204" spans="1:16" ht="20.100000000000001" customHeight="1" x14ac:dyDescent="0.2">
      <c r="A1204" s="497" t="s">
        <v>618</v>
      </c>
      <c r="B1204" s="498" t="s">
        <v>639</v>
      </c>
      <c r="C1204" s="499" t="s">
        <v>620</v>
      </c>
      <c r="D1204" s="499" t="s">
        <v>4076</v>
      </c>
      <c r="E1204" s="500">
        <v>5000</v>
      </c>
      <c r="F1204" s="499" t="s">
        <v>4077</v>
      </c>
      <c r="G1204" s="499" t="s">
        <v>4078</v>
      </c>
      <c r="H1204" s="499" t="s">
        <v>2870</v>
      </c>
      <c r="I1204" s="499" t="s">
        <v>630</v>
      </c>
      <c r="J1204" s="499" t="s">
        <v>2870</v>
      </c>
      <c r="K1204" s="498">
        <v>6</v>
      </c>
      <c r="L1204" s="498">
        <v>12</v>
      </c>
      <c r="M1204" s="500">
        <v>62967.750000000007</v>
      </c>
      <c r="N1204" s="498">
        <v>5</v>
      </c>
      <c r="O1204" s="498">
        <v>6</v>
      </c>
      <c r="P1204" s="500">
        <v>31418.548110547283</v>
      </c>
    </row>
    <row r="1205" spans="1:16" ht="20.100000000000001" customHeight="1" x14ac:dyDescent="0.2">
      <c r="A1205" s="497" t="s">
        <v>618</v>
      </c>
      <c r="B1205" s="498" t="s">
        <v>639</v>
      </c>
      <c r="C1205" s="499" t="s">
        <v>620</v>
      </c>
      <c r="D1205" s="499" t="s">
        <v>893</v>
      </c>
      <c r="E1205" s="500">
        <v>5100</v>
      </c>
      <c r="F1205" s="499" t="s">
        <v>4079</v>
      </c>
      <c r="G1205" s="499" t="s">
        <v>4080</v>
      </c>
      <c r="H1205" s="499" t="s">
        <v>2261</v>
      </c>
      <c r="I1205" s="499" t="s">
        <v>625</v>
      </c>
      <c r="J1205" s="499" t="s">
        <v>2261</v>
      </c>
      <c r="K1205" s="498">
        <v>6</v>
      </c>
      <c r="L1205" s="498">
        <v>12</v>
      </c>
      <c r="M1205" s="500">
        <v>64189.80000000001</v>
      </c>
      <c r="N1205" s="498">
        <v>4</v>
      </c>
      <c r="O1205" s="498">
        <v>6</v>
      </c>
      <c r="P1205" s="500">
        <v>32018.548110547283</v>
      </c>
    </row>
    <row r="1206" spans="1:16" ht="20.100000000000001" customHeight="1" x14ac:dyDescent="0.2">
      <c r="A1206" s="497" t="s">
        <v>618</v>
      </c>
      <c r="B1206" s="498" t="s">
        <v>619</v>
      </c>
      <c r="C1206" s="499" t="s">
        <v>620</v>
      </c>
      <c r="D1206" s="499" t="s">
        <v>653</v>
      </c>
      <c r="E1206" s="500">
        <v>4500</v>
      </c>
      <c r="F1206" s="499" t="s">
        <v>4081</v>
      </c>
      <c r="G1206" s="499" t="s">
        <v>4082</v>
      </c>
      <c r="H1206" s="499" t="s">
        <v>1028</v>
      </c>
      <c r="I1206" s="499" t="s">
        <v>630</v>
      </c>
      <c r="J1206" s="499" t="s">
        <v>1028</v>
      </c>
      <c r="K1206" s="498">
        <v>6</v>
      </c>
      <c r="L1206" s="498">
        <v>12</v>
      </c>
      <c r="M1206" s="500">
        <v>56989.80000000001</v>
      </c>
      <c r="N1206" s="498">
        <v>4</v>
      </c>
      <c r="O1206" s="498">
        <v>6</v>
      </c>
      <c r="P1206" s="500">
        <v>28418.548110547283</v>
      </c>
    </row>
    <row r="1207" spans="1:16" ht="20.100000000000001" customHeight="1" x14ac:dyDescent="0.2">
      <c r="A1207" s="497" t="s">
        <v>618</v>
      </c>
      <c r="B1207" s="498" t="s">
        <v>639</v>
      </c>
      <c r="C1207" s="499" t="s">
        <v>620</v>
      </c>
      <c r="D1207" s="499" t="s">
        <v>2407</v>
      </c>
      <c r="E1207" s="500">
        <v>2500</v>
      </c>
      <c r="F1207" s="499" t="s">
        <v>4083</v>
      </c>
      <c r="G1207" s="499" t="s">
        <v>4084</v>
      </c>
      <c r="H1207" s="499" t="s">
        <v>4085</v>
      </c>
      <c r="I1207" s="499" t="s">
        <v>625</v>
      </c>
      <c r="J1207" s="499" t="s">
        <v>4085</v>
      </c>
      <c r="K1207" s="498">
        <v>6</v>
      </c>
      <c r="L1207" s="498">
        <v>12</v>
      </c>
      <c r="M1207" s="500">
        <v>32977.560000000005</v>
      </c>
      <c r="N1207" s="498">
        <v>4</v>
      </c>
      <c r="O1207" s="498">
        <v>6</v>
      </c>
      <c r="P1207" s="500">
        <v>16418.548110547283</v>
      </c>
    </row>
    <row r="1208" spans="1:16" ht="20.100000000000001" customHeight="1" x14ac:dyDescent="0.2">
      <c r="A1208" s="497" t="s">
        <v>618</v>
      </c>
      <c r="B1208" s="498" t="s">
        <v>639</v>
      </c>
      <c r="C1208" s="499" t="s">
        <v>620</v>
      </c>
      <c r="D1208" s="499" t="s">
        <v>947</v>
      </c>
      <c r="E1208" s="500">
        <v>8500</v>
      </c>
      <c r="F1208" s="499" t="s">
        <v>4086</v>
      </c>
      <c r="G1208" s="499" t="s">
        <v>4087</v>
      </c>
      <c r="H1208" s="499" t="s">
        <v>4088</v>
      </c>
      <c r="I1208" s="499" t="s">
        <v>630</v>
      </c>
      <c r="J1208" s="499" t="s">
        <v>4088</v>
      </c>
      <c r="K1208" s="498">
        <v>3</v>
      </c>
      <c r="L1208" s="498">
        <v>12</v>
      </c>
      <c r="M1208" s="500">
        <v>104689.79999999997</v>
      </c>
      <c r="N1208" s="498">
        <v>2</v>
      </c>
      <c r="O1208" s="498">
        <v>6</v>
      </c>
      <c r="P1208" s="500">
        <v>66155.268110547288</v>
      </c>
    </row>
    <row r="1209" spans="1:16" ht="20.100000000000001" customHeight="1" x14ac:dyDescent="0.2">
      <c r="A1209" s="497" t="s">
        <v>618</v>
      </c>
      <c r="B1209" s="498" t="s">
        <v>639</v>
      </c>
      <c r="C1209" s="499" t="s">
        <v>620</v>
      </c>
      <c r="D1209" s="499" t="s">
        <v>778</v>
      </c>
      <c r="E1209" s="500">
        <v>2500</v>
      </c>
      <c r="F1209" s="499" t="s">
        <v>4089</v>
      </c>
      <c r="G1209" s="499" t="s">
        <v>4090</v>
      </c>
      <c r="H1209" s="499" t="s">
        <v>651</v>
      </c>
      <c r="I1209" s="499" t="s">
        <v>652</v>
      </c>
      <c r="J1209" s="499" t="s">
        <v>651</v>
      </c>
      <c r="K1209" s="498">
        <v>6</v>
      </c>
      <c r="L1209" s="498">
        <v>12</v>
      </c>
      <c r="M1209" s="500">
        <v>32955.970000000008</v>
      </c>
      <c r="N1209" s="498">
        <v>4</v>
      </c>
      <c r="O1209" s="498">
        <v>6</v>
      </c>
      <c r="P1209" s="500">
        <v>16418.548110547283</v>
      </c>
    </row>
    <row r="1210" spans="1:16" ht="20.100000000000001" customHeight="1" x14ac:dyDescent="0.2">
      <c r="A1210" s="497" t="s">
        <v>618</v>
      </c>
      <c r="B1210" s="498" t="s">
        <v>639</v>
      </c>
      <c r="C1210" s="499" t="s">
        <v>620</v>
      </c>
      <c r="D1210" s="499" t="s">
        <v>947</v>
      </c>
      <c r="E1210" s="500">
        <v>14000</v>
      </c>
      <c r="F1210" s="499" t="s">
        <v>4091</v>
      </c>
      <c r="G1210" s="499" t="s">
        <v>4092</v>
      </c>
      <c r="H1210" s="499" t="s">
        <v>1977</v>
      </c>
      <c r="I1210" s="499" t="s">
        <v>630</v>
      </c>
      <c r="J1210" s="499" t="s">
        <v>1977</v>
      </c>
      <c r="K1210" s="498">
        <v>1</v>
      </c>
      <c r="L1210" s="498">
        <v>4</v>
      </c>
      <c r="M1210" s="500">
        <v>41612.449999999997</v>
      </c>
      <c r="N1210" s="498">
        <v>1</v>
      </c>
      <c r="O1210" s="498">
        <v>6</v>
      </c>
      <c r="P1210" s="500">
        <v>85418.548110547286</v>
      </c>
    </row>
    <row r="1211" spans="1:16" ht="20.100000000000001" customHeight="1" x14ac:dyDescent="0.2">
      <c r="A1211" s="497" t="s">
        <v>618</v>
      </c>
      <c r="B1211" s="498" t="s">
        <v>639</v>
      </c>
      <c r="C1211" s="499" t="s">
        <v>620</v>
      </c>
      <c r="D1211" s="499" t="s">
        <v>1738</v>
      </c>
      <c r="E1211" s="500">
        <v>3500</v>
      </c>
      <c r="F1211" s="499" t="s">
        <v>4093</v>
      </c>
      <c r="G1211" s="499" t="s">
        <v>4094</v>
      </c>
      <c r="H1211" s="499" t="s">
        <v>1741</v>
      </c>
      <c r="I1211" s="499" t="s">
        <v>630</v>
      </c>
      <c r="J1211" s="499" t="s">
        <v>1741</v>
      </c>
      <c r="K1211" s="498">
        <v>6</v>
      </c>
      <c r="L1211" s="498">
        <v>12</v>
      </c>
      <c r="M1211" s="500">
        <v>44973.240000000005</v>
      </c>
      <c r="N1211" s="498">
        <v>4</v>
      </c>
      <c r="O1211" s="498">
        <v>6</v>
      </c>
      <c r="P1211" s="500">
        <v>22418.548110547283</v>
      </c>
    </row>
    <row r="1212" spans="1:16" ht="20.100000000000001" customHeight="1" x14ac:dyDescent="0.2">
      <c r="A1212" s="497" t="s">
        <v>618</v>
      </c>
      <c r="B1212" s="498" t="s">
        <v>639</v>
      </c>
      <c r="C1212" s="499" t="s">
        <v>620</v>
      </c>
      <c r="D1212" s="499" t="s">
        <v>704</v>
      </c>
      <c r="E1212" s="500">
        <v>5000</v>
      </c>
      <c r="F1212" s="499" t="s">
        <v>4095</v>
      </c>
      <c r="G1212" s="499" t="s">
        <v>4096</v>
      </c>
      <c r="H1212" s="499" t="s">
        <v>4097</v>
      </c>
      <c r="I1212" s="499" t="s">
        <v>630</v>
      </c>
      <c r="J1212" s="499" t="s">
        <v>4097</v>
      </c>
      <c r="K1212" s="498">
        <v>5</v>
      </c>
      <c r="L1212" s="498">
        <v>9</v>
      </c>
      <c r="M1212" s="500">
        <v>46006.240000000005</v>
      </c>
      <c r="N1212" s="498"/>
      <c r="O1212" s="498"/>
      <c r="P1212" s="500"/>
    </row>
    <row r="1213" spans="1:16" ht="20.100000000000001" customHeight="1" x14ac:dyDescent="0.2">
      <c r="A1213" s="497" t="s">
        <v>618</v>
      </c>
      <c r="B1213" s="498" t="s">
        <v>639</v>
      </c>
      <c r="C1213" s="499" t="s">
        <v>620</v>
      </c>
      <c r="D1213" s="499" t="s">
        <v>4098</v>
      </c>
      <c r="E1213" s="500">
        <v>15600</v>
      </c>
      <c r="F1213" s="499" t="s">
        <v>4099</v>
      </c>
      <c r="G1213" s="499" t="s">
        <v>4100</v>
      </c>
      <c r="H1213" s="499" t="s">
        <v>1801</v>
      </c>
      <c r="I1213" s="499" t="s">
        <v>630</v>
      </c>
      <c r="J1213" s="499" t="s">
        <v>1801</v>
      </c>
      <c r="K1213" s="498">
        <v>1</v>
      </c>
      <c r="L1213" s="498">
        <v>5</v>
      </c>
      <c r="M1213" s="500">
        <v>66546.75</v>
      </c>
      <c r="N1213" s="498"/>
      <c r="O1213" s="498"/>
      <c r="P1213" s="500"/>
    </row>
    <row r="1214" spans="1:16" ht="20.100000000000001" customHeight="1" x14ac:dyDescent="0.2">
      <c r="A1214" s="497" t="s">
        <v>618</v>
      </c>
      <c r="B1214" s="498" t="s">
        <v>619</v>
      </c>
      <c r="C1214" s="499" t="s">
        <v>620</v>
      </c>
      <c r="D1214" s="499" t="s">
        <v>4101</v>
      </c>
      <c r="E1214" s="500">
        <v>3000</v>
      </c>
      <c r="F1214" s="499" t="s">
        <v>4102</v>
      </c>
      <c r="G1214" s="499" t="s">
        <v>4103</v>
      </c>
      <c r="H1214" s="499" t="s">
        <v>4104</v>
      </c>
      <c r="I1214" s="499" t="s">
        <v>630</v>
      </c>
      <c r="J1214" s="499" t="s">
        <v>4104</v>
      </c>
      <c r="K1214" s="498">
        <v>9</v>
      </c>
      <c r="L1214" s="498">
        <v>12</v>
      </c>
      <c r="M1214" s="500">
        <v>38989.80000000001</v>
      </c>
      <c r="N1214" s="498">
        <v>4</v>
      </c>
      <c r="O1214" s="498">
        <v>6</v>
      </c>
      <c r="P1214" s="500">
        <v>19418.548110547283</v>
      </c>
    </row>
    <row r="1215" spans="1:16" ht="20.100000000000001" customHeight="1" x14ac:dyDescent="0.2">
      <c r="A1215" s="497" t="s">
        <v>618</v>
      </c>
      <c r="B1215" s="498" t="s">
        <v>619</v>
      </c>
      <c r="C1215" s="499" t="s">
        <v>620</v>
      </c>
      <c r="D1215" s="499" t="s">
        <v>4105</v>
      </c>
      <c r="E1215" s="500">
        <v>6000</v>
      </c>
      <c r="F1215" s="499" t="s">
        <v>4106</v>
      </c>
      <c r="G1215" s="499" t="s">
        <v>4107</v>
      </c>
      <c r="H1215" s="499" t="s">
        <v>4108</v>
      </c>
      <c r="I1215" s="499" t="s">
        <v>625</v>
      </c>
      <c r="J1215" s="499" t="s">
        <v>4108</v>
      </c>
      <c r="K1215" s="498">
        <v>6</v>
      </c>
      <c r="L1215" s="498">
        <v>12</v>
      </c>
      <c r="M1215" s="500">
        <v>74989.8</v>
      </c>
      <c r="N1215" s="498">
        <v>4</v>
      </c>
      <c r="O1215" s="498">
        <v>6</v>
      </c>
      <c r="P1215" s="500">
        <v>37418.548110547286</v>
      </c>
    </row>
    <row r="1216" spans="1:16" ht="20.100000000000001" customHeight="1" x14ac:dyDescent="0.2">
      <c r="A1216" s="497" t="s">
        <v>618</v>
      </c>
      <c r="B1216" s="498" t="s">
        <v>639</v>
      </c>
      <c r="C1216" s="499" t="s">
        <v>620</v>
      </c>
      <c r="D1216" s="499" t="s">
        <v>760</v>
      </c>
      <c r="E1216" s="500">
        <v>11500</v>
      </c>
      <c r="F1216" s="499" t="s">
        <v>4109</v>
      </c>
      <c r="G1216" s="499" t="s">
        <v>4110</v>
      </c>
      <c r="H1216" s="499" t="s">
        <v>643</v>
      </c>
      <c r="I1216" s="499" t="s">
        <v>630</v>
      </c>
      <c r="J1216" s="499" t="s">
        <v>643</v>
      </c>
      <c r="K1216" s="498">
        <v>7</v>
      </c>
      <c r="L1216" s="498">
        <v>12</v>
      </c>
      <c r="M1216" s="500">
        <v>140112.73999999996</v>
      </c>
      <c r="N1216" s="498">
        <v>3</v>
      </c>
      <c r="O1216" s="498">
        <v>6</v>
      </c>
      <c r="P1216" s="500">
        <v>70418.548110547286</v>
      </c>
    </row>
    <row r="1217" spans="1:16" ht="20.100000000000001" customHeight="1" x14ac:dyDescent="0.2">
      <c r="A1217" s="497" t="s">
        <v>618</v>
      </c>
      <c r="B1217" s="498" t="s">
        <v>639</v>
      </c>
      <c r="C1217" s="499" t="s">
        <v>620</v>
      </c>
      <c r="D1217" s="499" t="s">
        <v>653</v>
      </c>
      <c r="E1217" s="500">
        <v>4500</v>
      </c>
      <c r="F1217" s="499" t="s">
        <v>4111</v>
      </c>
      <c r="G1217" s="499" t="s">
        <v>4112</v>
      </c>
      <c r="H1217" s="499" t="s">
        <v>656</v>
      </c>
      <c r="I1217" s="499" t="s">
        <v>630</v>
      </c>
      <c r="J1217" s="499" t="s">
        <v>656</v>
      </c>
      <c r="K1217" s="498">
        <v>6</v>
      </c>
      <c r="L1217" s="498">
        <v>12</v>
      </c>
      <c r="M1217" s="500">
        <v>56967.790000000008</v>
      </c>
      <c r="N1217" s="498">
        <v>4</v>
      </c>
      <c r="O1217" s="498">
        <v>6</v>
      </c>
      <c r="P1217" s="500">
        <v>28418.548110547283</v>
      </c>
    </row>
    <row r="1218" spans="1:16" ht="20.100000000000001" customHeight="1" x14ac:dyDescent="0.2">
      <c r="A1218" s="497" t="s">
        <v>618</v>
      </c>
      <c r="B1218" s="498" t="s">
        <v>639</v>
      </c>
      <c r="C1218" s="499" t="s">
        <v>620</v>
      </c>
      <c r="D1218" s="499" t="s">
        <v>805</v>
      </c>
      <c r="E1218" s="500">
        <v>2000</v>
      </c>
      <c r="F1218" s="499" t="s">
        <v>4113</v>
      </c>
      <c r="G1218" s="499" t="s">
        <v>4114</v>
      </c>
      <c r="H1218" s="499" t="s">
        <v>4115</v>
      </c>
      <c r="I1218" s="499" t="s">
        <v>652</v>
      </c>
      <c r="J1218" s="499" t="s">
        <v>4115</v>
      </c>
      <c r="K1218" s="498">
        <v>10</v>
      </c>
      <c r="L1218" s="498">
        <v>12</v>
      </c>
      <c r="M1218" s="500">
        <v>26982.660000000007</v>
      </c>
      <c r="N1218" s="498">
        <v>5</v>
      </c>
      <c r="O1218" s="498">
        <v>6</v>
      </c>
      <c r="P1218" s="500">
        <v>13191.748110547283</v>
      </c>
    </row>
    <row r="1219" spans="1:16" ht="20.100000000000001" customHeight="1" x14ac:dyDescent="0.2">
      <c r="A1219" s="497" t="s">
        <v>618</v>
      </c>
      <c r="B1219" s="498" t="s">
        <v>639</v>
      </c>
      <c r="C1219" s="499" t="s">
        <v>620</v>
      </c>
      <c r="D1219" s="499" t="s">
        <v>830</v>
      </c>
      <c r="E1219" s="500">
        <v>1500</v>
      </c>
      <c r="F1219" s="499" t="s">
        <v>4116</v>
      </c>
      <c r="G1219" s="499" t="s">
        <v>4117</v>
      </c>
      <c r="H1219" s="499" t="s">
        <v>4118</v>
      </c>
      <c r="I1219" s="499" t="s">
        <v>625</v>
      </c>
      <c r="J1219" s="499" t="s">
        <v>4118</v>
      </c>
      <c r="K1219" s="498">
        <v>6</v>
      </c>
      <c r="L1219" s="498">
        <v>12</v>
      </c>
      <c r="M1219" s="500">
        <v>20708.29</v>
      </c>
      <c r="N1219" s="498">
        <v>3</v>
      </c>
      <c r="O1219" s="498">
        <v>6</v>
      </c>
      <c r="P1219" s="500">
        <v>9921.7481105472834</v>
      </c>
    </row>
    <row r="1220" spans="1:16" ht="20.100000000000001" customHeight="1" x14ac:dyDescent="0.2">
      <c r="A1220" s="497" t="s">
        <v>618</v>
      </c>
      <c r="B1220" s="498" t="s">
        <v>619</v>
      </c>
      <c r="C1220" s="499" t="s">
        <v>620</v>
      </c>
      <c r="D1220" s="499" t="s">
        <v>947</v>
      </c>
      <c r="E1220" s="500">
        <v>13000</v>
      </c>
      <c r="F1220" s="499" t="s">
        <v>4119</v>
      </c>
      <c r="G1220" s="499" t="s">
        <v>4120</v>
      </c>
      <c r="H1220" s="499" t="s">
        <v>791</v>
      </c>
      <c r="I1220" s="499" t="s">
        <v>630</v>
      </c>
      <c r="J1220" s="499" t="s">
        <v>791</v>
      </c>
      <c r="K1220" s="498">
        <v>9</v>
      </c>
      <c r="L1220" s="498">
        <v>12</v>
      </c>
      <c r="M1220" s="500">
        <v>158955.59999999998</v>
      </c>
      <c r="N1220" s="498">
        <v>1</v>
      </c>
      <c r="O1220" s="498">
        <v>3</v>
      </c>
      <c r="P1220" s="500">
        <v>47950.008110547278</v>
      </c>
    </row>
    <row r="1221" spans="1:16" ht="20.100000000000001" customHeight="1" x14ac:dyDescent="0.2">
      <c r="A1221" s="497" t="s">
        <v>618</v>
      </c>
      <c r="B1221" s="498" t="s">
        <v>639</v>
      </c>
      <c r="C1221" s="499" t="s">
        <v>620</v>
      </c>
      <c r="D1221" s="499" t="s">
        <v>947</v>
      </c>
      <c r="E1221" s="500">
        <v>10000</v>
      </c>
      <c r="F1221" s="499" t="s">
        <v>4121</v>
      </c>
      <c r="G1221" s="499" t="s">
        <v>4122</v>
      </c>
      <c r="H1221" s="499" t="s">
        <v>699</v>
      </c>
      <c r="I1221" s="499" t="s">
        <v>630</v>
      </c>
      <c r="J1221" s="499" t="s">
        <v>699</v>
      </c>
      <c r="K1221" s="498">
        <v>3</v>
      </c>
      <c r="L1221" s="498">
        <v>12</v>
      </c>
      <c r="M1221" s="500">
        <v>122989.79999999997</v>
      </c>
      <c r="N1221" s="498">
        <v>1</v>
      </c>
      <c r="O1221" s="498">
        <v>6</v>
      </c>
      <c r="P1221" s="500">
        <v>61418.548110547286</v>
      </c>
    </row>
    <row r="1222" spans="1:16" ht="20.100000000000001" customHeight="1" x14ac:dyDescent="0.2">
      <c r="A1222" s="497" t="s">
        <v>618</v>
      </c>
      <c r="B1222" s="498" t="s">
        <v>639</v>
      </c>
      <c r="C1222" s="499" t="s">
        <v>620</v>
      </c>
      <c r="D1222" s="499" t="s">
        <v>4123</v>
      </c>
      <c r="E1222" s="500">
        <v>10000</v>
      </c>
      <c r="F1222" s="499" t="s">
        <v>4124</v>
      </c>
      <c r="G1222" s="499" t="s">
        <v>4125</v>
      </c>
      <c r="H1222" s="499" t="s">
        <v>791</v>
      </c>
      <c r="I1222" s="499" t="s">
        <v>630</v>
      </c>
      <c r="J1222" s="499" t="s">
        <v>791</v>
      </c>
      <c r="K1222" s="498"/>
      <c r="L1222" s="498"/>
      <c r="M1222" s="500"/>
      <c r="N1222" s="498">
        <v>2</v>
      </c>
      <c r="O1222" s="498">
        <v>6</v>
      </c>
      <c r="P1222" s="500">
        <v>61418.548110547286</v>
      </c>
    </row>
    <row r="1223" spans="1:16" ht="20.100000000000001" customHeight="1" x14ac:dyDescent="0.2">
      <c r="A1223" s="497" t="s">
        <v>618</v>
      </c>
      <c r="B1223" s="498" t="s">
        <v>639</v>
      </c>
      <c r="C1223" s="499" t="s">
        <v>620</v>
      </c>
      <c r="D1223" s="499" t="s">
        <v>3541</v>
      </c>
      <c r="E1223" s="500">
        <v>3500</v>
      </c>
      <c r="F1223" s="499" t="s">
        <v>4126</v>
      </c>
      <c r="G1223" s="499" t="s">
        <v>4127</v>
      </c>
      <c r="H1223" s="499" t="s">
        <v>823</v>
      </c>
      <c r="I1223" s="499" t="s">
        <v>630</v>
      </c>
      <c r="J1223" s="499" t="s">
        <v>823</v>
      </c>
      <c r="K1223" s="498">
        <v>3</v>
      </c>
      <c r="L1223" s="498">
        <v>8</v>
      </c>
      <c r="M1223" s="500">
        <v>24156.78</v>
      </c>
      <c r="N1223" s="498"/>
      <c r="O1223" s="498"/>
      <c r="P1223" s="500"/>
    </row>
    <row r="1224" spans="1:16" ht="20.100000000000001" customHeight="1" x14ac:dyDescent="0.2">
      <c r="A1224" s="497" t="s">
        <v>618</v>
      </c>
      <c r="B1224" s="498" t="s">
        <v>639</v>
      </c>
      <c r="C1224" s="499" t="s">
        <v>620</v>
      </c>
      <c r="D1224" s="499" t="s">
        <v>1694</v>
      </c>
      <c r="E1224" s="500">
        <v>5500</v>
      </c>
      <c r="F1224" s="499" t="s">
        <v>4128</v>
      </c>
      <c r="G1224" s="499" t="s">
        <v>4129</v>
      </c>
      <c r="H1224" s="499" t="s">
        <v>1435</v>
      </c>
      <c r="I1224" s="499" t="s">
        <v>630</v>
      </c>
      <c r="J1224" s="499" t="s">
        <v>1435</v>
      </c>
      <c r="K1224" s="498"/>
      <c r="L1224" s="498"/>
      <c r="M1224" s="500"/>
      <c r="N1224" s="498">
        <v>2</v>
      </c>
      <c r="O1224" s="498">
        <v>6</v>
      </c>
      <c r="P1224" s="500">
        <v>34418.548110547286</v>
      </c>
    </row>
    <row r="1225" spans="1:16" ht="20.100000000000001" customHeight="1" x14ac:dyDescent="0.2">
      <c r="A1225" s="497" t="s">
        <v>618</v>
      </c>
      <c r="B1225" s="498" t="s">
        <v>639</v>
      </c>
      <c r="C1225" s="499" t="s">
        <v>620</v>
      </c>
      <c r="D1225" s="499" t="s">
        <v>1317</v>
      </c>
      <c r="E1225" s="500">
        <v>15600</v>
      </c>
      <c r="F1225" s="499" t="s">
        <v>4130</v>
      </c>
      <c r="G1225" s="499" t="s">
        <v>4131</v>
      </c>
      <c r="H1225" s="499" t="s">
        <v>643</v>
      </c>
      <c r="I1225" s="499" t="s">
        <v>630</v>
      </c>
      <c r="J1225" s="499" t="s">
        <v>643</v>
      </c>
      <c r="K1225" s="498">
        <v>1</v>
      </c>
      <c r="L1225" s="498">
        <v>4</v>
      </c>
      <c r="M1225" s="500">
        <v>22033.119999999999</v>
      </c>
      <c r="N1225" s="498"/>
      <c r="O1225" s="498"/>
      <c r="P1225" s="500"/>
    </row>
    <row r="1226" spans="1:16" ht="20.100000000000001" customHeight="1" x14ac:dyDescent="0.2">
      <c r="A1226" s="497" t="s">
        <v>618</v>
      </c>
      <c r="B1226" s="498" t="s">
        <v>639</v>
      </c>
      <c r="C1226" s="499" t="s">
        <v>620</v>
      </c>
      <c r="D1226" s="499" t="s">
        <v>4132</v>
      </c>
      <c r="E1226" s="500">
        <v>1500</v>
      </c>
      <c r="F1226" s="499" t="s">
        <v>4133</v>
      </c>
      <c r="G1226" s="499" t="s">
        <v>4134</v>
      </c>
      <c r="H1226" s="499" t="s">
        <v>774</v>
      </c>
      <c r="I1226" s="499" t="s">
        <v>625</v>
      </c>
      <c r="J1226" s="499" t="s">
        <v>774</v>
      </c>
      <c r="K1226" s="498">
        <v>6</v>
      </c>
      <c r="L1226" s="498">
        <v>12</v>
      </c>
      <c r="M1226" s="500">
        <v>20617.650000000001</v>
      </c>
      <c r="N1226" s="498">
        <v>4</v>
      </c>
      <c r="O1226" s="498">
        <v>6</v>
      </c>
      <c r="P1226" s="500">
        <v>9921.7481105472834</v>
      </c>
    </row>
    <row r="1227" spans="1:16" ht="20.100000000000001" customHeight="1" x14ac:dyDescent="0.2">
      <c r="A1227" s="497" t="s">
        <v>618</v>
      </c>
      <c r="B1227" s="498" t="s">
        <v>639</v>
      </c>
      <c r="C1227" s="499" t="s">
        <v>620</v>
      </c>
      <c r="D1227" s="499" t="s">
        <v>4135</v>
      </c>
      <c r="E1227" s="500">
        <v>930</v>
      </c>
      <c r="F1227" s="499" t="s">
        <v>4136</v>
      </c>
      <c r="G1227" s="499" t="s">
        <v>4137</v>
      </c>
      <c r="H1227" s="499" t="s">
        <v>1578</v>
      </c>
      <c r="I1227" s="499" t="s">
        <v>652</v>
      </c>
      <c r="J1227" s="499" t="s">
        <v>1578</v>
      </c>
      <c r="K1227" s="498">
        <v>6</v>
      </c>
      <c r="L1227" s="498">
        <v>12</v>
      </c>
      <c r="M1227" s="500">
        <v>13264.400000000003</v>
      </c>
      <c r="N1227" s="498">
        <v>4</v>
      </c>
      <c r="O1227" s="498">
        <v>6</v>
      </c>
      <c r="P1227" s="500">
        <v>6193.9481105472842</v>
      </c>
    </row>
    <row r="1228" spans="1:16" ht="20.100000000000001" customHeight="1" x14ac:dyDescent="0.2">
      <c r="A1228" s="497" t="s">
        <v>618</v>
      </c>
      <c r="B1228" s="498" t="s">
        <v>639</v>
      </c>
      <c r="C1228" s="499" t="s">
        <v>620</v>
      </c>
      <c r="D1228" s="499" t="s">
        <v>746</v>
      </c>
      <c r="E1228" s="500">
        <v>12000</v>
      </c>
      <c r="F1228" s="499" t="s">
        <v>4138</v>
      </c>
      <c r="G1228" s="499" t="s">
        <v>4139</v>
      </c>
      <c r="H1228" s="499" t="s">
        <v>749</v>
      </c>
      <c r="I1228" s="499" t="s">
        <v>630</v>
      </c>
      <c r="J1228" s="499" t="s">
        <v>749</v>
      </c>
      <c r="K1228" s="498">
        <v>6</v>
      </c>
      <c r="L1228" s="498">
        <v>12</v>
      </c>
      <c r="M1228" s="500">
        <v>146969.04999999996</v>
      </c>
      <c r="N1228" s="498">
        <v>4</v>
      </c>
      <c r="O1228" s="498">
        <v>6</v>
      </c>
      <c r="P1228" s="500">
        <v>73418.548110547286</v>
      </c>
    </row>
    <row r="1229" spans="1:16" ht="20.100000000000001" customHeight="1" x14ac:dyDescent="0.2">
      <c r="A1229" s="497" t="s">
        <v>618</v>
      </c>
      <c r="B1229" s="498" t="s">
        <v>619</v>
      </c>
      <c r="C1229" s="499" t="s">
        <v>620</v>
      </c>
      <c r="D1229" s="499" t="s">
        <v>4140</v>
      </c>
      <c r="E1229" s="500">
        <v>2000</v>
      </c>
      <c r="F1229" s="499" t="s">
        <v>4141</v>
      </c>
      <c r="G1229" s="499" t="s">
        <v>4142</v>
      </c>
      <c r="H1229" s="499" t="s">
        <v>1031</v>
      </c>
      <c r="I1229" s="499" t="s">
        <v>630</v>
      </c>
      <c r="J1229" s="499" t="s">
        <v>1031</v>
      </c>
      <c r="K1229" s="498">
        <v>9</v>
      </c>
      <c r="L1229" s="498">
        <v>12</v>
      </c>
      <c r="M1229" s="500">
        <v>26917.690000000006</v>
      </c>
      <c r="N1229" s="498">
        <v>4</v>
      </c>
      <c r="O1229" s="498">
        <v>6</v>
      </c>
      <c r="P1229" s="500">
        <v>13191.748110547283</v>
      </c>
    </row>
    <row r="1230" spans="1:16" ht="20.100000000000001" customHeight="1" x14ac:dyDescent="0.2">
      <c r="A1230" s="497" t="s">
        <v>618</v>
      </c>
      <c r="B1230" s="498" t="s">
        <v>639</v>
      </c>
      <c r="C1230" s="499" t="s">
        <v>620</v>
      </c>
      <c r="D1230" s="499" t="s">
        <v>4143</v>
      </c>
      <c r="E1230" s="500">
        <v>7000</v>
      </c>
      <c r="F1230" s="499" t="s">
        <v>4144</v>
      </c>
      <c r="G1230" s="499" t="s">
        <v>4145</v>
      </c>
      <c r="H1230" s="499" t="s">
        <v>4146</v>
      </c>
      <c r="I1230" s="499" t="s">
        <v>625</v>
      </c>
      <c r="J1230" s="499" t="s">
        <v>4146</v>
      </c>
      <c r="K1230" s="498">
        <v>8</v>
      </c>
      <c r="L1230" s="498">
        <v>12</v>
      </c>
      <c r="M1230" s="500">
        <v>86640.829999999987</v>
      </c>
      <c r="N1230" s="498">
        <v>4</v>
      </c>
      <c r="O1230" s="498">
        <v>6</v>
      </c>
      <c r="P1230" s="500">
        <v>43418.548110547286</v>
      </c>
    </row>
    <row r="1231" spans="1:16" ht="20.100000000000001" customHeight="1" x14ac:dyDescent="0.2">
      <c r="A1231" s="497" t="s">
        <v>618</v>
      </c>
      <c r="B1231" s="498" t="s">
        <v>639</v>
      </c>
      <c r="C1231" s="499" t="s">
        <v>620</v>
      </c>
      <c r="D1231" s="499" t="s">
        <v>893</v>
      </c>
      <c r="E1231" s="500">
        <v>3800</v>
      </c>
      <c r="F1231" s="499" t="s">
        <v>4147</v>
      </c>
      <c r="G1231" s="499" t="s">
        <v>4148</v>
      </c>
      <c r="H1231" s="499" t="s">
        <v>4149</v>
      </c>
      <c r="I1231" s="499" t="s">
        <v>625</v>
      </c>
      <c r="J1231" s="499" t="s">
        <v>4149</v>
      </c>
      <c r="K1231" s="498">
        <v>6</v>
      </c>
      <c r="L1231" s="498">
        <v>12</v>
      </c>
      <c r="M1231" s="500">
        <v>48589.80000000001</v>
      </c>
      <c r="N1231" s="498">
        <v>4</v>
      </c>
      <c r="O1231" s="498">
        <v>6</v>
      </c>
      <c r="P1231" s="500">
        <v>24218.548110547283</v>
      </c>
    </row>
    <row r="1232" spans="1:16" ht="20.100000000000001" customHeight="1" x14ac:dyDescent="0.2">
      <c r="A1232" s="497" t="s">
        <v>618</v>
      </c>
      <c r="B1232" s="498" t="s">
        <v>639</v>
      </c>
      <c r="C1232" s="499" t="s">
        <v>620</v>
      </c>
      <c r="D1232" s="499" t="s">
        <v>4150</v>
      </c>
      <c r="E1232" s="500">
        <v>1700</v>
      </c>
      <c r="F1232" s="499" t="s">
        <v>4151</v>
      </c>
      <c r="G1232" s="499" t="s">
        <v>4152</v>
      </c>
      <c r="H1232" s="499" t="s">
        <v>4153</v>
      </c>
      <c r="I1232" s="499" t="s">
        <v>625</v>
      </c>
      <c r="J1232" s="499" t="s">
        <v>4153</v>
      </c>
      <c r="K1232" s="498">
        <v>6</v>
      </c>
      <c r="L1232" s="498">
        <v>12</v>
      </c>
      <c r="M1232" s="500">
        <v>22996.92</v>
      </c>
      <c r="N1232" s="498">
        <v>4</v>
      </c>
      <c r="O1232" s="498">
        <v>6</v>
      </c>
      <c r="P1232" s="500">
        <v>11229.748110547283</v>
      </c>
    </row>
    <row r="1233" spans="1:16" ht="20.100000000000001" customHeight="1" x14ac:dyDescent="0.2">
      <c r="A1233" s="497" t="s">
        <v>618</v>
      </c>
      <c r="B1233" s="498" t="s">
        <v>639</v>
      </c>
      <c r="C1233" s="499" t="s">
        <v>620</v>
      </c>
      <c r="D1233" s="499" t="s">
        <v>4154</v>
      </c>
      <c r="E1233" s="500">
        <v>6000</v>
      </c>
      <c r="F1233" s="499" t="s">
        <v>4155</v>
      </c>
      <c r="G1233" s="499" t="s">
        <v>4156</v>
      </c>
      <c r="H1233" s="499" t="s">
        <v>2688</v>
      </c>
      <c r="I1233" s="499" t="s">
        <v>630</v>
      </c>
      <c r="J1233" s="499" t="s">
        <v>2688</v>
      </c>
      <c r="K1233" s="498"/>
      <c r="L1233" s="498"/>
      <c r="M1233" s="500"/>
      <c r="N1233" s="498">
        <v>1</v>
      </c>
      <c r="O1233" s="498">
        <v>1</v>
      </c>
      <c r="P1233" s="500">
        <v>6329.5481105472845</v>
      </c>
    </row>
    <row r="1234" spans="1:16" ht="20.100000000000001" customHeight="1" x14ac:dyDescent="0.2">
      <c r="A1234" s="497" t="s">
        <v>618</v>
      </c>
      <c r="B1234" s="498" t="s">
        <v>639</v>
      </c>
      <c r="C1234" s="499" t="s">
        <v>620</v>
      </c>
      <c r="D1234" s="499" t="s">
        <v>1584</v>
      </c>
      <c r="E1234" s="500">
        <v>3800</v>
      </c>
      <c r="F1234" s="499" t="s">
        <v>4157</v>
      </c>
      <c r="G1234" s="499" t="s">
        <v>4158</v>
      </c>
      <c r="H1234" s="499" t="s">
        <v>1832</v>
      </c>
      <c r="I1234" s="499" t="s">
        <v>652</v>
      </c>
      <c r="J1234" s="499" t="s">
        <v>1832</v>
      </c>
      <c r="K1234" s="498">
        <v>6</v>
      </c>
      <c r="L1234" s="498">
        <v>12</v>
      </c>
      <c r="M1234" s="500">
        <v>48302.290000000008</v>
      </c>
      <c r="N1234" s="498">
        <v>4</v>
      </c>
      <c r="O1234" s="498">
        <v>6</v>
      </c>
      <c r="P1234" s="500">
        <v>24218.548110547283</v>
      </c>
    </row>
    <row r="1235" spans="1:16" ht="20.100000000000001" customHeight="1" x14ac:dyDescent="0.2">
      <c r="A1235" s="497" t="s">
        <v>618</v>
      </c>
      <c r="B1235" s="498" t="s">
        <v>639</v>
      </c>
      <c r="C1235" s="499" t="s">
        <v>620</v>
      </c>
      <c r="D1235" s="499" t="s">
        <v>4159</v>
      </c>
      <c r="E1235" s="500">
        <v>2500</v>
      </c>
      <c r="F1235" s="499" t="s">
        <v>4160</v>
      </c>
      <c r="G1235" s="499" t="s">
        <v>4161</v>
      </c>
      <c r="H1235" s="499" t="s">
        <v>1340</v>
      </c>
      <c r="I1235" s="499" t="s">
        <v>652</v>
      </c>
      <c r="J1235" s="499" t="s">
        <v>1340</v>
      </c>
      <c r="K1235" s="498">
        <v>2</v>
      </c>
      <c r="L1235" s="498">
        <v>4</v>
      </c>
      <c r="M1235" s="500">
        <v>8146.82</v>
      </c>
      <c r="N1235" s="498"/>
      <c r="O1235" s="498"/>
      <c r="P1235" s="500"/>
    </row>
    <row r="1236" spans="1:16" ht="20.100000000000001" customHeight="1" x14ac:dyDescent="0.2">
      <c r="A1236" s="497" t="s">
        <v>618</v>
      </c>
      <c r="B1236" s="498" t="s">
        <v>639</v>
      </c>
      <c r="C1236" s="499" t="s">
        <v>620</v>
      </c>
      <c r="D1236" s="499" t="s">
        <v>1014</v>
      </c>
      <c r="E1236" s="500">
        <v>2500</v>
      </c>
      <c r="F1236" s="499" t="s">
        <v>4162</v>
      </c>
      <c r="G1236" s="499" t="s">
        <v>4163</v>
      </c>
      <c r="H1236" s="499" t="s">
        <v>4164</v>
      </c>
      <c r="I1236" s="499" t="s">
        <v>652</v>
      </c>
      <c r="J1236" s="499" t="s">
        <v>4164</v>
      </c>
      <c r="K1236" s="498">
        <v>6</v>
      </c>
      <c r="L1236" s="498">
        <v>12</v>
      </c>
      <c r="M1236" s="500">
        <v>32958.180000000008</v>
      </c>
      <c r="N1236" s="498">
        <v>4</v>
      </c>
      <c r="O1236" s="498">
        <v>6</v>
      </c>
      <c r="P1236" s="500">
        <v>16418.548110547283</v>
      </c>
    </row>
    <row r="1237" spans="1:16" ht="20.100000000000001" customHeight="1" x14ac:dyDescent="0.2">
      <c r="A1237" s="497" t="s">
        <v>618</v>
      </c>
      <c r="B1237" s="498" t="s">
        <v>639</v>
      </c>
      <c r="C1237" s="499" t="s">
        <v>620</v>
      </c>
      <c r="D1237" s="499" t="s">
        <v>1014</v>
      </c>
      <c r="E1237" s="500">
        <v>2500</v>
      </c>
      <c r="F1237" s="499" t="s">
        <v>4165</v>
      </c>
      <c r="G1237" s="499" t="s">
        <v>4166</v>
      </c>
      <c r="H1237" s="499" t="s">
        <v>4167</v>
      </c>
      <c r="I1237" s="499" t="s">
        <v>652</v>
      </c>
      <c r="J1237" s="499" t="s">
        <v>4167</v>
      </c>
      <c r="K1237" s="498">
        <v>6</v>
      </c>
      <c r="L1237" s="498">
        <v>12</v>
      </c>
      <c r="M1237" s="500">
        <v>32955.290000000008</v>
      </c>
      <c r="N1237" s="498">
        <v>4</v>
      </c>
      <c r="O1237" s="498">
        <v>6</v>
      </c>
      <c r="P1237" s="500">
        <v>16418.548110547283</v>
      </c>
    </row>
    <row r="1238" spans="1:16" ht="20.100000000000001" customHeight="1" x14ac:dyDescent="0.2">
      <c r="A1238" s="497" t="s">
        <v>618</v>
      </c>
      <c r="B1238" s="498" t="s">
        <v>639</v>
      </c>
      <c r="C1238" s="499" t="s">
        <v>620</v>
      </c>
      <c r="D1238" s="499" t="s">
        <v>4168</v>
      </c>
      <c r="E1238" s="500">
        <v>11000</v>
      </c>
      <c r="F1238" s="499" t="s">
        <v>4169</v>
      </c>
      <c r="G1238" s="499" t="s">
        <v>4170</v>
      </c>
      <c r="H1238" s="499" t="s">
        <v>715</v>
      </c>
      <c r="I1238" s="499" t="s">
        <v>630</v>
      </c>
      <c r="J1238" s="499" t="s">
        <v>715</v>
      </c>
      <c r="K1238" s="498"/>
      <c r="L1238" s="498"/>
      <c r="M1238" s="500"/>
      <c r="N1238" s="498">
        <v>2</v>
      </c>
      <c r="O1238" s="498">
        <v>6</v>
      </c>
      <c r="P1238" s="500">
        <v>67418.548110547286</v>
      </c>
    </row>
    <row r="1239" spans="1:16" ht="20.100000000000001" customHeight="1" x14ac:dyDescent="0.2">
      <c r="A1239" s="497" t="s">
        <v>618</v>
      </c>
      <c r="B1239" s="498" t="s">
        <v>619</v>
      </c>
      <c r="C1239" s="499" t="s">
        <v>620</v>
      </c>
      <c r="D1239" s="499" t="s">
        <v>1251</v>
      </c>
      <c r="E1239" s="500">
        <v>8000</v>
      </c>
      <c r="F1239" s="499" t="s">
        <v>4171</v>
      </c>
      <c r="G1239" s="499" t="s">
        <v>4172</v>
      </c>
      <c r="H1239" s="499" t="s">
        <v>643</v>
      </c>
      <c r="I1239" s="499" t="s">
        <v>630</v>
      </c>
      <c r="J1239" s="499" t="s">
        <v>643</v>
      </c>
      <c r="K1239" s="498">
        <v>9</v>
      </c>
      <c r="L1239" s="498">
        <v>12</v>
      </c>
      <c r="M1239" s="500">
        <v>98956.199999999983</v>
      </c>
      <c r="N1239" s="498">
        <v>4</v>
      </c>
      <c r="O1239" s="498">
        <v>6</v>
      </c>
      <c r="P1239" s="500">
        <v>49418.548110547286</v>
      </c>
    </row>
    <row r="1240" spans="1:16" ht="20.100000000000001" customHeight="1" x14ac:dyDescent="0.2">
      <c r="A1240" s="497" t="s">
        <v>618</v>
      </c>
      <c r="B1240" s="498" t="s">
        <v>639</v>
      </c>
      <c r="C1240" s="499" t="s">
        <v>620</v>
      </c>
      <c r="D1240" s="499" t="s">
        <v>4173</v>
      </c>
      <c r="E1240" s="500">
        <v>3800</v>
      </c>
      <c r="F1240" s="499" t="s">
        <v>4174</v>
      </c>
      <c r="G1240" s="499" t="s">
        <v>4175</v>
      </c>
      <c r="H1240" s="499" t="s">
        <v>4176</v>
      </c>
      <c r="I1240" s="499" t="s">
        <v>652</v>
      </c>
      <c r="J1240" s="499" t="s">
        <v>4176</v>
      </c>
      <c r="K1240" s="498">
        <v>6</v>
      </c>
      <c r="L1240" s="498">
        <v>12</v>
      </c>
      <c r="M1240" s="500">
        <v>44607.700000000004</v>
      </c>
      <c r="N1240" s="498">
        <v>4</v>
      </c>
      <c r="O1240" s="498">
        <v>6</v>
      </c>
      <c r="P1240" s="500">
        <v>24218.548110547283</v>
      </c>
    </row>
    <row r="1241" spans="1:16" ht="20.100000000000001" customHeight="1" x14ac:dyDescent="0.2">
      <c r="A1241" s="497" t="s">
        <v>618</v>
      </c>
      <c r="B1241" s="498" t="s">
        <v>639</v>
      </c>
      <c r="C1241" s="499" t="s">
        <v>620</v>
      </c>
      <c r="D1241" s="499" t="s">
        <v>4177</v>
      </c>
      <c r="E1241" s="500">
        <v>7000</v>
      </c>
      <c r="F1241" s="499" t="s">
        <v>4178</v>
      </c>
      <c r="G1241" s="499" t="s">
        <v>4179</v>
      </c>
      <c r="H1241" s="499" t="s">
        <v>817</v>
      </c>
      <c r="I1241" s="499" t="s">
        <v>652</v>
      </c>
      <c r="J1241" s="499" t="s">
        <v>817</v>
      </c>
      <c r="K1241" s="498"/>
      <c r="L1241" s="498"/>
      <c r="M1241" s="500"/>
      <c r="N1241" s="498">
        <v>0</v>
      </c>
      <c r="O1241" s="498">
        <v>1</v>
      </c>
      <c r="P1241" s="500">
        <v>8637.24</v>
      </c>
    </row>
    <row r="1242" spans="1:16" ht="20.100000000000001" customHeight="1" x14ac:dyDescent="0.2">
      <c r="A1242" s="497" t="s">
        <v>618</v>
      </c>
      <c r="B1242" s="498" t="s">
        <v>619</v>
      </c>
      <c r="C1242" s="499" t="s">
        <v>620</v>
      </c>
      <c r="D1242" s="499" t="s">
        <v>2423</v>
      </c>
      <c r="E1242" s="500">
        <v>4000</v>
      </c>
      <c r="F1242" s="499" t="s">
        <v>4180</v>
      </c>
      <c r="G1242" s="499" t="s">
        <v>4181</v>
      </c>
      <c r="H1242" s="499" t="s">
        <v>787</v>
      </c>
      <c r="I1242" s="499" t="s">
        <v>625</v>
      </c>
      <c r="J1242" s="499" t="s">
        <v>787</v>
      </c>
      <c r="K1242" s="498">
        <v>6</v>
      </c>
      <c r="L1242" s="498">
        <v>12</v>
      </c>
      <c r="M1242" s="500">
        <v>46046.070000000007</v>
      </c>
      <c r="N1242" s="498">
        <v>4</v>
      </c>
      <c r="O1242" s="498">
        <v>6</v>
      </c>
      <c r="P1242" s="500">
        <v>25151.878110547284</v>
      </c>
    </row>
    <row r="1243" spans="1:16" ht="20.100000000000001" customHeight="1" x14ac:dyDescent="0.2">
      <c r="A1243" s="497" t="s">
        <v>618</v>
      </c>
      <c r="B1243" s="498" t="s">
        <v>619</v>
      </c>
      <c r="C1243" s="499" t="s">
        <v>620</v>
      </c>
      <c r="D1243" s="499" t="s">
        <v>1185</v>
      </c>
      <c r="E1243" s="500">
        <v>4000</v>
      </c>
      <c r="F1243" s="499" t="s">
        <v>4182</v>
      </c>
      <c r="G1243" s="499" t="s">
        <v>4183</v>
      </c>
      <c r="H1243" s="499" t="s">
        <v>4184</v>
      </c>
      <c r="I1243" s="499" t="s">
        <v>630</v>
      </c>
      <c r="J1243" s="499" t="s">
        <v>4184</v>
      </c>
      <c r="K1243" s="498">
        <v>6</v>
      </c>
      <c r="L1243" s="498">
        <v>12</v>
      </c>
      <c r="M1243" s="500">
        <v>50953.12000000001</v>
      </c>
      <c r="N1243" s="498">
        <v>4</v>
      </c>
      <c r="O1243" s="498">
        <v>6</v>
      </c>
      <c r="P1243" s="500">
        <v>25418.548110547283</v>
      </c>
    </row>
    <row r="1244" spans="1:16" ht="20.100000000000001" customHeight="1" x14ac:dyDescent="0.2">
      <c r="A1244" s="497" t="s">
        <v>618</v>
      </c>
      <c r="B1244" s="498" t="s">
        <v>619</v>
      </c>
      <c r="C1244" s="499" t="s">
        <v>620</v>
      </c>
      <c r="D1244" s="499" t="s">
        <v>631</v>
      </c>
      <c r="E1244" s="500">
        <v>4500</v>
      </c>
      <c r="F1244" s="499" t="s">
        <v>4185</v>
      </c>
      <c r="G1244" s="499" t="s">
        <v>4186</v>
      </c>
      <c r="H1244" s="499" t="s">
        <v>629</v>
      </c>
      <c r="I1244" s="499" t="s">
        <v>630</v>
      </c>
      <c r="J1244" s="499" t="s">
        <v>629</v>
      </c>
      <c r="K1244" s="498">
        <v>9</v>
      </c>
      <c r="L1244" s="498">
        <v>12</v>
      </c>
      <c r="M1244" s="500">
        <v>56989.80000000001</v>
      </c>
      <c r="N1244" s="498">
        <v>3</v>
      </c>
      <c r="O1244" s="498">
        <v>6</v>
      </c>
      <c r="P1244" s="500">
        <v>28418.548110547283</v>
      </c>
    </row>
    <row r="1245" spans="1:16" ht="20.100000000000001" customHeight="1" x14ac:dyDescent="0.2">
      <c r="A1245" s="497" t="s">
        <v>618</v>
      </c>
      <c r="B1245" s="498" t="s">
        <v>639</v>
      </c>
      <c r="C1245" s="499" t="s">
        <v>620</v>
      </c>
      <c r="D1245" s="499" t="s">
        <v>716</v>
      </c>
      <c r="E1245" s="500">
        <v>930</v>
      </c>
      <c r="F1245" s="499" t="s">
        <v>4187</v>
      </c>
      <c r="G1245" s="499" t="s">
        <v>4188</v>
      </c>
      <c r="H1245" s="499" t="s">
        <v>1068</v>
      </c>
      <c r="I1245" s="499" t="s">
        <v>652</v>
      </c>
      <c r="J1245" s="499" t="s">
        <v>1068</v>
      </c>
      <c r="K1245" s="498">
        <v>8</v>
      </c>
      <c r="L1245" s="498">
        <v>12</v>
      </c>
      <c r="M1245" s="500">
        <v>13264.400000000003</v>
      </c>
      <c r="N1245" s="498">
        <v>6</v>
      </c>
      <c r="O1245" s="498">
        <v>6</v>
      </c>
      <c r="P1245" s="500">
        <v>6193.9481105472842</v>
      </c>
    </row>
    <row r="1246" spans="1:16" ht="20.100000000000001" customHeight="1" x14ac:dyDescent="0.2">
      <c r="A1246" s="497" t="s">
        <v>618</v>
      </c>
      <c r="B1246" s="498" t="s">
        <v>639</v>
      </c>
      <c r="C1246" s="499" t="s">
        <v>620</v>
      </c>
      <c r="D1246" s="499" t="s">
        <v>4189</v>
      </c>
      <c r="E1246" s="500">
        <v>930</v>
      </c>
      <c r="F1246" s="499" t="s">
        <v>4190</v>
      </c>
      <c r="G1246" s="499" t="s">
        <v>4191</v>
      </c>
      <c r="H1246" s="499" t="s">
        <v>4192</v>
      </c>
      <c r="I1246" s="499" t="s">
        <v>625</v>
      </c>
      <c r="J1246" s="499" t="s">
        <v>4192</v>
      </c>
      <c r="K1246" s="498"/>
      <c r="L1246" s="498"/>
      <c r="M1246" s="500"/>
      <c r="N1246" s="498">
        <v>2</v>
      </c>
      <c r="O1246" s="498">
        <v>4</v>
      </c>
      <c r="P1246" s="500">
        <v>4166.5481105472845</v>
      </c>
    </row>
    <row r="1247" spans="1:16" ht="20.100000000000001" customHeight="1" x14ac:dyDescent="0.2">
      <c r="A1247" s="497" t="s">
        <v>618</v>
      </c>
      <c r="B1247" s="498" t="s">
        <v>639</v>
      </c>
      <c r="C1247" s="499" t="s">
        <v>620</v>
      </c>
      <c r="D1247" s="499" t="s">
        <v>4193</v>
      </c>
      <c r="E1247" s="500">
        <v>2400</v>
      </c>
      <c r="F1247" s="499" t="s">
        <v>4194</v>
      </c>
      <c r="G1247" s="499" t="s">
        <v>4195</v>
      </c>
      <c r="H1247" s="499" t="s">
        <v>912</v>
      </c>
      <c r="I1247" s="499" t="s">
        <v>630</v>
      </c>
      <c r="J1247" s="499" t="s">
        <v>912</v>
      </c>
      <c r="K1247" s="498"/>
      <c r="L1247" s="498"/>
      <c r="M1247" s="500"/>
      <c r="N1247" s="498">
        <v>1</v>
      </c>
      <c r="O1247" s="498">
        <v>1</v>
      </c>
      <c r="P1247" s="500">
        <v>2727.7481105472839</v>
      </c>
    </row>
    <row r="1248" spans="1:16" ht="20.100000000000001" customHeight="1" x14ac:dyDescent="0.2">
      <c r="A1248" s="497" t="s">
        <v>618</v>
      </c>
      <c r="B1248" s="498" t="s">
        <v>639</v>
      </c>
      <c r="C1248" s="499" t="s">
        <v>620</v>
      </c>
      <c r="D1248" s="499" t="s">
        <v>4196</v>
      </c>
      <c r="E1248" s="500">
        <v>1900</v>
      </c>
      <c r="F1248" s="499" t="s">
        <v>4197</v>
      </c>
      <c r="G1248" s="499" t="s">
        <v>4198</v>
      </c>
      <c r="H1248" s="499" t="s">
        <v>3709</v>
      </c>
      <c r="I1248" s="499" t="s">
        <v>625</v>
      </c>
      <c r="J1248" s="499" t="s">
        <v>3709</v>
      </c>
      <c r="K1248" s="498">
        <v>6</v>
      </c>
      <c r="L1248" s="498">
        <v>12</v>
      </c>
      <c r="M1248" s="500">
        <v>25751.43</v>
      </c>
      <c r="N1248" s="498">
        <v>4</v>
      </c>
      <c r="O1248" s="498">
        <v>6</v>
      </c>
      <c r="P1248" s="500">
        <v>12537.748110547283</v>
      </c>
    </row>
    <row r="1249" spans="1:16" ht="20.100000000000001" customHeight="1" x14ac:dyDescent="0.2">
      <c r="A1249" s="497" t="s">
        <v>618</v>
      </c>
      <c r="B1249" s="498" t="s">
        <v>639</v>
      </c>
      <c r="C1249" s="499" t="s">
        <v>620</v>
      </c>
      <c r="D1249" s="499" t="s">
        <v>893</v>
      </c>
      <c r="E1249" s="500">
        <v>3800</v>
      </c>
      <c r="F1249" s="499" t="s">
        <v>4199</v>
      </c>
      <c r="G1249" s="499" t="s">
        <v>4200</v>
      </c>
      <c r="H1249" s="499" t="s">
        <v>4201</v>
      </c>
      <c r="I1249" s="499" t="s">
        <v>652</v>
      </c>
      <c r="J1249" s="499" t="s">
        <v>4201</v>
      </c>
      <c r="K1249" s="498">
        <v>6</v>
      </c>
      <c r="L1249" s="498">
        <v>12</v>
      </c>
      <c r="M1249" s="500">
        <v>48589.80000000001</v>
      </c>
      <c r="N1249" s="498">
        <v>4</v>
      </c>
      <c r="O1249" s="498">
        <v>6</v>
      </c>
      <c r="P1249" s="500">
        <v>24218.548110547283</v>
      </c>
    </row>
    <row r="1250" spans="1:16" ht="20.100000000000001" customHeight="1" x14ac:dyDescent="0.2">
      <c r="A1250" s="497" t="s">
        <v>618</v>
      </c>
      <c r="B1250" s="498" t="s">
        <v>639</v>
      </c>
      <c r="C1250" s="499" t="s">
        <v>620</v>
      </c>
      <c r="D1250" s="499" t="s">
        <v>830</v>
      </c>
      <c r="E1250" s="500">
        <v>2000</v>
      </c>
      <c r="F1250" s="499" t="s">
        <v>4202</v>
      </c>
      <c r="G1250" s="499" t="s">
        <v>4203</v>
      </c>
      <c r="H1250" s="499" t="s">
        <v>4204</v>
      </c>
      <c r="I1250" s="499" t="s">
        <v>630</v>
      </c>
      <c r="J1250" s="499" t="s">
        <v>4204</v>
      </c>
      <c r="K1250" s="498">
        <v>6</v>
      </c>
      <c r="L1250" s="498">
        <v>12</v>
      </c>
      <c r="M1250" s="500">
        <v>26958.230000000007</v>
      </c>
      <c r="N1250" s="498">
        <v>4</v>
      </c>
      <c r="O1250" s="498">
        <v>6</v>
      </c>
      <c r="P1250" s="500">
        <v>13191.748110547283</v>
      </c>
    </row>
    <row r="1251" spans="1:16" ht="20.100000000000001" customHeight="1" x14ac:dyDescent="0.2">
      <c r="A1251" s="497" t="s">
        <v>618</v>
      </c>
      <c r="B1251" s="498" t="s">
        <v>639</v>
      </c>
      <c r="C1251" s="499" t="s">
        <v>620</v>
      </c>
      <c r="D1251" s="499" t="s">
        <v>4205</v>
      </c>
      <c r="E1251" s="500">
        <v>10000</v>
      </c>
      <c r="F1251" s="499" t="s">
        <v>4206</v>
      </c>
      <c r="G1251" s="499" t="s">
        <v>4207</v>
      </c>
      <c r="H1251" s="499" t="s">
        <v>886</v>
      </c>
      <c r="I1251" s="499" t="s">
        <v>630</v>
      </c>
      <c r="J1251" s="499" t="s">
        <v>886</v>
      </c>
      <c r="K1251" s="498"/>
      <c r="L1251" s="498"/>
      <c r="M1251" s="500"/>
      <c r="N1251" s="498">
        <v>2</v>
      </c>
      <c r="O1251" s="498">
        <v>4</v>
      </c>
      <c r="P1251" s="500">
        <v>38649.618110547279</v>
      </c>
    </row>
    <row r="1252" spans="1:16" ht="20.100000000000001" customHeight="1" x14ac:dyDescent="0.2">
      <c r="A1252" s="497" t="s">
        <v>618</v>
      </c>
      <c r="B1252" s="498" t="s">
        <v>639</v>
      </c>
      <c r="C1252" s="499" t="s">
        <v>620</v>
      </c>
      <c r="D1252" s="499" t="s">
        <v>1568</v>
      </c>
      <c r="E1252" s="500">
        <v>5500</v>
      </c>
      <c r="F1252" s="499" t="s">
        <v>4208</v>
      </c>
      <c r="G1252" s="499" t="s">
        <v>4209</v>
      </c>
      <c r="H1252" s="499" t="s">
        <v>666</v>
      </c>
      <c r="I1252" s="499" t="s">
        <v>630</v>
      </c>
      <c r="J1252" s="499" t="s">
        <v>666</v>
      </c>
      <c r="K1252" s="498">
        <v>5</v>
      </c>
      <c r="L1252" s="498">
        <v>12</v>
      </c>
      <c r="M1252" s="500">
        <v>59639.830000000009</v>
      </c>
      <c r="N1252" s="498">
        <v>4</v>
      </c>
      <c r="O1252" s="498">
        <v>6</v>
      </c>
      <c r="P1252" s="500">
        <v>34418.548110547286</v>
      </c>
    </row>
    <row r="1253" spans="1:16" ht="20.100000000000001" customHeight="1" x14ac:dyDescent="0.2">
      <c r="A1253" s="497" t="s">
        <v>618</v>
      </c>
      <c r="B1253" s="498" t="s">
        <v>639</v>
      </c>
      <c r="C1253" s="499" t="s">
        <v>620</v>
      </c>
      <c r="D1253" s="499" t="s">
        <v>4210</v>
      </c>
      <c r="E1253" s="500">
        <v>10000</v>
      </c>
      <c r="F1253" s="499" t="s">
        <v>4211</v>
      </c>
      <c r="G1253" s="499" t="s">
        <v>4212</v>
      </c>
      <c r="H1253" s="499" t="s">
        <v>4097</v>
      </c>
      <c r="I1253" s="499" t="s">
        <v>630</v>
      </c>
      <c r="J1253" s="499" t="s">
        <v>4097</v>
      </c>
      <c r="K1253" s="498"/>
      <c r="L1253" s="498"/>
      <c r="M1253" s="500"/>
      <c r="N1253" s="498">
        <v>2</v>
      </c>
      <c r="O1253" s="498">
        <v>4</v>
      </c>
      <c r="P1253" s="500">
        <v>37982.948110547281</v>
      </c>
    </row>
    <row r="1254" spans="1:16" ht="20.100000000000001" customHeight="1" x14ac:dyDescent="0.2">
      <c r="A1254" s="497" t="s">
        <v>618</v>
      </c>
      <c r="B1254" s="498" t="s">
        <v>619</v>
      </c>
      <c r="C1254" s="499" t="s">
        <v>620</v>
      </c>
      <c r="D1254" s="499" t="s">
        <v>4213</v>
      </c>
      <c r="E1254" s="500">
        <v>2000</v>
      </c>
      <c r="F1254" s="499" t="s">
        <v>4214</v>
      </c>
      <c r="G1254" s="499" t="s">
        <v>4215</v>
      </c>
      <c r="H1254" s="499" t="s">
        <v>4216</v>
      </c>
      <c r="I1254" s="499" t="s">
        <v>630</v>
      </c>
      <c r="J1254" s="499" t="s">
        <v>4216</v>
      </c>
      <c r="K1254" s="498">
        <v>9</v>
      </c>
      <c r="L1254" s="498">
        <v>12</v>
      </c>
      <c r="M1254" s="500">
        <v>26980.840000000004</v>
      </c>
      <c r="N1254" s="498">
        <v>4</v>
      </c>
      <c r="O1254" s="498">
        <v>6</v>
      </c>
      <c r="P1254" s="500">
        <v>13191.748110547283</v>
      </c>
    </row>
    <row r="1255" spans="1:16" ht="20.100000000000001" customHeight="1" x14ac:dyDescent="0.2">
      <c r="A1255" s="497" t="s">
        <v>618</v>
      </c>
      <c r="B1255" s="498" t="s">
        <v>639</v>
      </c>
      <c r="C1255" s="499" t="s">
        <v>620</v>
      </c>
      <c r="D1255" s="499" t="s">
        <v>4217</v>
      </c>
      <c r="E1255" s="500">
        <v>3500</v>
      </c>
      <c r="F1255" s="499" t="s">
        <v>4218</v>
      </c>
      <c r="G1255" s="499" t="s">
        <v>4219</v>
      </c>
      <c r="H1255" s="499" t="s">
        <v>4220</v>
      </c>
      <c r="I1255" s="499" t="s">
        <v>630</v>
      </c>
      <c r="J1255" s="499" t="s">
        <v>4220</v>
      </c>
      <c r="K1255" s="498"/>
      <c r="L1255" s="498"/>
      <c r="M1255" s="500"/>
      <c r="N1255" s="498">
        <v>1</v>
      </c>
      <c r="O1255" s="498">
        <v>1</v>
      </c>
      <c r="P1255" s="500">
        <v>3829.5481105472841</v>
      </c>
    </row>
    <row r="1256" spans="1:16" ht="20.100000000000001" customHeight="1" x14ac:dyDescent="0.2">
      <c r="A1256" s="497" t="s">
        <v>618</v>
      </c>
      <c r="B1256" s="498" t="s">
        <v>619</v>
      </c>
      <c r="C1256" s="499" t="s">
        <v>620</v>
      </c>
      <c r="D1256" s="499" t="s">
        <v>631</v>
      </c>
      <c r="E1256" s="500">
        <v>4500</v>
      </c>
      <c r="F1256" s="499" t="s">
        <v>4221</v>
      </c>
      <c r="G1256" s="499" t="s">
        <v>4222</v>
      </c>
      <c r="H1256" s="499" t="s">
        <v>629</v>
      </c>
      <c r="I1256" s="499" t="s">
        <v>630</v>
      </c>
      <c r="J1256" s="499" t="s">
        <v>629</v>
      </c>
      <c r="K1256" s="498">
        <v>10</v>
      </c>
      <c r="L1256" s="498">
        <v>12</v>
      </c>
      <c r="M1256" s="500">
        <v>56989.80000000001</v>
      </c>
      <c r="N1256" s="498">
        <v>3</v>
      </c>
      <c r="O1256" s="498">
        <v>6</v>
      </c>
      <c r="P1256" s="500">
        <v>28418.548110547283</v>
      </c>
    </row>
    <row r="1257" spans="1:16" ht="20.100000000000001" customHeight="1" x14ac:dyDescent="0.2">
      <c r="A1257" s="497" t="s">
        <v>618</v>
      </c>
      <c r="B1257" s="498" t="s">
        <v>639</v>
      </c>
      <c r="C1257" s="499" t="s">
        <v>620</v>
      </c>
      <c r="D1257" s="499" t="s">
        <v>4223</v>
      </c>
      <c r="E1257" s="500">
        <v>4500</v>
      </c>
      <c r="F1257" s="499" t="s">
        <v>4224</v>
      </c>
      <c r="G1257" s="499" t="s">
        <v>4225</v>
      </c>
      <c r="H1257" s="499" t="s">
        <v>4226</v>
      </c>
      <c r="I1257" s="499" t="s">
        <v>630</v>
      </c>
      <c r="J1257" s="499" t="s">
        <v>4226</v>
      </c>
      <c r="K1257" s="498">
        <v>6</v>
      </c>
      <c r="L1257" s="498">
        <v>12</v>
      </c>
      <c r="M1257" s="500">
        <v>56986.390000000007</v>
      </c>
      <c r="N1257" s="498">
        <v>4</v>
      </c>
      <c r="O1257" s="498">
        <v>6</v>
      </c>
      <c r="P1257" s="500">
        <v>28418.548110547283</v>
      </c>
    </row>
    <row r="1258" spans="1:16" ht="20.100000000000001" customHeight="1" x14ac:dyDescent="0.2">
      <c r="A1258" s="497" t="s">
        <v>618</v>
      </c>
      <c r="B1258" s="498" t="s">
        <v>639</v>
      </c>
      <c r="C1258" s="499" t="s">
        <v>620</v>
      </c>
      <c r="D1258" s="499" t="s">
        <v>947</v>
      </c>
      <c r="E1258" s="500">
        <v>7000</v>
      </c>
      <c r="F1258" s="499" t="s">
        <v>4227</v>
      </c>
      <c r="G1258" s="499" t="s">
        <v>4228</v>
      </c>
      <c r="H1258" s="499" t="s">
        <v>656</v>
      </c>
      <c r="I1258" s="499" t="s">
        <v>630</v>
      </c>
      <c r="J1258" s="499" t="s">
        <v>656</v>
      </c>
      <c r="K1258" s="498">
        <v>3</v>
      </c>
      <c r="L1258" s="498">
        <v>12</v>
      </c>
      <c r="M1258" s="500">
        <v>86989.799999999988</v>
      </c>
      <c r="N1258" s="498">
        <v>2</v>
      </c>
      <c r="O1258" s="498">
        <v>6</v>
      </c>
      <c r="P1258" s="500">
        <v>54253.878110547288</v>
      </c>
    </row>
    <row r="1259" spans="1:16" ht="20.100000000000001" customHeight="1" x14ac:dyDescent="0.2">
      <c r="A1259" s="497" t="s">
        <v>618</v>
      </c>
      <c r="B1259" s="498" t="s">
        <v>639</v>
      </c>
      <c r="C1259" s="499" t="s">
        <v>620</v>
      </c>
      <c r="D1259" s="499" t="s">
        <v>696</v>
      </c>
      <c r="E1259" s="500">
        <v>5500</v>
      </c>
      <c r="F1259" s="499" t="s">
        <v>4229</v>
      </c>
      <c r="G1259" s="499" t="s">
        <v>4230</v>
      </c>
      <c r="H1259" s="499" t="s">
        <v>699</v>
      </c>
      <c r="I1259" s="499" t="s">
        <v>630</v>
      </c>
      <c r="J1259" s="499" t="s">
        <v>699</v>
      </c>
      <c r="K1259" s="498">
        <v>5</v>
      </c>
      <c r="L1259" s="498">
        <v>9</v>
      </c>
      <c r="M1259" s="500">
        <v>48886.180000000008</v>
      </c>
      <c r="N1259" s="498"/>
      <c r="O1259" s="498"/>
      <c r="P1259" s="500"/>
    </row>
    <row r="1260" spans="1:16" ht="20.100000000000001" customHeight="1" x14ac:dyDescent="0.2">
      <c r="A1260" s="497" t="s">
        <v>618</v>
      </c>
      <c r="B1260" s="498" t="s">
        <v>639</v>
      </c>
      <c r="C1260" s="499" t="s">
        <v>620</v>
      </c>
      <c r="D1260" s="499" t="s">
        <v>4231</v>
      </c>
      <c r="E1260" s="500">
        <v>7500</v>
      </c>
      <c r="F1260" s="499" t="s">
        <v>4232</v>
      </c>
      <c r="G1260" s="499" t="s">
        <v>4233</v>
      </c>
      <c r="H1260" s="499" t="s">
        <v>4234</v>
      </c>
      <c r="I1260" s="499" t="s">
        <v>630</v>
      </c>
      <c r="J1260" s="499" t="s">
        <v>4234</v>
      </c>
      <c r="K1260" s="498">
        <v>10</v>
      </c>
      <c r="L1260" s="498">
        <v>12</v>
      </c>
      <c r="M1260" s="500">
        <v>92884.75999999998</v>
      </c>
      <c r="N1260" s="498">
        <v>5</v>
      </c>
      <c r="O1260" s="498">
        <v>6</v>
      </c>
      <c r="P1260" s="500">
        <v>46418.548110547286</v>
      </c>
    </row>
    <row r="1261" spans="1:16" ht="20.100000000000001" customHeight="1" x14ac:dyDescent="0.2">
      <c r="A1261" s="497" t="s">
        <v>618</v>
      </c>
      <c r="B1261" s="498" t="s">
        <v>639</v>
      </c>
      <c r="C1261" s="499" t="s">
        <v>620</v>
      </c>
      <c r="D1261" s="499" t="s">
        <v>4235</v>
      </c>
      <c r="E1261" s="500">
        <v>2875</v>
      </c>
      <c r="F1261" s="499" t="s">
        <v>4236</v>
      </c>
      <c r="G1261" s="499" t="s">
        <v>4237</v>
      </c>
      <c r="H1261" s="499" t="s">
        <v>656</v>
      </c>
      <c r="I1261" s="499" t="s">
        <v>630</v>
      </c>
      <c r="J1261" s="499" t="s">
        <v>656</v>
      </c>
      <c r="K1261" s="498">
        <v>11</v>
      </c>
      <c r="L1261" s="498">
        <v>12</v>
      </c>
      <c r="M1261" s="500">
        <v>37297.130000000005</v>
      </c>
      <c r="N1261" s="498">
        <v>6</v>
      </c>
      <c r="O1261" s="498">
        <v>6</v>
      </c>
      <c r="P1261" s="500">
        <v>18668.548110547283</v>
      </c>
    </row>
    <row r="1262" spans="1:16" ht="20.100000000000001" customHeight="1" x14ac:dyDescent="0.2">
      <c r="A1262" s="497" t="s">
        <v>618</v>
      </c>
      <c r="B1262" s="498" t="s">
        <v>639</v>
      </c>
      <c r="C1262" s="499" t="s">
        <v>620</v>
      </c>
      <c r="D1262" s="499" t="s">
        <v>708</v>
      </c>
      <c r="E1262" s="500">
        <v>4200</v>
      </c>
      <c r="F1262" s="499" t="s">
        <v>4238</v>
      </c>
      <c r="G1262" s="499" t="s">
        <v>4239</v>
      </c>
      <c r="H1262" s="499" t="s">
        <v>656</v>
      </c>
      <c r="I1262" s="499" t="s">
        <v>630</v>
      </c>
      <c r="J1262" s="499" t="s">
        <v>656</v>
      </c>
      <c r="K1262" s="498">
        <v>6</v>
      </c>
      <c r="L1262" s="498">
        <v>12</v>
      </c>
      <c r="M1262" s="500">
        <v>53376.460000000006</v>
      </c>
      <c r="N1262" s="498">
        <v>4</v>
      </c>
      <c r="O1262" s="498">
        <v>6</v>
      </c>
      <c r="P1262" s="500">
        <v>26618.548110547283</v>
      </c>
    </row>
    <row r="1263" spans="1:16" ht="20.100000000000001" customHeight="1" x14ac:dyDescent="0.2">
      <c r="A1263" s="497" t="s">
        <v>618</v>
      </c>
      <c r="B1263" s="498" t="s">
        <v>639</v>
      </c>
      <c r="C1263" s="499" t="s">
        <v>620</v>
      </c>
      <c r="D1263" s="499" t="s">
        <v>2609</v>
      </c>
      <c r="E1263" s="500">
        <v>1200</v>
      </c>
      <c r="F1263" s="499" t="s">
        <v>4240</v>
      </c>
      <c r="G1263" s="499" t="s">
        <v>4241</v>
      </c>
      <c r="H1263" s="499" t="s">
        <v>651</v>
      </c>
      <c r="I1263" s="499" t="s">
        <v>652</v>
      </c>
      <c r="J1263" s="499" t="s">
        <v>651</v>
      </c>
      <c r="K1263" s="498">
        <v>6</v>
      </c>
      <c r="L1263" s="498">
        <v>12</v>
      </c>
      <c r="M1263" s="500">
        <v>16796</v>
      </c>
      <c r="N1263" s="498">
        <v>4</v>
      </c>
      <c r="O1263" s="498">
        <v>6</v>
      </c>
      <c r="P1263" s="500">
        <v>7959.7481105472843</v>
      </c>
    </row>
    <row r="1264" spans="1:16" ht="20.100000000000001" customHeight="1" x14ac:dyDescent="0.2">
      <c r="A1264" s="497" t="s">
        <v>618</v>
      </c>
      <c r="B1264" s="498" t="s">
        <v>639</v>
      </c>
      <c r="C1264" s="499" t="s">
        <v>620</v>
      </c>
      <c r="D1264" s="499" t="s">
        <v>635</v>
      </c>
      <c r="E1264" s="500">
        <v>13000</v>
      </c>
      <c r="F1264" s="499" t="s">
        <v>4242</v>
      </c>
      <c r="G1264" s="499" t="s">
        <v>4243</v>
      </c>
      <c r="H1264" s="499" t="s">
        <v>643</v>
      </c>
      <c r="I1264" s="499" t="s">
        <v>630</v>
      </c>
      <c r="J1264" s="499" t="s">
        <v>643</v>
      </c>
      <c r="K1264" s="498">
        <v>2</v>
      </c>
      <c r="L1264" s="498">
        <v>12</v>
      </c>
      <c r="M1264" s="500">
        <v>168487.02999999997</v>
      </c>
      <c r="N1264" s="498">
        <v>1</v>
      </c>
      <c r="O1264" s="498">
        <v>6</v>
      </c>
      <c r="P1264" s="500">
        <v>79418.548110547286</v>
      </c>
    </row>
    <row r="1265" spans="1:16" ht="20.100000000000001" customHeight="1" x14ac:dyDescent="0.2">
      <c r="A1265" s="497" t="s">
        <v>618</v>
      </c>
      <c r="B1265" s="498" t="s">
        <v>639</v>
      </c>
      <c r="C1265" s="499" t="s">
        <v>620</v>
      </c>
      <c r="D1265" s="499" t="s">
        <v>4244</v>
      </c>
      <c r="E1265" s="500">
        <v>1800</v>
      </c>
      <c r="F1265" s="499" t="s">
        <v>4245</v>
      </c>
      <c r="G1265" s="499" t="s">
        <v>4246</v>
      </c>
      <c r="H1265" s="499" t="s">
        <v>651</v>
      </c>
      <c r="I1265" s="499" t="s">
        <v>652</v>
      </c>
      <c r="J1265" s="499" t="s">
        <v>651</v>
      </c>
      <c r="K1265" s="498">
        <v>6</v>
      </c>
      <c r="L1265" s="498">
        <v>12</v>
      </c>
      <c r="M1265" s="500">
        <v>24291.47</v>
      </c>
      <c r="N1265" s="498">
        <v>4</v>
      </c>
      <c r="O1265" s="498">
        <v>6</v>
      </c>
      <c r="P1265" s="500">
        <v>11883.748110547283</v>
      </c>
    </row>
    <row r="1266" spans="1:16" ht="20.100000000000001" customHeight="1" x14ac:dyDescent="0.2">
      <c r="A1266" s="497" t="s">
        <v>618</v>
      </c>
      <c r="B1266" s="498" t="s">
        <v>639</v>
      </c>
      <c r="C1266" s="499" t="s">
        <v>620</v>
      </c>
      <c r="D1266" s="499" t="s">
        <v>893</v>
      </c>
      <c r="E1266" s="500">
        <v>3800</v>
      </c>
      <c r="F1266" s="499" t="s">
        <v>4247</v>
      </c>
      <c r="G1266" s="499" t="s">
        <v>4248</v>
      </c>
      <c r="H1266" s="499" t="s">
        <v>4249</v>
      </c>
      <c r="I1266" s="499" t="s">
        <v>625</v>
      </c>
      <c r="J1266" s="499" t="s">
        <v>4249</v>
      </c>
      <c r="K1266" s="498">
        <v>6</v>
      </c>
      <c r="L1266" s="498">
        <v>12</v>
      </c>
      <c r="M1266" s="500">
        <v>48564.890000000007</v>
      </c>
      <c r="N1266" s="498">
        <v>4</v>
      </c>
      <c r="O1266" s="498">
        <v>6</v>
      </c>
      <c r="P1266" s="500">
        <v>24218.548110547283</v>
      </c>
    </row>
    <row r="1267" spans="1:16" ht="20.100000000000001" customHeight="1" x14ac:dyDescent="0.2">
      <c r="A1267" s="497" t="s">
        <v>618</v>
      </c>
      <c r="B1267" s="498" t="s">
        <v>639</v>
      </c>
      <c r="C1267" s="499" t="s">
        <v>620</v>
      </c>
      <c r="D1267" s="499" t="s">
        <v>893</v>
      </c>
      <c r="E1267" s="500">
        <v>3800</v>
      </c>
      <c r="F1267" s="499" t="s">
        <v>4250</v>
      </c>
      <c r="G1267" s="499" t="s">
        <v>4251</v>
      </c>
      <c r="H1267" s="499" t="s">
        <v>4249</v>
      </c>
      <c r="I1267" s="499" t="s">
        <v>625</v>
      </c>
      <c r="J1267" s="499" t="s">
        <v>4249</v>
      </c>
      <c r="K1267" s="498">
        <v>6</v>
      </c>
      <c r="L1267" s="498">
        <v>12</v>
      </c>
      <c r="M1267" s="500">
        <v>48589.80000000001</v>
      </c>
      <c r="N1267" s="498">
        <v>4</v>
      </c>
      <c r="O1267" s="498">
        <v>6</v>
      </c>
      <c r="P1267" s="500">
        <v>24218.548110547283</v>
      </c>
    </row>
    <row r="1268" spans="1:16" ht="20.100000000000001" customHeight="1" x14ac:dyDescent="0.2">
      <c r="A1268" s="497" t="s">
        <v>618</v>
      </c>
      <c r="B1268" s="498" t="s">
        <v>639</v>
      </c>
      <c r="C1268" s="499" t="s">
        <v>620</v>
      </c>
      <c r="D1268" s="499" t="s">
        <v>4252</v>
      </c>
      <c r="E1268" s="500">
        <v>12000</v>
      </c>
      <c r="F1268" s="499" t="s">
        <v>4253</v>
      </c>
      <c r="G1268" s="499" t="s">
        <v>4254</v>
      </c>
      <c r="H1268" s="499" t="s">
        <v>4255</v>
      </c>
      <c r="I1268" s="499" t="s">
        <v>652</v>
      </c>
      <c r="J1268" s="499" t="s">
        <v>4255</v>
      </c>
      <c r="K1268" s="498">
        <v>6</v>
      </c>
      <c r="L1268" s="498">
        <v>12</v>
      </c>
      <c r="M1268" s="500">
        <v>146959.08999999997</v>
      </c>
      <c r="N1268" s="498">
        <v>4</v>
      </c>
      <c r="O1268" s="498">
        <v>6</v>
      </c>
      <c r="P1268" s="500">
        <v>73418.548110547286</v>
      </c>
    </row>
    <row r="1269" spans="1:16" ht="20.100000000000001" customHeight="1" x14ac:dyDescent="0.2">
      <c r="A1269" s="497" t="s">
        <v>618</v>
      </c>
      <c r="B1269" s="498" t="s">
        <v>619</v>
      </c>
      <c r="C1269" s="499" t="s">
        <v>620</v>
      </c>
      <c r="D1269" s="499" t="s">
        <v>2194</v>
      </c>
      <c r="E1269" s="500">
        <v>15600</v>
      </c>
      <c r="F1269" s="499" t="s">
        <v>4256</v>
      </c>
      <c r="G1269" s="499" t="s">
        <v>4257</v>
      </c>
      <c r="H1269" s="499" t="s">
        <v>791</v>
      </c>
      <c r="I1269" s="499" t="s">
        <v>630</v>
      </c>
      <c r="J1269" s="499" t="s">
        <v>791</v>
      </c>
      <c r="K1269" s="498">
        <v>1</v>
      </c>
      <c r="L1269" s="498">
        <v>3</v>
      </c>
      <c r="M1269" s="500">
        <v>11636.97</v>
      </c>
      <c r="N1269" s="498"/>
      <c r="O1269" s="498"/>
      <c r="P1269" s="500"/>
    </row>
    <row r="1270" spans="1:16" ht="20.100000000000001" customHeight="1" x14ac:dyDescent="0.2">
      <c r="A1270" s="497" t="s">
        <v>618</v>
      </c>
      <c r="B1270" s="498" t="s">
        <v>639</v>
      </c>
      <c r="C1270" s="499" t="s">
        <v>620</v>
      </c>
      <c r="D1270" s="499" t="s">
        <v>887</v>
      </c>
      <c r="E1270" s="500">
        <v>2200</v>
      </c>
      <c r="F1270" s="499" t="s">
        <v>4258</v>
      </c>
      <c r="G1270" s="499" t="s">
        <v>4259</v>
      </c>
      <c r="H1270" s="499" t="s">
        <v>651</v>
      </c>
      <c r="I1270" s="499" t="s">
        <v>652</v>
      </c>
      <c r="J1270" s="499" t="s">
        <v>651</v>
      </c>
      <c r="K1270" s="498">
        <v>6</v>
      </c>
      <c r="L1270" s="498">
        <v>12</v>
      </c>
      <c r="M1270" s="500">
        <v>29332.850000000006</v>
      </c>
      <c r="N1270" s="498">
        <v>5</v>
      </c>
      <c r="O1270" s="498">
        <v>6</v>
      </c>
      <c r="P1270" s="500">
        <v>14499.748110547283</v>
      </c>
    </row>
    <row r="1271" spans="1:16" ht="20.100000000000001" customHeight="1" x14ac:dyDescent="0.2">
      <c r="A1271" s="497" t="s">
        <v>618</v>
      </c>
      <c r="B1271" s="498" t="s">
        <v>639</v>
      </c>
      <c r="C1271" s="499" t="s">
        <v>620</v>
      </c>
      <c r="D1271" s="499" t="s">
        <v>4260</v>
      </c>
      <c r="E1271" s="500">
        <v>3500</v>
      </c>
      <c r="F1271" s="499" t="s">
        <v>4261</v>
      </c>
      <c r="G1271" s="499" t="s">
        <v>4262</v>
      </c>
      <c r="H1271" s="499" t="s">
        <v>4263</v>
      </c>
      <c r="I1271" s="499" t="s">
        <v>625</v>
      </c>
      <c r="J1271" s="499" t="s">
        <v>4263</v>
      </c>
      <c r="K1271" s="498">
        <v>6</v>
      </c>
      <c r="L1271" s="498">
        <v>12</v>
      </c>
      <c r="M1271" s="500">
        <v>44858.340000000011</v>
      </c>
      <c r="N1271" s="498">
        <v>4</v>
      </c>
      <c r="O1271" s="498">
        <v>6</v>
      </c>
      <c r="P1271" s="500">
        <v>22418.548110547283</v>
      </c>
    </row>
    <row r="1272" spans="1:16" ht="20.100000000000001" customHeight="1" x14ac:dyDescent="0.2">
      <c r="A1272" s="497" t="s">
        <v>618</v>
      </c>
      <c r="B1272" s="498" t="s">
        <v>639</v>
      </c>
      <c r="C1272" s="499" t="s">
        <v>620</v>
      </c>
      <c r="D1272" s="499" t="s">
        <v>4264</v>
      </c>
      <c r="E1272" s="500">
        <v>1400</v>
      </c>
      <c r="F1272" s="499" t="s">
        <v>4265</v>
      </c>
      <c r="G1272" s="499" t="s">
        <v>4266</v>
      </c>
      <c r="H1272" s="499" t="s">
        <v>651</v>
      </c>
      <c r="I1272" s="499" t="s">
        <v>652</v>
      </c>
      <c r="J1272" s="499" t="s">
        <v>651</v>
      </c>
      <c r="K1272" s="498">
        <v>6</v>
      </c>
      <c r="L1272" s="498">
        <v>12</v>
      </c>
      <c r="M1272" s="500">
        <v>19360.91</v>
      </c>
      <c r="N1272" s="498">
        <v>4</v>
      </c>
      <c r="O1272" s="498">
        <v>6</v>
      </c>
      <c r="P1272" s="500">
        <v>9267.7481105472834</v>
      </c>
    </row>
    <row r="1273" spans="1:16" ht="20.100000000000001" customHeight="1" x14ac:dyDescent="0.2">
      <c r="A1273" s="497" t="s">
        <v>618</v>
      </c>
      <c r="B1273" s="498" t="s">
        <v>639</v>
      </c>
      <c r="C1273" s="499" t="s">
        <v>620</v>
      </c>
      <c r="D1273" s="499" t="s">
        <v>893</v>
      </c>
      <c r="E1273" s="500">
        <v>3800</v>
      </c>
      <c r="F1273" s="499" t="s">
        <v>4267</v>
      </c>
      <c r="G1273" s="499" t="s">
        <v>4268</v>
      </c>
      <c r="H1273" s="499" t="s">
        <v>4269</v>
      </c>
      <c r="I1273" s="499" t="s">
        <v>652</v>
      </c>
      <c r="J1273" s="499" t="s">
        <v>4269</v>
      </c>
      <c r="K1273" s="498">
        <v>6</v>
      </c>
      <c r="L1273" s="498">
        <v>12</v>
      </c>
      <c r="M1273" s="500">
        <v>48579.73000000001</v>
      </c>
      <c r="N1273" s="498">
        <v>4</v>
      </c>
      <c r="O1273" s="498">
        <v>6</v>
      </c>
      <c r="P1273" s="500">
        <v>24218.548110547283</v>
      </c>
    </row>
    <row r="1274" spans="1:16" ht="20.100000000000001" customHeight="1" x14ac:dyDescent="0.2">
      <c r="A1274" s="497" t="s">
        <v>618</v>
      </c>
      <c r="B1274" s="498" t="s">
        <v>639</v>
      </c>
      <c r="C1274" s="499" t="s">
        <v>620</v>
      </c>
      <c r="D1274" s="499" t="s">
        <v>4270</v>
      </c>
      <c r="E1274" s="500">
        <v>4000</v>
      </c>
      <c r="F1274" s="499" t="s">
        <v>4271</v>
      </c>
      <c r="G1274" s="499" t="s">
        <v>4272</v>
      </c>
      <c r="H1274" s="499" t="s">
        <v>1780</v>
      </c>
      <c r="I1274" s="499" t="s">
        <v>625</v>
      </c>
      <c r="J1274" s="499" t="s">
        <v>1780</v>
      </c>
      <c r="K1274" s="498">
        <v>6</v>
      </c>
      <c r="L1274" s="498">
        <v>12</v>
      </c>
      <c r="M1274" s="500">
        <v>50354.990000000005</v>
      </c>
      <c r="N1274" s="498">
        <v>4</v>
      </c>
      <c r="O1274" s="498">
        <v>6</v>
      </c>
      <c r="P1274" s="500">
        <v>25418.548110547283</v>
      </c>
    </row>
    <row r="1275" spans="1:16" ht="20.100000000000001" customHeight="1" x14ac:dyDescent="0.2">
      <c r="A1275" s="497" t="s">
        <v>618</v>
      </c>
      <c r="B1275" s="498" t="s">
        <v>639</v>
      </c>
      <c r="C1275" s="499" t="s">
        <v>620</v>
      </c>
      <c r="D1275" s="499" t="s">
        <v>4273</v>
      </c>
      <c r="E1275" s="500">
        <v>9000</v>
      </c>
      <c r="F1275" s="499" t="s">
        <v>4274</v>
      </c>
      <c r="G1275" s="499" t="s">
        <v>4275</v>
      </c>
      <c r="H1275" s="499" t="s">
        <v>4276</v>
      </c>
      <c r="I1275" s="499" t="s">
        <v>630</v>
      </c>
      <c r="J1275" s="499" t="s">
        <v>4276</v>
      </c>
      <c r="K1275" s="498">
        <v>2</v>
      </c>
      <c r="L1275" s="498">
        <v>6</v>
      </c>
      <c r="M1275" s="500">
        <v>45570.75</v>
      </c>
      <c r="N1275" s="498">
        <v>4</v>
      </c>
      <c r="O1275" s="498">
        <v>6</v>
      </c>
      <c r="P1275" s="500">
        <v>55418.548110547286</v>
      </c>
    </row>
    <row r="1276" spans="1:16" ht="20.100000000000001" customHeight="1" x14ac:dyDescent="0.2">
      <c r="A1276" s="497" t="s">
        <v>618</v>
      </c>
      <c r="B1276" s="498" t="s">
        <v>639</v>
      </c>
      <c r="C1276" s="499" t="s">
        <v>620</v>
      </c>
      <c r="D1276" s="499" t="s">
        <v>4277</v>
      </c>
      <c r="E1276" s="500">
        <v>8000</v>
      </c>
      <c r="F1276" s="499" t="s">
        <v>4278</v>
      </c>
      <c r="G1276" s="499" t="s">
        <v>4279</v>
      </c>
      <c r="H1276" s="499" t="s">
        <v>749</v>
      </c>
      <c r="I1276" s="499" t="s">
        <v>630</v>
      </c>
      <c r="J1276" s="499" t="s">
        <v>749</v>
      </c>
      <c r="K1276" s="498">
        <v>4</v>
      </c>
      <c r="L1276" s="498">
        <v>7</v>
      </c>
      <c r="M1276" s="500">
        <v>57428.33</v>
      </c>
      <c r="N1276" s="498"/>
      <c r="O1276" s="498"/>
      <c r="P1276" s="500"/>
    </row>
    <row r="1277" spans="1:16" ht="20.100000000000001" customHeight="1" x14ac:dyDescent="0.2">
      <c r="A1277" s="497" t="s">
        <v>618</v>
      </c>
      <c r="B1277" s="498" t="s">
        <v>639</v>
      </c>
      <c r="C1277" s="499" t="s">
        <v>620</v>
      </c>
      <c r="D1277" s="499" t="s">
        <v>4280</v>
      </c>
      <c r="E1277" s="500">
        <v>4800</v>
      </c>
      <c r="F1277" s="499" t="s">
        <v>4281</v>
      </c>
      <c r="G1277" s="499" t="s">
        <v>4282</v>
      </c>
      <c r="H1277" s="499" t="s">
        <v>749</v>
      </c>
      <c r="I1277" s="499" t="s">
        <v>630</v>
      </c>
      <c r="J1277" s="499" t="s">
        <v>749</v>
      </c>
      <c r="K1277" s="498">
        <v>6</v>
      </c>
      <c r="L1277" s="498">
        <v>12</v>
      </c>
      <c r="M1277" s="500">
        <v>60589.80000000001</v>
      </c>
      <c r="N1277" s="498">
        <v>4</v>
      </c>
      <c r="O1277" s="498">
        <v>6</v>
      </c>
      <c r="P1277" s="500">
        <v>30218.548110547283</v>
      </c>
    </row>
    <row r="1278" spans="1:16" ht="20.100000000000001" customHeight="1" x14ac:dyDescent="0.2">
      <c r="A1278" s="497" t="s">
        <v>618</v>
      </c>
      <c r="B1278" s="498" t="s">
        <v>639</v>
      </c>
      <c r="C1278" s="499" t="s">
        <v>620</v>
      </c>
      <c r="D1278" s="499" t="s">
        <v>947</v>
      </c>
      <c r="E1278" s="500">
        <v>10000</v>
      </c>
      <c r="F1278" s="499" t="s">
        <v>4283</v>
      </c>
      <c r="G1278" s="499" t="s">
        <v>4284</v>
      </c>
      <c r="H1278" s="499" t="s">
        <v>699</v>
      </c>
      <c r="I1278" s="499" t="s">
        <v>630</v>
      </c>
      <c r="J1278" s="499" t="s">
        <v>699</v>
      </c>
      <c r="K1278" s="498">
        <v>3</v>
      </c>
      <c r="L1278" s="498">
        <v>11</v>
      </c>
      <c r="M1278" s="500">
        <v>97124.839999999982</v>
      </c>
      <c r="N1278" s="498"/>
      <c r="O1278" s="498"/>
      <c r="P1278" s="500"/>
    </row>
    <row r="1279" spans="1:16" ht="20.100000000000001" customHeight="1" x14ac:dyDescent="0.2">
      <c r="A1279" s="497" t="s">
        <v>618</v>
      </c>
      <c r="B1279" s="498" t="s">
        <v>639</v>
      </c>
      <c r="C1279" s="499" t="s">
        <v>620</v>
      </c>
      <c r="D1279" s="499" t="s">
        <v>4285</v>
      </c>
      <c r="E1279" s="500">
        <v>930</v>
      </c>
      <c r="F1279" s="499" t="s">
        <v>4286</v>
      </c>
      <c r="G1279" s="499" t="s">
        <v>4287</v>
      </c>
      <c r="H1279" s="499" t="s">
        <v>651</v>
      </c>
      <c r="I1279" s="499" t="s">
        <v>652</v>
      </c>
      <c r="J1279" s="499" t="s">
        <v>651</v>
      </c>
      <c r="K1279" s="498">
        <v>7</v>
      </c>
      <c r="L1279" s="498">
        <v>10</v>
      </c>
      <c r="M1279" s="500">
        <v>12020.830000000002</v>
      </c>
      <c r="N1279" s="498"/>
      <c r="O1279" s="498"/>
      <c r="P1279" s="500"/>
    </row>
    <row r="1280" spans="1:16" ht="20.100000000000001" customHeight="1" x14ac:dyDescent="0.2">
      <c r="A1280" s="497" t="s">
        <v>618</v>
      </c>
      <c r="B1280" s="498" t="s">
        <v>639</v>
      </c>
      <c r="C1280" s="499" t="s">
        <v>620</v>
      </c>
      <c r="D1280" s="499" t="s">
        <v>4288</v>
      </c>
      <c r="E1280" s="500">
        <v>4000</v>
      </c>
      <c r="F1280" s="499" t="s">
        <v>4289</v>
      </c>
      <c r="G1280" s="499" t="s">
        <v>4290</v>
      </c>
      <c r="H1280" s="499" t="s">
        <v>787</v>
      </c>
      <c r="I1280" s="499" t="s">
        <v>625</v>
      </c>
      <c r="J1280" s="499" t="s">
        <v>787</v>
      </c>
      <c r="K1280" s="498">
        <v>6</v>
      </c>
      <c r="L1280" s="498">
        <v>12</v>
      </c>
      <c r="M1280" s="500">
        <v>50569.020000000011</v>
      </c>
      <c r="N1280" s="498">
        <v>4</v>
      </c>
      <c r="O1280" s="498">
        <v>6</v>
      </c>
      <c r="P1280" s="500">
        <v>25403.708110547283</v>
      </c>
    </row>
    <row r="1281" spans="1:16" ht="20.100000000000001" customHeight="1" x14ac:dyDescent="0.2">
      <c r="A1281" s="497" t="s">
        <v>618</v>
      </c>
      <c r="B1281" s="498" t="s">
        <v>639</v>
      </c>
      <c r="C1281" s="499" t="s">
        <v>620</v>
      </c>
      <c r="D1281" s="499" t="s">
        <v>4291</v>
      </c>
      <c r="E1281" s="500">
        <v>1450</v>
      </c>
      <c r="F1281" s="499" t="s">
        <v>4292</v>
      </c>
      <c r="G1281" s="499" t="s">
        <v>4293</v>
      </c>
      <c r="H1281" s="499" t="s">
        <v>651</v>
      </c>
      <c r="I1281" s="499" t="s">
        <v>652</v>
      </c>
      <c r="J1281" s="499" t="s">
        <v>651</v>
      </c>
      <c r="K1281" s="498">
        <v>6</v>
      </c>
      <c r="L1281" s="498">
        <v>12</v>
      </c>
      <c r="M1281" s="500">
        <v>20008.12</v>
      </c>
      <c r="N1281" s="498">
        <v>4</v>
      </c>
      <c r="O1281" s="498">
        <v>6</v>
      </c>
      <c r="P1281" s="500">
        <v>9594.7481105472834</v>
      </c>
    </row>
    <row r="1282" spans="1:16" ht="20.100000000000001" customHeight="1" x14ac:dyDescent="0.2">
      <c r="A1282" s="497" t="s">
        <v>618</v>
      </c>
      <c r="B1282" s="498" t="s">
        <v>639</v>
      </c>
      <c r="C1282" s="499" t="s">
        <v>620</v>
      </c>
      <c r="D1282" s="499" t="s">
        <v>653</v>
      </c>
      <c r="E1282" s="500">
        <v>5000</v>
      </c>
      <c r="F1282" s="499" t="s">
        <v>4294</v>
      </c>
      <c r="G1282" s="499" t="s">
        <v>4295</v>
      </c>
      <c r="H1282" s="499" t="s">
        <v>1653</v>
      </c>
      <c r="I1282" s="499" t="s">
        <v>630</v>
      </c>
      <c r="J1282" s="499" t="s">
        <v>1653</v>
      </c>
      <c r="K1282" s="498">
        <v>6</v>
      </c>
      <c r="L1282" s="498">
        <v>12</v>
      </c>
      <c r="M1282" s="500">
        <v>59218.500000000007</v>
      </c>
      <c r="N1282" s="498">
        <v>1</v>
      </c>
      <c r="O1282" s="498">
        <v>1</v>
      </c>
      <c r="P1282" s="500">
        <v>20769.568110547283</v>
      </c>
    </row>
    <row r="1283" spans="1:16" ht="20.100000000000001" customHeight="1" x14ac:dyDescent="0.2">
      <c r="A1283" s="497" t="s">
        <v>618</v>
      </c>
      <c r="B1283" s="498" t="s">
        <v>619</v>
      </c>
      <c r="C1283" s="499" t="s">
        <v>620</v>
      </c>
      <c r="D1283" s="499" t="s">
        <v>4296</v>
      </c>
      <c r="E1283" s="500">
        <v>7000</v>
      </c>
      <c r="F1283" s="499" t="s">
        <v>4297</v>
      </c>
      <c r="G1283" s="499" t="s">
        <v>4298</v>
      </c>
      <c r="H1283" s="499" t="s">
        <v>2146</v>
      </c>
      <c r="I1283" s="499" t="s">
        <v>630</v>
      </c>
      <c r="J1283" s="499" t="s">
        <v>2146</v>
      </c>
      <c r="K1283" s="498">
        <v>9</v>
      </c>
      <c r="L1283" s="498">
        <v>12</v>
      </c>
      <c r="M1283" s="500">
        <v>86984.409999999989</v>
      </c>
      <c r="N1283" s="498">
        <v>4</v>
      </c>
      <c r="O1283" s="498">
        <v>6</v>
      </c>
      <c r="P1283" s="500">
        <v>43410.218110547285</v>
      </c>
    </row>
    <row r="1284" spans="1:16" ht="20.100000000000001" customHeight="1" x14ac:dyDescent="0.2">
      <c r="A1284" s="497" t="s">
        <v>618</v>
      </c>
      <c r="B1284" s="498" t="s">
        <v>639</v>
      </c>
      <c r="C1284" s="499" t="s">
        <v>620</v>
      </c>
      <c r="D1284" s="499" t="s">
        <v>653</v>
      </c>
      <c r="E1284" s="500">
        <v>3000</v>
      </c>
      <c r="F1284" s="499" t="s">
        <v>4299</v>
      </c>
      <c r="G1284" s="499" t="s">
        <v>4300</v>
      </c>
      <c r="H1284" s="499" t="s">
        <v>638</v>
      </c>
      <c r="I1284" s="499" t="s">
        <v>630</v>
      </c>
      <c r="J1284" s="499" t="s">
        <v>638</v>
      </c>
      <c r="K1284" s="498">
        <v>6</v>
      </c>
      <c r="L1284" s="498">
        <v>12</v>
      </c>
      <c r="M1284" s="500">
        <v>37672.250000000007</v>
      </c>
      <c r="N1284" s="498">
        <v>4</v>
      </c>
      <c r="O1284" s="498">
        <v>6</v>
      </c>
      <c r="P1284" s="500">
        <v>19418.548110547283</v>
      </c>
    </row>
    <row r="1285" spans="1:16" ht="20.100000000000001" customHeight="1" x14ac:dyDescent="0.2">
      <c r="A1285" s="497" t="s">
        <v>618</v>
      </c>
      <c r="B1285" s="498" t="s">
        <v>639</v>
      </c>
      <c r="C1285" s="499" t="s">
        <v>620</v>
      </c>
      <c r="D1285" s="499" t="s">
        <v>2450</v>
      </c>
      <c r="E1285" s="500">
        <v>930</v>
      </c>
      <c r="F1285" s="499" t="s">
        <v>4301</v>
      </c>
      <c r="G1285" s="499" t="s">
        <v>4302</v>
      </c>
      <c r="H1285" s="499" t="s">
        <v>1068</v>
      </c>
      <c r="I1285" s="499" t="s">
        <v>652</v>
      </c>
      <c r="J1285" s="499" t="s">
        <v>1068</v>
      </c>
      <c r="K1285" s="498">
        <v>6</v>
      </c>
      <c r="L1285" s="498">
        <v>12</v>
      </c>
      <c r="M1285" s="500">
        <v>13264.400000000003</v>
      </c>
      <c r="N1285" s="498">
        <v>4</v>
      </c>
      <c r="O1285" s="498">
        <v>6</v>
      </c>
      <c r="P1285" s="500">
        <v>6193.9481105472842</v>
      </c>
    </row>
    <row r="1286" spans="1:16" ht="20.100000000000001" customHeight="1" x14ac:dyDescent="0.2">
      <c r="A1286" s="497" t="s">
        <v>618</v>
      </c>
      <c r="B1286" s="498" t="s">
        <v>639</v>
      </c>
      <c r="C1286" s="499" t="s">
        <v>620</v>
      </c>
      <c r="D1286" s="499" t="s">
        <v>4303</v>
      </c>
      <c r="E1286" s="500">
        <v>1800</v>
      </c>
      <c r="F1286" s="499" t="s">
        <v>4304</v>
      </c>
      <c r="G1286" s="499" t="s">
        <v>4305</v>
      </c>
      <c r="H1286" s="499" t="s">
        <v>651</v>
      </c>
      <c r="I1286" s="499" t="s">
        <v>652</v>
      </c>
      <c r="J1286" s="499" t="s">
        <v>651</v>
      </c>
      <c r="K1286" s="498">
        <v>6</v>
      </c>
      <c r="L1286" s="498">
        <v>12</v>
      </c>
      <c r="M1286" s="500">
        <v>24011.309999999998</v>
      </c>
      <c r="N1286" s="498">
        <v>4</v>
      </c>
      <c r="O1286" s="498">
        <v>6</v>
      </c>
      <c r="P1286" s="500">
        <v>11883.748110547283</v>
      </c>
    </row>
    <row r="1287" spans="1:16" ht="20.100000000000001" customHeight="1" x14ac:dyDescent="0.2">
      <c r="A1287" s="497" t="s">
        <v>618</v>
      </c>
      <c r="B1287" s="498" t="s">
        <v>639</v>
      </c>
      <c r="C1287" s="499" t="s">
        <v>620</v>
      </c>
      <c r="D1287" s="499" t="s">
        <v>3222</v>
      </c>
      <c r="E1287" s="500">
        <v>5000</v>
      </c>
      <c r="F1287" s="499" t="s">
        <v>4306</v>
      </c>
      <c r="G1287" s="499" t="s">
        <v>4307</v>
      </c>
      <c r="H1287" s="499" t="s">
        <v>3899</v>
      </c>
      <c r="I1287" s="499" t="s">
        <v>630</v>
      </c>
      <c r="J1287" s="499" t="s">
        <v>3899</v>
      </c>
      <c r="K1287" s="498">
        <v>1</v>
      </c>
      <c r="L1287" s="498">
        <v>4</v>
      </c>
      <c r="M1287" s="500">
        <v>16022.449999999999</v>
      </c>
      <c r="N1287" s="498">
        <v>4</v>
      </c>
      <c r="O1287" s="498">
        <v>6</v>
      </c>
      <c r="P1287" s="500">
        <v>31418.548110547283</v>
      </c>
    </row>
    <row r="1288" spans="1:16" ht="20.100000000000001" customHeight="1" x14ac:dyDescent="0.2">
      <c r="A1288" s="497" t="s">
        <v>618</v>
      </c>
      <c r="B1288" s="498" t="s">
        <v>639</v>
      </c>
      <c r="C1288" s="499" t="s">
        <v>620</v>
      </c>
      <c r="D1288" s="499" t="s">
        <v>4308</v>
      </c>
      <c r="E1288" s="500">
        <v>2000</v>
      </c>
      <c r="F1288" s="499" t="s">
        <v>4309</v>
      </c>
      <c r="G1288" s="499" t="s">
        <v>4310</v>
      </c>
      <c r="H1288" s="499" t="s">
        <v>3254</v>
      </c>
      <c r="I1288" s="499" t="s">
        <v>652</v>
      </c>
      <c r="J1288" s="499" t="s">
        <v>3254</v>
      </c>
      <c r="K1288" s="498">
        <v>6</v>
      </c>
      <c r="L1288" s="498">
        <v>12</v>
      </c>
      <c r="M1288" s="500">
        <v>26983.920000000006</v>
      </c>
      <c r="N1288" s="498">
        <v>4</v>
      </c>
      <c r="O1288" s="498">
        <v>6</v>
      </c>
      <c r="P1288" s="500">
        <v>13191.748110547283</v>
      </c>
    </row>
    <row r="1289" spans="1:16" ht="20.100000000000001" customHeight="1" x14ac:dyDescent="0.2">
      <c r="A1289" s="497" t="s">
        <v>618</v>
      </c>
      <c r="B1289" s="498" t="s">
        <v>639</v>
      </c>
      <c r="C1289" s="499" t="s">
        <v>620</v>
      </c>
      <c r="D1289" s="499" t="s">
        <v>778</v>
      </c>
      <c r="E1289" s="500">
        <v>2500</v>
      </c>
      <c r="F1289" s="499" t="s">
        <v>4311</v>
      </c>
      <c r="G1289" s="499" t="s">
        <v>4312</v>
      </c>
      <c r="H1289" s="499" t="s">
        <v>651</v>
      </c>
      <c r="I1289" s="499" t="s">
        <v>652</v>
      </c>
      <c r="J1289" s="499" t="s">
        <v>651</v>
      </c>
      <c r="K1289" s="498">
        <v>6</v>
      </c>
      <c r="L1289" s="498">
        <v>12</v>
      </c>
      <c r="M1289" s="500">
        <v>32969.4</v>
      </c>
      <c r="N1289" s="498">
        <v>4</v>
      </c>
      <c r="O1289" s="498">
        <v>6</v>
      </c>
      <c r="P1289" s="500">
        <v>16418.548110547283</v>
      </c>
    </row>
    <row r="1290" spans="1:16" ht="20.100000000000001" customHeight="1" x14ac:dyDescent="0.2">
      <c r="A1290" s="497" t="s">
        <v>618</v>
      </c>
      <c r="B1290" s="498" t="s">
        <v>639</v>
      </c>
      <c r="C1290" s="499" t="s">
        <v>620</v>
      </c>
      <c r="D1290" s="499" t="s">
        <v>1691</v>
      </c>
      <c r="E1290" s="500">
        <v>4000</v>
      </c>
      <c r="F1290" s="499" t="s">
        <v>4313</v>
      </c>
      <c r="G1290" s="499" t="s">
        <v>4314</v>
      </c>
      <c r="H1290" s="499" t="s">
        <v>1250</v>
      </c>
      <c r="I1290" s="499" t="s">
        <v>625</v>
      </c>
      <c r="J1290" s="499" t="s">
        <v>1250</v>
      </c>
      <c r="K1290" s="498">
        <v>5</v>
      </c>
      <c r="L1290" s="498">
        <v>9</v>
      </c>
      <c r="M1290" s="500">
        <v>39766.790000000008</v>
      </c>
      <c r="N1290" s="498"/>
      <c r="O1290" s="498"/>
      <c r="P1290" s="500"/>
    </row>
    <row r="1291" spans="1:16" ht="20.100000000000001" customHeight="1" x14ac:dyDescent="0.2">
      <c r="A1291" s="497" t="s">
        <v>618</v>
      </c>
      <c r="B1291" s="498" t="s">
        <v>619</v>
      </c>
      <c r="C1291" s="499" t="s">
        <v>620</v>
      </c>
      <c r="D1291" s="499" t="s">
        <v>4315</v>
      </c>
      <c r="E1291" s="500">
        <v>5500</v>
      </c>
      <c r="F1291" s="499" t="s">
        <v>4316</v>
      </c>
      <c r="G1291" s="499" t="s">
        <v>4317</v>
      </c>
      <c r="H1291" s="499" t="s">
        <v>844</v>
      </c>
      <c r="I1291" s="499" t="s">
        <v>630</v>
      </c>
      <c r="J1291" s="499" t="s">
        <v>844</v>
      </c>
      <c r="K1291" s="498">
        <v>9</v>
      </c>
      <c r="L1291" s="498">
        <v>12</v>
      </c>
      <c r="M1291" s="500">
        <v>68882.640000000014</v>
      </c>
      <c r="N1291" s="498">
        <v>1</v>
      </c>
      <c r="O1291" s="498">
        <v>1</v>
      </c>
      <c r="P1291" s="500">
        <v>13821.538110547284</v>
      </c>
    </row>
    <row r="1292" spans="1:16" ht="20.100000000000001" customHeight="1" x14ac:dyDescent="0.2">
      <c r="A1292" s="497" t="s">
        <v>618</v>
      </c>
      <c r="B1292" s="498" t="s">
        <v>639</v>
      </c>
      <c r="C1292" s="499" t="s">
        <v>620</v>
      </c>
      <c r="D1292" s="499" t="s">
        <v>653</v>
      </c>
      <c r="E1292" s="500">
        <v>6500</v>
      </c>
      <c r="F1292" s="499" t="s">
        <v>4318</v>
      </c>
      <c r="G1292" s="499" t="s">
        <v>4319</v>
      </c>
      <c r="H1292" s="499" t="s">
        <v>656</v>
      </c>
      <c r="I1292" s="499" t="s">
        <v>630</v>
      </c>
      <c r="J1292" s="499" t="s">
        <v>656</v>
      </c>
      <c r="K1292" s="498">
        <v>6</v>
      </c>
      <c r="L1292" s="498">
        <v>12</v>
      </c>
      <c r="M1292" s="500">
        <v>80988</v>
      </c>
      <c r="N1292" s="498">
        <v>1</v>
      </c>
      <c r="O1292" s="498">
        <v>1</v>
      </c>
      <c r="P1292" s="500">
        <v>20065.398110547285</v>
      </c>
    </row>
    <row r="1293" spans="1:16" ht="20.100000000000001" customHeight="1" x14ac:dyDescent="0.2">
      <c r="A1293" s="497" t="s">
        <v>618</v>
      </c>
      <c r="B1293" s="498" t="s">
        <v>639</v>
      </c>
      <c r="C1293" s="499" t="s">
        <v>620</v>
      </c>
      <c r="D1293" s="499" t="s">
        <v>3510</v>
      </c>
      <c r="E1293" s="500">
        <v>5100</v>
      </c>
      <c r="F1293" s="499" t="s">
        <v>4320</v>
      </c>
      <c r="G1293" s="499" t="s">
        <v>4321</v>
      </c>
      <c r="H1293" s="499" t="s">
        <v>3065</v>
      </c>
      <c r="I1293" s="499" t="s">
        <v>630</v>
      </c>
      <c r="J1293" s="499" t="s">
        <v>3065</v>
      </c>
      <c r="K1293" s="498">
        <v>6</v>
      </c>
      <c r="L1293" s="498">
        <v>12</v>
      </c>
      <c r="M1293" s="500">
        <v>63889.80000000001</v>
      </c>
      <c r="N1293" s="498">
        <v>4</v>
      </c>
      <c r="O1293" s="498">
        <v>6</v>
      </c>
      <c r="P1293" s="500">
        <v>32018.548110547283</v>
      </c>
    </row>
    <row r="1294" spans="1:16" ht="20.100000000000001" customHeight="1" x14ac:dyDescent="0.2">
      <c r="A1294" s="497" t="s">
        <v>618</v>
      </c>
      <c r="B1294" s="498" t="s">
        <v>639</v>
      </c>
      <c r="C1294" s="499" t="s">
        <v>620</v>
      </c>
      <c r="D1294" s="499" t="s">
        <v>778</v>
      </c>
      <c r="E1294" s="500">
        <v>3500</v>
      </c>
      <c r="F1294" s="499" t="s">
        <v>4322</v>
      </c>
      <c r="G1294" s="499" t="s">
        <v>4323</v>
      </c>
      <c r="H1294" s="499" t="s">
        <v>651</v>
      </c>
      <c r="I1294" s="499" t="s">
        <v>652</v>
      </c>
      <c r="J1294" s="499" t="s">
        <v>651</v>
      </c>
      <c r="K1294" s="498">
        <v>6</v>
      </c>
      <c r="L1294" s="498">
        <v>12</v>
      </c>
      <c r="M1294" s="500">
        <v>44989.80000000001</v>
      </c>
      <c r="N1294" s="498">
        <v>4</v>
      </c>
      <c r="O1294" s="498">
        <v>6</v>
      </c>
      <c r="P1294" s="500">
        <v>22418.548110547283</v>
      </c>
    </row>
    <row r="1295" spans="1:16" ht="20.100000000000001" customHeight="1" x14ac:dyDescent="0.2">
      <c r="A1295" s="497" t="s">
        <v>618</v>
      </c>
      <c r="B1295" s="498" t="s">
        <v>639</v>
      </c>
      <c r="C1295" s="499" t="s">
        <v>620</v>
      </c>
      <c r="D1295" s="499" t="s">
        <v>4324</v>
      </c>
      <c r="E1295" s="500">
        <v>5000</v>
      </c>
      <c r="F1295" s="499" t="s">
        <v>4325</v>
      </c>
      <c r="G1295" s="499" t="s">
        <v>4326</v>
      </c>
      <c r="H1295" s="499" t="s">
        <v>643</v>
      </c>
      <c r="I1295" s="499" t="s">
        <v>630</v>
      </c>
      <c r="J1295" s="499" t="s">
        <v>643</v>
      </c>
      <c r="K1295" s="498">
        <v>6</v>
      </c>
      <c r="L1295" s="498">
        <v>12</v>
      </c>
      <c r="M1295" s="500">
        <v>62754.930000000008</v>
      </c>
      <c r="N1295" s="498">
        <v>4</v>
      </c>
      <c r="O1295" s="498">
        <v>6</v>
      </c>
      <c r="P1295" s="500">
        <v>31418.548110547283</v>
      </c>
    </row>
    <row r="1296" spans="1:16" ht="20.100000000000001" customHeight="1" x14ac:dyDescent="0.2">
      <c r="A1296" s="497" t="s">
        <v>618</v>
      </c>
      <c r="B1296" s="498" t="s">
        <v>639</v>
      </c>
      <c r="C1296" s="499" t="s">
        <v>620</v>
      </c>
      <c r="D1296" s="499" t="s">
        <v>4327</v>
      </c>
      <c r="E1296" s="500">
        <v>4500</v>
      </c>
      <c r="F1296" s="499" t="s">
        <v>4328</v>
      </c>
      <c r="G1296" s="499" t="s">
        <v>4329</v>
      </c>
      <c r="H1296" s="499" t="s">
        <v>634</v>
      </c>
      <c r="I1296" s="499" t="s">
        <v>630</v>
      </c>
      <c r="J1296" s="499" t="s">
        <v>634</v>
      </c>
      <c r="K1296" s="498">
        <v>6</v>
      </c>
      <c r="L1296" s="498">
        <v>12</v>
      </c>
      <c r="M1296" s="500">
        <v>56933.070000000014</v>
      </c>
      <c r="N1296" s="498">
        <v>4</v>
      </c>
      <c r="O1296" s="498">
        <v>6</v>
      </c>
      <c r="P1296" s="500">
        <v>28418.548110547283</v>
      </c>
    </row>
    <row r="1297" spans="1:16" ht="20.100000000000001" customHeight="1" x14ac:dyDescent="0.2">
      <c r="A1297" s="497" t="s">
        <v>618</v>
      </c>
      <c r="B1297" s="498" t="s">
        <v>639</v>
      </c>
      <c r="C1297" s="499" t="s">
        <v>620</v>
      </c>
      <c r="D1297" s="499" t="s">
        <v>947</v>
      </c>
      <c r="E1297" s="500">
        <v>7000</v>
      </c>
      <c r="F1297" s="499" t="s">
        <v>4330</v>
      </c>
      <c r="G1297" s="499" t="s">
        <v>4331</v>
      </c>
      <c r="H1297" s="499" t="s">
        <v>699</v>
      </c>
      <c r="I1297" s="499" t="s">
        <v>630</v>
      </c>
      <c r="J1297" s="499" t="s">
        <v>699</v>
      </c>
      <c r="K1297" s="498">
        <v>3</v>
      </c>
      <c r="L1297" s="498">
        <v>12</v>
      </c>
      <c r="M1297" s="500">
        <v>86989.799999999988</v>
      </c>
      <c r="N1297" s="498">
        <v>2</v>
      </c>
      <c r="O1297" s="498">
        <v>6</v>
      </c>
      <c r="P1297" s="500">
        <v>51245.548110547286</v>
      </c>
    </row>
    <row r="1298" spans="1:16" ht="20.100000000000001" customHeight="1" x14ac:dyDescent="0.2">
      <c r="A1298" s="497" t="s">
        <v>618</v>
      </c>
      <c r="B1298" s="498" t="s">
        <v>639</v>
      </c>
      <c r="C1298" s="499" t="s">
        <v>620</v>
      </c>
      <c r="D1298" s="499" t="s">
        <v>4332</v>
      </c>
      <c r="E1298" s="500">
        <v>3700</v>
      </c>
      <c r="F1298" s="499" t="s">
        <v>4333</v>
      </c>
      <c r="G1298" s="499" t="s">
        <v>4334</v>
      </c>
      <c r="H1298" s="499" t="s">
        <v>1653</v>
      </c>
      <c r="I1298" s="499" t="s">
        <v>630</v>
      </c>
      <c r="J1298" s="499" t="s">
        <v>1653</v>
      </c>
      <c r="K1298" s="498">
        <v>6</v>
      </c>
      <c r="L1298" s="498">
        <v>12</v>
      </c>
      <c r="M1298" s="500">
        <v>46967.850000000006</v>
      </c>
      <c r="N1298" s="498">
        <v>4</v>
      </c>
      <c r="O1298" s="498">
        <v>6</v>
      </c>
      <c r="P1298" s="500">
        <v>23618.548110547283</v>
      </c>
    </row>
    <row r="1299" spans="1:16" ht="20.100000000000001" customHeight="1" x14ac:dyDescent="0.2">
      <c r="A1299" s="497" t="s">
        <v>618</v>
      </c>
      <c r="B1299" s="498" t="s">
        <v>639</v>
      </c>
      <c r="C1299" s="499" t="s">
        <v>620</v>
      </c>
      <c r="D1299" s="499" t="s">
        <v>4335</v>
      </c>
      <c r="E1299" s="500">
        <v>3800</v>
      </c>
      <c r="F1299" s="499" t="s">
        <v>4336</v>
      </c>
      <c r="G1299" s="499" t="s">
        <v>4337</v>
      </c>
      <c r="H1299" s="499" t="s">
        <v>4338</v>
      </c>
      <c r="I1299" s="499" t="s">
        <v>652</v>
      </c>
      <c r="J1299" s="499" t="s">
        <v>4338</v>
      </c>
      <c r="K1299" s="498">
        <v>6</v>
      </c>
      <c r="L1299" s="498">
        <v>12</v>
      </c>
      <c r="M1299" s="500">
        <v>48546.87000000001</v>
      </c>
      <c r="N1299" s="498">
        <v>4</v>
      </c>
      <c r="O1299" s="498">
        <v>6</v>
      </c>
      <c r="P1299" s="500">
        <v>24218.548110547283</v>
      </c>
    </row>
    <row r="1300" spans="1:16" ht="20.100000000000001" customHeight="1" x14ac:dyDescent="0.2">
      <c r="A1300" s="497" t="s">
        <v>618</v>
      </c>
      <c r="B1300" s="498" t="s">
        <v>639</v>
      </c>
      <c r="C1300" s="499" t="s">
        <v>620</v>
      </c>
      <c r="D1300" s="499" t="s">
        <v>4339</v>
      </c>
      <c r="E1300" s="500">
        <v>5500</v>
      </c>
      <c r="F1300" s="499" t="s">
        <v>4340</v>
      </c>
      <c r="G1300" s="499" t="s">
        <v>4341</v>
      </c>
      <c r="H1300" s="499" t="s">
        <v>666</v>
      </c>
      <c r="I1300" s="499" t="s">
        <v>630</v>
      </c>
      <c r="J1300" s="499" t="s">
        <v>666</v>
      </c>
      <c r="K1300" s="498"/>
      <c r="L1300" s="498"/>
      <c r="M1300" s="500"/>
      <c r="N1300" s="498">
        <v>2</v>
      </c>
      <c r="O1300" s="498">
        <v>4</v>
      </c>
      <c r="P1300" s="500">
        <v>21332.948110547284</v>
      </c>
    </row>
    <row r="1301" spans="1:16" ht="20.100000000000001" customHeight="1" x14ac:dyDescent="0.2">
      <c r="A1301" s="497" t="s">
        <v>618</v>
      </c>
      <c r="B1301" s="498" t="s">
        <v>639</v>
      </c>
      <c r="C1301" s="499" t="s">
        <v>620</v>
      </c>
      <c r="D1301" s="499" t="s">
        <v>4342</v>
      </c>
      <c r="E1301" s="500">
        <v>4000</v>
      </c>
      <c r="F1301" s="499" t="s">
        <v>4343</v>
      </c>
      <c r="G1301" s="499" t="s">
        <v>4344</v>
      </c>
      <c r="H1301" s="499" t="s">
        <v>1758</v>
      </c>
      <c r="I1301" s="499" t="s">
        <v>625</v>
      </c>
      <c r="J1301" s="499" t="s">
        <v>1758</v>
      </c>
      <c r="K1301" s="498">
        <v>6</v>
      </c>
      <c r="L1301" s="498">
        <v>12</v>
      </c>
      <c r="M1301" s="500">
        <v>50882.110000000008</v>
      </c>
      <c r="N1301" s="498">
        <v>4</v>
      </c>
      <c r="O1301" s="498">
        <v>6</v>
      </c>
      <c r="P1301" s="500">
        <v>25418.548110547283</v>
      </c>
    </row>
    <row r="1302" spans="1:16" ht="20.100000000000001" customHeight="1" x14ac:dyDescent="0.2">
      <c r="A1302" s="497" t="s">
        <v>618</v>
      </c>
      <c r="B1302" s="498" t="s">
        <v>619</v>
      </c>
      <c r="C1302" s="499" t="s">
        <v>620</v>
      </c>
      <c r="D1302" s="499" t="s">
        <v>991</v>
      </c>
      <c r="E1302" s="500">
        <v>11000</v>
      </c>
      <c r="F1302" s="499" t="s">
        <v>4345</v>
      </c>
      <c r="G1302" s="499" t="s">
        <v>4346</v>
      </c>
      <c r="H1302" s="499" t="s">
        <v>796</v>
      </c>
      <c r="I1302" s="499" t="s">
        <v>630</v>
      </c>
      <c r="J1302" s="499" t="s">
        <v>796</v>
      </c>
      <c r="K1302" s="498">
        <v>6</v>
      </c>
      <c r="L1302" s="498">
        <v>12</v>
      </c>
      <c r="M1302" s="500">
        <v>134884.15999999997</v>
      </c>
      <c r="N1302" s="498">
        <v>4</v>
      </c>
      <c r="O1302" s="498">
        <v>6</v>
      </c>
      <c r="P1302" s="500">
        <v>67418.548110547286</v>
      </c>
    </row>
    <row r="1303" spans="1:16" ht="20.100000000000001" customHeight="1" x14ac:dyDescent="0.2">
      <c r="A1303" s="497" t="s">
        <v>618</v>
      </c>
      <c r="B1303" s="498" t="s">
        <v>619</v>
      </c>
      <c r="C1303" s="499" t="s">
        <v>620</v>
      </c>
      <c r="D1303" s="499" t="s">
        <v>1854</v>
      </c>
      <c r="E1303" s="500">
        <v>1200</v>
      </c>
      <c r="F1303" s="499" t="s">
        <v>4347</v>
      </c>
      <c r="G1303" s="499" t="s">
        <v>4348</v>
      </c>
      <c r="H1303" s="499" t="s">
        <v>651</v>
      </c>
      <c r="I1303" s="499" t="s">
        <v>652</v>
      </c>
      <c r="J1303" s="499" t="s">
        <v>651</v>
      </c>
      <c r="K1303" s="498">
        <v>6</v>
      </c>
      <c r="L1303" s="498">
        <v>12</v>
      </c>
      <c r="M1303" s="500">
        <v>16630.849999999999</v>
      </c>
      <c r="N1303" s="498">
        <v>4</v>
      </c>
      <c r="O1303" s="498">
        <v>6</v>
      </c>
      <c r="P1303" s="500">
        <v>7915.8081105472838</v>
      </c>
    </row>
    <row r="1304" spans="1:16" ht="20.100000000000001" customHeight="1" x14ac:dyDescent="0.2">
      <c r="A1304" s="497" t="s">
        <v>618</v>
      </c>
      <c r="B1304" s="498" t="s">
        <v>639</v>
      </c>
      <c r="C1304" s="499" t="s">
        <v>620</v>
      </c>
      <c r="D1304" s="499" t="s">
        <v>4349</v>
      </c>
      <c r="E1304" s="500">
        <v>15600</v>
      </c>
      <c r="F1304" s="499" t="s">
        <v>4350</v>
      </c>
      <c r="G1304" s="499" t="s">
        <v>4351</v>
      </c>
      <c r="H1304" s="499" t="s">
        <v>643</v>
      </c>
      <c r="I1304" s="499" t="s">
        <v>630</v>
      </c>
      <c r="J1304" s="499" t="s">
        <v>643</v>
      </c>
      <c r="K1304" s="498">
        <v>1</v>
      </c>
      <c r="L1304" s="498">
        <v>4</v>
      </c>
      <c r="M1304" s="500">
        <v>34885.78</v>
      </c>
      <c r="N1304" s="498"/>
      <c r="O1304" s="498"/>
      <c r="P1304" s="500"/>
    </row>
    <row r="1305" spans="1:16" ht="20.100000000000001" customHeight="1" x14ac:dyDescent="0.2">
      <c r="A1305" s="497" t="s">
        <v>618</v>
      </c>
      <c r="B1305" s="498" t="s">
        <v>639</v>
      </c>
      <c r="C1305" s="499" t="s">
        <v>620</v>
      </c>
      <c r="D1305" s="499" t="s">
        <v>4352</v>
      </c>
      <c r="E1305" s="500">
        <v>8000</v>
      </c>
      <c r="F1305" s="499" t="s">
        <v>4353</v>
      </c>
      <c r="G1305" s="499" t="s">
        <v>4354</v>
      </c>
      <c r="H1305" s="499" t="s">
        <v>2386</v>
      </c>
      <c r="I1305" s="499" t="s">
        <v>630</v>
      </c>
      <c r="J1305" s="499" t="s">
        <v>2386</v>
      </c>
      <c r="K1305" s="498">
        <v>1</v>
      </c>
      <c r="L1305" s="498">
        <v>2</v>
      </c>
      <c r="M1305" s="500">
        <v>22604.33</v>
      </c>
      <c r="N1305" s="498"/>
      <c r="O1305" s="498"/>
      <c r="P1305" s="500"/>
    </row>
    <row r="1306" spans="1:16" ht="20.100000000000001" customHeight="1" x14ac:dyDescent="0.2">
      <c r="A1306" s="497" t="s">
        <v>618</v>
      </c>
      <c r="B1306" s="498" t="s">
        <v>639</v>
      </c>
      <c r="C1306" s="499" t="s">
        <v>620</v>
      </c>
      <c r="D1306" s="499" t="s">
        <v>4355</v>
      </c>
      <c r="E1306" s="500">
        <v>3500</v>
      </c>
      <c r="F1306" s="499" t="s">
        <v>4356</v>
      </c>
      <c r="G1306" s="499" t="s">
        <v>4357</v>
      </c>
      <c r="H1306" s="499" t="s">
        <v>4358</v>
      </c>
      <c r="I1306" s="499" t="s">
        <v>625</v>
      </c>
      <c r="J1306" s="499" t="s">
        <v>4358</v>
      </c>
      <c r="K1306" s="498">
        <v>6</v>
      </c>
      <c r="L1306" s="498">
        <v>12</v>
      </c>
      <c r="M1306" s="500">
        <v>44832.840000000011</v>
      </c>
      <c r="N1306" s="498">
        <v>4</v>
      </c>
      <c r="O1306" s="498">
        <v>6</v>
      </c>
      <c r="P1306" s="500">
        <v>22418.548110547283</v>
      </c>
    </row>
    <row r="1307" spans="1:16" ht="20.100000000000001" customHeight="1" x14ac:dyDescent="0.2">
      <c r="A1307" s="497" t="s">
        <v>618</v>
      </c>
      <c r="B1307" s="498" t="s">
        <v>639</v>
      </c>
      <c r="C1307" s="499" t="s">
        <v>620</v>
      </c>
      <c r="D1307" s="499" t="s">
        <v>4359</v>
      </c>
      <c r="E1307" s="500">
        <v>5500</v>
      </c>
      <c r="F1307" s="499" t="s">
        <v>4360</v>
      </c>
      <c r="G1307" s="499" t="s">
        <v>4361</v>
      </c>
      <c r="H1307" s="499" t="s">
        <v>4362</v>
      </c>
      <c r="I1307" s="499" t="s">
        <v>630</v>
      </c>
      <c r="J1307" s="499" t="s">
        <v>4362</v>
      </c>
      <c r="K1307" s="498"/>
      <c r="L1307" s="498"/>
      <c r="M1307" s="500"/>
      <c r="N1307" s="498">
        <v>2</v>
      </c>
      <c r="O1307" s="498">
        <v>6</v>
      </c>
      <c r="P1307" s="500">
        <v>34418.548110547286</v>
      </c>
    </row>
    <row r="1308" spans="1:16" ht="20.100000000000001" customHeight="1" x14ac:dyDescent="0.2">
      <c r="A1308" s="497" t="s">
        <v>618</v>
      </c>
      <c r="B1308" s="498" t="s">
        <v>639</v>
      </c>
      <c r="C1308" s="499" t="s">
        <v>620</v>
      </c>
      <c r="D1308" s="499" t="s">
        <v>4363</v>
      </c>
      <c r="E1308" s="500">
        <v>1800</v>
      </c>
      <c r="F1308" s="499" t="s">
        <v>4364</v>
      </c>
      <c r="G1308" s="499" t="s">
        <v>4365</v>
      </c>
      <c r="H1308" s="499" t="s">
        <v>4366</v>
      </c>
      <c r="I1308" s="499" t="s">
        <v>625</v>
      </c>
      <c r="J1308" s="499" t="s">
        <v>4366</v>
      </c>
      <c r="K1308" s="498">
        <v>6</v>
      </c>
      <c r="L1308" s="498">
        <v>12</v>
      </c>
      <c r="M1308" s="500">
        <v>24442.720000000001</v>
      </c>
      <c r="N1308" s="498">
        <v>4</v>
      </c>
      <c r="O1308" s="498">
        <v>6</v>
      </c>
      <c r="P1308" s="500">
        <v>11883.748110547283</v>
      </c>
    </row>
    <row r="1309" spans="1:16" ht="20.100000000000001" customHeight="1" x14ac:dyDescent="0.2">
      <c r="A1309" s="497" t="s">
        <v>618</v>
      </c>
      <c r="B1309" s="498" t="s">
        <v>639</v>
      </c>
      <c r="C1309" s="499" t="s">
        <v>620</v>
      </c>
      <c r="D1309" s="499" t="s">
        <v>4367</v>
      </c>
      <c r="E1309" s="500">
        <v>4000</v>
      </c>
      <c r="F1309" s="499" t="s">
        <v>4368</v>
      </c>
      <c r="G1309" s="499" t="s">
        <v>4369</v>
      </c>
      <c r="H1309" s="499" t="s">
        <v>4370</v>
      </c>
      <c r="I1309" s="499" t="s">
        <v>625</v>
      </c>
      <c r="J1309" s="499" t="s">
        <v>4370</v>
      </c>
      <c r="K1309" s="498">
        <v>6</v>
      </c>
      <c r="L1309" s="498">
        <v>12</v>
      </c>
      <c r="M1309" s="500">
        <v>50922.040000000008</v>
      </c>
      <c r="N1309" s="498">
        <v>4</v>
      </c>
      <c r="O1309" s="498">
        <v>6</v>
      </c>
      <c r="P1309" s="500">
        <v>25418.548110547283</v>
      </c>
    </row>
    <row r="1310" spans="1:16" ht="20.100000000000001" customHeight="1" x14ac:dyDescent="0.2">
      <c r="A1310" s="497" t="s">
        <v>618</v>
      </c>
      <c r="B1310" s="498" t="s">
        <v>639</v>
      </c>
      <c r="C1310" s="499" t="s">
        <v>620</v>
      </c>
      <c r="D1310" s="499" t="s">
        <v>4371</v>
      </c>
      <c r="E1310" s="500">
        <v>6000</v>
      </c>
      <c r="F1310" s="499" t="s">
        <v>4372</v>
      </c>
      <c r="G1310" s="499" t="s">
        <v>4373</v>
      </c>
      <c r="H1310" s="499" t="s">
        <v>707</v>
      </c>
      <c r="I1310" s="499" t="s">
        <v>630</v>
      </c>
      <c r="J1310" s="499" t="s">
        <v>707</v>
      </c>
      <c r="K1310" s="498">
        <v>5</v>
      </c>
      <c r="L1310" s="498">
        <v>9</v>
      </c>
      <c r="M1310" s="500">
        <v>50221.070000000007</v>
      </c>
      <c r="N1310" s="498"/>
      <c r="O1310" s="498"/>
      <c r="P1310" s="500"/>
    </row>
    <row r="1311" spans="1:16" ht="20.100000000000001" customHeight="1" x14ac:dyDescent="0.2">
      <c r="A1311" s="497" t="s">
        <v>618</v>
      </c>
      <c r="B1311" s="498" t="s">
        <v>639</v>
      </c>
      <c r="C1311" s="499" t="s">
        <v>620</v>
      </c>
      <c r="D1311" s="499" t="s">
        <v>1486</v>
      </c>
      <c r="E1311" s="500">
        <v>5000</v>
      </c>
      <c r="F1311" s="499" t="s">
        <v>4374</v>
      </c>
      <c r="G1311" s="499" t="s">
        <v>4375</v>
      </c>
      <c r="H1311" s="499" t="s">
        <v>1758</v>
      </c>
      <c r="I1311" s="499" t="s">
        <v>625</v>
      </c>
      <c r="J1311" s="499" t="s">
        <v>1758</v>
      </c>
      <c r="K1311" s="498">
        <v>8</v>
      </c>
      <c r="L1311" s="498">
        <v>12</v>
      </c>
      <c r="M1311" s="500">
        <v>62595.110000000008</v>
      </c>
      <c r="N1311" s="498">
        <v>4</v>
      </c>
      <c r="O1311" s="498">
        <v>6</v>
      </c>
      <c r="P1311" s="500">
        <v>31418.548110547283</v>
      </c>
    </row>
    <row r="1312" spans="1:16" ht="20.100000000000001" customHeight="1" x14ac:dyDescent="0.2">
      <c r="A1312" s="497" t="s">
        <v>618</v>
      </c>
      <c r="B1312" s="498" t="s">
        <v>619</v>
      </c>
      <c r="C1312" s="499" t="s">
        <v>620</v>
      </c>
      <c r="D1312" s="499" t="s">
        <v>4376</v>
      </c>
      <c r="E1312" s="500">
        <v>5000</v>
      </c>
      <c r="F1312" s="499" t="s">
        <v>4377</v>
      </c>
      <c r="G1312" s="499" t="s">
        <v>4378</v>
      </c>
      <c r="H1312" s="499" t="s">
        <v>666</v>
      </c>
      <c r="I1312" s="499" t="s">
        <v>630</v>
      </c>
      <c r="J1312" s="499" t="s">
        <v>666</v>
      </c>
      <c r="K1312" s="498">
        <v>6</v>
      </c>
      <c r="L1312" s="498">
        <v>12</v>
      </c>
      <c r="M1312" s="500">
        <v>62989.80000000001</v>
      </c>
      <c r="N1312" s="498">
        <v>4</v>
      </c>
      <c r="O1312" s="498">
        <v>6</v>
      </c>
      <c r="P1312" s="500">
        <v>31418.548110547283</v>
      </c>
    </row>
    <row r="1313" spans="1:16" ht="20.100000000000001" customHeight="1" x14ac:dyDescent="0.2">
      <c r="A1313" s="497" t="s">
        <v>618</v>
      </c>
      <c r="B1313" s="498" t="s">
        <v>639</v>
      </c>
      <c r="C1313" s="499" t="s">
        <v>620</v>
      </c>
      <c r="D1313" s="499" t="s">
        <v>4379</v>
      </c>
      <c r="E1313" s="500">
        <v>6500</v>
      </c>
      <c r="F1313" s="499" t="s">
        <v>4380</v>
      </c>
      <c r="G1313" s="499" t="s">
        <v>4381</v>
      </c>
      <c r="H1313" s="499" t="s">
        <v>4382</v>
      </c>
      <c r="I1313" s="499" t="s">
        <v>630</v>
      </c>
      <c r="J1313" s="499" t="s">
        <v>4382</v>
      </c>
      <c r="K1313" s="498">
        <v>8</v>
      </c>
      <c r="L1313" s="498">
        <v>12</v>
      </c>
      <c r="M1313" s="500">
        <v>80951.099999999991</v>
      </c>
      <c r="N1313" s="498">
        <v>4</v>
      </c>
      <c r="O1313" s="498">
        <v>6</v>
      </c>
      <c r="P1313" s="500">
        <v>40418.548110547286</v>
      </c>
    </row>
    <row r="1314" spans="1:16" ht="20.100000000000001" customHeight="1" x14ac:dyDescent="0.2">
      <c r="A1314" s="497" t="s">
        <v>618</v>
      </c>
      <c r="B1314" s="498" t="s">
        <v>639</v>
      </c>
      <c r="C1314" s="499" t="s">
        <v>620</v>
      </c>
      <c r="D1314" s="499" t="s">
        <v>4383</v>
      </c>
      <c r="E1314" s="500">
        <v>6000</v>
      </c>
      <c r="F1314" s="499" t="s">
        <v>4384</v>
      </c>
      <c r="G1314" s="499" t="s">
        <v>4385</v>
      </c>
      <c r="H1314" s="499" t="s">
        <v>817</v>
      </c>
      <c r="I1314" s="499" t="s">
        <v>652</v>
      </c>
      <c r="J1314" s="499" t="s">
        <v>817</v>
      </c>
      <c r="K1314" s="498"/>
      <c r="L1314" s="498"/>
      <c r="M1314" s="500"/>
      <c r="N1314" s="498">
        <v>1</v>
      </c>
      <c r="O1314" s="498">
        <v>1</v>
      </c>
      <c r="P1314" s="500">
        <v>6329.5481105472845</v>
      </c>
    </row>
    <row r="1315" spans="1:16" ht="20.100000000000001" customHeight="1" x14ac:dyDescent="0.2">
      <c r="A1315" s="497" t="s">
        <v>618</v>
      </c>
      <c r="B1315" s="498" t="s">
        <v>639</v>
      </c>
      <c r="C1315" s="499" t="s">
        <v>620</v>
      </c>
      <c r="D1315" s="499" t="s">
        <v>805</v>
      </c>
      <c r="E1315" s="500">
        <v>5500</v>
      </c>
      <c r="F1315" s="499" t="s">
        <v>4386</v>
      </c>
      <c r="G1315" s="499" t="s">
        <v>4387</v>
      </c>
      <c r="H1315" s="499" t="s">
        <v>817</v>
      </c>
      <c r="I1315" s="499" t="s">
        <v>652</v>
      </c>
      <c r="J1315" s="499" t="s">
        <v>817</v>
      </c>
      <c r="K1315" s="498"/>
      <c r="L1315" s="498"/>
      <c r="M1315" s="500"/>
      <c r="N1315" s="498">
        <v>0</v>
      </c>
      <c r="O1315" s="498">
        <v>1</v>
      </c>
      <c r="P1315" s="500">
        <v>1099.08</v>
      </c>
    </row>
    <row r="1316" spans="1:16" ht="20.100000000000001" customHeight="1" x14ac:dyDescent="0.2">
      <c r="A1316" s="497" t="s">
        <v>618</v>
      </c>
      <c r="B1316" s="498" t="s">
        <v>639</v>
      </c>
      <c r="C1316" s="499" t="s">
        <v>620</v>
      </c>
      <c r="D1316" s="499" t="s">
        <v>4388</v>
      </c>
      <c r="E1316" s="500">
        <v>4500</v>
      </c>
      <c r="F1316" s="499" t="s">
        <v>4389</v>
      </c>
      <c r="G1316" s="499" t="s">
        <v>4390</v>
      </c>
      <c r="H1316" s="499" t="s">
        <v>1028</v>
      </c>
      <c r="I1316" s="499" t="s">
        <v>630</v>
      </c>
      <c r="J1316" s="499" t="s">
        <v>1028</v>
      </c>
      <c r="K1316" s="498">
        <v>6</v>
      </c>
      <c r="L1316" s="498">
        <v>12</v>
      </c>
      <c r="M1316" s="500">
        <v>56987.010000000009</v>
      </c>
      <c r="N1316" s="498">
        <v>5</v>
      </c>
      <c r="O1316" s="498">
        <v>6</v>
      </c>
      <c r="P1316" s="500">
        <v>28418.548110547283</v>
      </c>
    </row>
    <row r="1317" spans="1:16" ht="20.100000000000001" customHeight="1" x14ac:dyDescent="0.2">
      <c r="A1317" s="497" t="s">
        <v>618</v>
      </c>
      <c r="B1317" s="498" t="s">
        <v>639</v>
      </c>
      <c r="C1317" s="499" t="s">
        <v>620</v>
      </c>
      <c r="D1317" s="499" t="s">
        <v>1489</v>
      </c>
      <c r="E1317" s="500">
        <v>6000</v>
      </c>
      <c r="F1317" s="499" t="s">
        <v>4391</v>
      </c>
      <c r="G1317" s="499" t="s">
        <v>4392</v>
      </c>
      <c r="H1317" s="499" t="s">
        <v>1000</v>
      </c>
      <c r="I1317" s="499" t="s">
        <v>630</v>
      </c>
      <c r="J1317" s="499" t="s">
        <v>1000</v>
      </c>
      <c r="K1317" s="498"/>
      <c r="L1317" s="498"/>
      <c r="M1317" s="500"/>
      <c r="N1317" s="498">
        <v>4</v>
      </c>
      <c r="O1317" s="498">
        <v>4</v>
      </c>
      <c r="P1317" s="500">
        <v>23582.948110547284</v>
      </c>
    </row>
    <row r="1318" spans="1:16" ht="20.100000000000001" customHeight="1" x14ac:dyDescent="0.2">
      <c r="A1318" s="497" t="s">
        <v>618</v>
      </c>
      <c r="B1318" s="498" t="s">
        <v>639</v>
      </c>
      <c r="C1318" s="499" t="s">
        <v>620</v>
      </c>
      <c r="D1318" s="499" t="s">
        <v>720</v>
      </c>
      <c r="E1318" s="500">
        <v>12000</v>
      </c>
      <c r="F1318" s="499" t="s">
        <v>4393</v>
      </c>
      <c r="G1318" s="499" t="s">
        <v>4394</v>
      </c>
      <c r="H1318" s="499" t="s">
        <v>4395</v>
      </c>
      <c r="I1318" s="499" t="s">
        <v>630</v>
      </c>
      <c r="J1318" s="499" t="s">
        <v>4395</v>
      </c>
      <c r="K1318" s="498">
        <v>1</v>
      </c>
      <c r="L1318" s="498">
        <v>2</v>
      </c>
      <c r="M1318" s="500">
        <v>25114.97</v>
      </c>
      <c r="N1318" s="498"/>
      <c r="O1318" s="498"/>
      <c r="P1318" s="500"/>
    </row>
    <row r="1319" spans="1:16" ht="20.100000000000001" customHeight="1" x14ac:dyDescent="0.2">
      <c r="A1319" s="497" t="s">
        <v>618</v>
      </c>
      <c r="B1319" s="498" t="s">
        <v>639</v>
      </c>
      <c r="C1319" s="499" t="s">
        <v>620</v>
      </c>
      <c r="D1319" s="499" t="s">
        <v>2609</v>
      </c>
      <c r="E1319" s="500">
        <v>1200</v>
      </c>
      <c r="F1319" s="499" t="s">
        <v>4396</v>
      </c>
      <c r="G1319" s="499" t="s">
        <v>4397</v>
      </c>
      <c r="H1319" s="499" t="s">
        <v>651</v>
      </c>
      <c r="I1319" s="499" t="s">
        <v>652</v>
      </c>
      <c r="J1319" s="499" t="s">
        <v>651</v>
      </c>
      <c r="K1319" s="498">
        <v>6</v>
      </c>
      <c r="L1319" s="498">
        <v>12</v>
      </c>
      <c r="M1319" s="500">
        <v>16796</v>
      </c>
      <c r="N1319" s="498">
        <v>4</v>
      </c>
      <c r="O1319" s="498">
        <v>6</v>
      </c>
      <c r="P1319" s="500">
        <v>7959.7481105472843</v>
      </c>
    </row>
    <row r="1320" spans="1:16" ht="20.100000000000001" customHeight="1" x14ac:dyDescent="0.2">
      <c r="A1320" s="497" t="s">
        <v>618</v>
      </c>
      <c r="B1320" s="498" t="s">
        <v>639</v>
      </c>
      <c r="C1320" s="499" t="s">
        <v>620</v>
      </c>
      <c r="D1320" s="499" t="s">
        <v>805</v>
      </c>
      <c r="E1320" s="500">
        <v>1400</v>
      </c>
      <c r="F1320" s="499" t="s">
        <v>4398</v>
      </c>
      <c r="G1320" s="499" t="s">
        <v>4399</v>
      </c>
      <c r="H1320" s="499" t="s">
        <v>1059</v>
      </c>
      <c r="I1320" s="499" t="s">
        <v>625</v>
      </c>
      <c r="J1320" s="499" t="s">
        <v>1059</v>
      </c>
      <c r="K1320" s="498">
        <v>8</v>
      </c>
      <c r="L1320" s="498">
        <v>12</v>
      </c>
      <c r="M1320" s="500">
        <v>16230.5</v>
      </c>
      <c r="N1320" s="498">
        <v>6</v>
      </c>
      <c r="O1320" s="498">
        <v>6</v>
      </c>
      <c r="P1320" s="500">
        <v>9267.7481105472834</v>
      </c>
    </row>
    <row r="1321" spans="1:16" ht="20.100000000000001" customHeight="1" x14ac:dyDescent="0.2">
      <c r="A1321" s="497" t="s">
        <v>618</v>
      </c>
      <c r="B1321" s="498" t="s">
        <v>639</v>
      </c>
      <c r="C1321" s="499" t="s">
        <v>620</v>
      </c>
      <c r="D1321" s="499" t="s">
        <v>653</v>
      </c>
      <c r="E1321" s="500">
        <v>3000</v>
      </c>
      <c r="F1321" s="499" t="s">
        <v>4400</v>
      </c>
      <c r="G1321" s="499" t="s">
        <v>4401</v>
      </c>
      <c r="H1321" s="499" t="s">
        <v>656</v>
      </c>
      <c r="I1321" s="499" t="s">
        <v>630</v>
      </c>
      <c r="J1321" s="499" t="s">
        <v>656</v>
      </c>
      <c r="K1321" s="498">
        <v>7</v>
      </c>
      <c r="L1321" s="498">
        <v>10</v>
      </c>
      <c r="M1321" s="500">
        <v>31157.750000000004</v>
      </c>
      <c r="N1321" s="498"/>
      <c r="O1321" s="498"/>
      <c r="P1321" s="500"/>
    </row>
    <row r="1322" spans="1:16" ht="20.100000000000001" customHeight="1" x14ac:dyDescent="0.2">
      <c r="A1322" s="497" t="s">
        <v>618</v>
      </c>
      <c r="B1322" s="498" t="s">
        <v>639</v>
      </c>
      <c r="C1322" s="499" t="s">
        <v>620</v>
      </c>
      <c r="D1322" s="499" t="s">
        <v>4402</v>
      </c>
      <c r="E1322" s="500">
        <v>10000</v>
      </c>
      <c r="F1322" s="499" t="s">
        <v>4403</v>
      </c>
      <c r="G1322" s="499" t="s">
        <v>4404</v>
      </c>
      <c r="H1322" s="499" t="s">
        <v>1574</v>
      </c>
      <c r="I1322" s="499" t="s">
        <v>630</v>
      </c>
      <c r="J1322" s="499" t="s">
        <v>1574</v>
      </c>
      <c r="K1322" s="498">
        <v>4</v>
      </c>
      <c r="L1322" s="498">
        <v>11</v>
      </c>
      <c r="M1322" s="500">
        <v>131642.74999999997</v>
      </c>
      <c r="N1322" s="498"/>
      <c r="O1322" s="498"/>
      <c r="P1322" s="500"/>
    </row>
    <row r="1323" spans="1:16" ht="20.100000000000001" customHeight="1" x14ac:dyDescent="0.2">
      <c r="A1323" s="497" t="s">
        <v>618</v>
      </c>
      <c r="B1323" s="498" t="s">
        <v>639</v>
      </c>
      <c r="C1323" s="499" t="s">
        <v>620</v>
      </c>
      <c r="D1323" s="499" t="s">
        <v>708</v>
      </c>
      <c r="E1323" s="500">
        <v>3500</v>
      </c>
      <c r="F1323" s="499" t="s">
        <v>4405</v>
      </c>
      <c r="G1323" s="499" t="s">
        <v>4406</v>
      </c>
      <c r="H1323" s="499" t="s">
        <v>638</v>
      </c>
      <c r="I1323" s="499" t="s">
        <v>630</v>
      </c>
      <c r="J1323" s="499" t="s">
        <v>638</v>
      </c>
      <c r="K1323" s="498">
        <v>6</v>
      </c>
      <c r="L1323" s="498">
        <v>12</v>
      </c>
      <c r="M1323" s="500">
        <v>44867.850000000006</v>
      </c>
      <c r="N1323" s="498">
        <v>4</v>
      </c>
      <c r="O1323" s="498">
        <v>6</v>
      </c>
      <c r="P1323" s="500">
        <v>22418.548110547283</v>
      </c>
    </row>
    <row r="1324" spans="1:16" ht="20.100000000000001" customHeight="1" x14ac:dyDescent="0.2">
      <c r="A1324" s="497" t="s">
        <v>618</v>
      </c>
      <c r="B1324" s="498" t="s">
        <v>639</v>
      </c>
      <c r="C1324" s="499" t="s">
        <v>620</v>
      </c>
      <c r="D1324" s="499" t="s">
        <v>893</v>
      </c>
      <c r="E1324" s="500">
        <v>3800</v>
      </c>
      <c r="F1324" s="499" t="s">
        <v>4407</v>
      </c>
      <c r="G1324" s="499" t="s">
        <v>4408</v>
      </c>
      <c r="H1324" s="499" t="s">
        <v>4201</v>
      </c>
      <c r="I1324" s="499" t="s">
        <v>652</v>
      </c>
      <c r="J1324" s="499" t="s">
        <v>4201</v>
      </c>
      <c r="K1324" s="498">
        <v>6</v>
      </c>
      <c r="L1324" s="498">
        <v>12</v>
      </c>
      <c r="M1324" s="500">
        <v>48589.80000000001</v>
      </c>
      <c r="N1324" s="498">
        <v>4</v>
      </c>
      <c r="O1324" s="498">
        <v>6</v>
      </c>
      <c r="P1324" s="500">
        <v>24218.548110547283</v>
      </c>
    </row>
    <row r="1325" spans="1:16" ht="20.100000000000001" customHeight="1" x14ac:dyDescent="0.2">
      <c r="A1325" s="497" t="s">
        <v>618</v>
      </c>
      <c r="B1325" s="498" t="s">
        <v>639</v>
      </c>
      <c r="C1325" s="499" t="s">
        <v>620</v>
      </c>
      <c r="D1325" s="499" t="s">
        <v>2982</v>
      </c>
      <c r="E1325" s="500">
        <v>1200</v>
      </c>
      <c r="F1325" s="499" t="s">
        <v>4409</v>
      </c>
      <c r="G1325" s="499" t="s">
        <v>4410</v>
      </c>
      <c r="H1325" s="499" t="s">
        <v>1178</v>
      </c>
      <c r="I1325" s="499" t="s">
        <v>625</v>
      </c>
      <c r="J1325" s="499" t="s">
        <v>1178</v>
      </c>
      <c r="K1325" s="498">
        <v>6</v>
      </c>
      <c r="L1325" s="498">
        <v>12</v>
      </c>
      <c r="M1325" s="500">
        <v>16780.169999999998</v>
      </c>
      <c r="N1325" s="498">
        <v>4</v>
      </c>
      <c r="O1325" s="498">
        <v>6</v>
      </c>
      <c r="P1325" s="500">
        <v>7959.7481105472843</v>
      </c>
    </row>
    <row r="1326" spans="1:16" ht="20.100000000000001" customHeight="1" x14ac:dyDescent="0.2">
      <c r="A1326" s="497" t="s">
        <v>618</v>
      </c>
      <c r="B1326" s="498" t="s">
        <v>619</v>
      </c>
      <c r="C1326" s="499" t="s">
        <v>620</v>
      </c>
      <c r="D1326" s="499" t="s">
        <v>1674</v>
      </c>
      <c r="E1326" s="500">
        <v>6000</v>
      </c>
      <c r="F1326" s="499" t="s">
        <v>4411</v>
      </c>
      <c r="G1326" s="499" t="s">
        <v>4412</v>
      </c>
      <c r="H1326" s="499" t="s">
        <v>656</v>
      </c>
      <c r="I1326" s="499" t="s">
        <v>630</v>
      </c>
      <c r="J1326" s="499" t="s">
        <v>656</v>
      </c>
      <c r="K1326" s="498">
        <v>6</v>
      </c>
      <c r="L1326" s="498">
        <v>12</v>
      </c>
      <c r="M1326" s="500">
        <v>74989.8</v>
      </c>
      <c r="N1326" s="498">
        <v>4</v>
      </c>
      <c r="O1326" s="498">
        <v>6</v>
      </c>
      <c r="P1326" s="500">
        <v>37418.548110547286</v>
      </c>
    </row>
    <row r="1327" spans="1:16" ht="20.100000000000001" customHeight="1" x14ac:dyDescent="0.2">
      <c r="A1327" s="497" t="s">
        <v>618</v>
      </c>
      <c r="B1327" s="498" t="s">
        <v>639</v>
      </c>
      <c r="C1327" s="499" t="s">
        <v>620</v>
      </c>
      <c r="D1327" s="499" t="s">
        <v>688</v>
      </c>
      <c r="E1327" s="500">
        <v>3800</v>
      </c>
      <c r="F1327" s="499" t="s">
        <v>4413</v>
      </c>
      <c r="G1327" s="499" t="s">
        <v>4414</v>
      </c>
      <c r="H1327" s="499" t="s">
        <v>4415</v>
      </c>
      <c r="I1327" s="499" t="s">
        <v>652</v>
      </c>
      <c r="J1327" s="499" t="s">
        <v>4415</v>
      </c>
      <c r="K1327" s="498">
        <v>6</v>
      </c>
      <c r="L1327" s="498">
        <v>12</v>
      </c>
      <c r="M1327" s="500">
        <v>48318.960000000006</v>
      </c>
      <c r="N1327" s="498">
        <v>4</v>
      </c>
      <c r="O1327" s="498">
        <v>6</v>
      </c>
      <c r="P1327" s="500">
        <v>24218.548110547283</v>
      </c>
    </row>
    <row r="1328" spans="1:16" ht="20.100000000000001" customHeight="1" x14ac:dyDescent="0.2">
      <c r="A1328" s="497" t="s">
        <v>618</v>
      </c>
      <c r="B1328" s="498" t="s">
        <v>619</v>
      </c>
      <c r="C1328" s="499" t="s">
        <v>620</v>
      </c>
      <c r="D1328" s="499" t="s">
        <v>4416</v>
      </c>
      <c r="E1328" s="500">
        <v>4000</v>
      </c>
      <c r="F1328" s="499" t="s">
        <v>4417</v>
      </c>
      <c r="G1328" s="499" t="s">
        <v>4418</v>
      </c>
      <c r="H1328" s="499" t="s">
        <v>1144</v>
      </c>
      <c r="I1328" s="499" t="s">
        <v>630</v>
      </c>
      <c r="J1328" s="499" t="s">
        <v>1144</v>
      </c>
      <c r="K1328" s="498">
        <v>9</v>
      </c>
      <c r="L1328" s="498">
        <v>12</v>
      </c>
      <c r="M1328" s="500">
        <v>50985.600000000013</v>
      </c>
      <c r="N1328" s="498">
        <v>3</v>
      </c>
      <c r="O1328" s="498">
        <v>6</v>
      </c>
      <c r="P1328" s="500">
        <v>25418.548110547283</v>
      </c>
    </row>
    <row r="1329" spans="1:16" ht="20.100000000000001" customHeight="1" x14ac:dyDescent="0.2">
      <c r="A1329" s="497" t="s">
        <v>618</v>
      </c>
      <c r="B1329" s="498" t="s">
        <v>639</v>
      </c>
      <c r="C1329" s="499" t="s">
        <v>620</v>
      </c>
      <c r="D1329" s="499" t="s">
        <v>1768</v>
      </c>
      <c r="E1329" s="500">
        <v>3500</v>
      </c>
      <c r="F1329" s="499" t="s">
        <v>4419</v>
      </c>
      <c r="G1329" s="499" t="s">
        <v>4420</v>
      </c>
      <c r="H1329" s="499" t="s">
        <v>699</v>
      </c>
      <c r="I1329" s="499" t="s">
        <v>630</v>
      </c>
      <c r="J1329" s="499" t="s">
        <v>699</v>
      </c>
      <c r="K1329" s="498">
        <v>6</v>
      </c>
      <c r="L1329" s="498">
        <v>12</v>
      </c>
      <c r="M1329" s="500">
        <v>44879.280000000006</v>
      </c>
      <c r="N1329" s="498">
        <v>4</v>
      </c>
      <c r="O1329" s="498">
        <v>6</v>
      </c>
      <c r="P1329" s="500">
        <v>22418.548110547283</v>
      </c>
    </row>
    <row r="1330" spans="1:16" ht="20.100000000000001" customHeight="1" x14ac:dyDescent="0.2">
      <c r="A1330" s="497" t="s">
        <v>618</v>
      </c>
      <c r="B1330" s="498" t="s">
        <v>639</v>
      </c>
      <c r="C1330" s="499" t="s">
        <v>620</v>
      </c>
      <c r="D1330" s="499" t="s">
        <v>4421</v>
      </c>
      <c r="E1330" s="500">
        <v>1850</v>
      </c>
      <c r="F1330" s="499" t="s">
        <v>4422</v>
      </c>
      <c r="G1330" s="499" t="s">
        <v>4423</v>
      </c>
      <c r="H1330" s="499" t="s">
        <v>787</v>
      </c>
      <c r="I1330" s="499" t="s">
        <v>625</v>
      </c>
      <c r="J1330" s="499" t="s">
        <v>787</v>
      </c>
      <c r="K1330" s="498">
        <v>6</v>
      </c>
      <c r="L1330" s="498">
        <v>12</v>
      </c>
      <c r="M1330" s="500">
        <v>25050.639999999999</v>
      </c>
      <c r="N1330" s="498">
        <v>4</v>
      </c>
      <c r="O1330" s="498">
        <v>6</v>
      </c>
      <c r="P1330" s="500">
        <v>12210.748110547283</v>
      </c>
    </row>
    <row r="1331" spans="1:16" ht="20.100000000000001" customHeight="1" x14ac:dyDescent="0.2">
      <c r="A1331" s="497" t="s">
        <v>618</v>
      </c>
      <c r="B1331" s="498" t="s">
        <v>619</v>
      </c>
      <c r="C1331" s="499" t="s">
        <v>620</v>
      </c>
      <c r="D1331" s="499" t="s">
        <v>4424</v>
      </c>
      <c r="E1331" s="500">
        <v>2200</v>
      </c>
      <c r="F1331" s="499" t="s">
        <v>4425</v>
      </c>
      <c r="G1331" s="499" t="s">
        <v>4426</v>
      </c>
      <c r="H1331" s="499" t="s">
        <v>4427</v>
      </c>
      <c r="I1331" s="499" t="s">
        <v>625</v>
      </c>
      <c r="J1331" s="499" t="s">
        <v>4427</v>
      </c>
      <c r="K1331" s="498">
        <v>9</v>
      </c>
      <c r="L1331" s="498">
        <v>12</v>
      </c>
      <c r="M1331" s="500">
        <v>28869.610000000008</v>
      </c>
      <c r="N1331" s="498">
        <v>4</v>
      </c>
      <c r="O1331" s="498">
        <v>6</v>
      </c>
      <c r="P1331" s="500">
        <v>14499.748110547283</v>
      </c>
    </row>
    <row r="1332" spans="1:16" ht="20.100000000000001" customHeight="1" x14ac:dyDescent="0.2">
      <c r="A1332" s="497" t="s">
        <v>618</v>
      </c>
      <c r="B1332" s="498" t="s">
        <v>639</v>
      </c>
      <c r="C1332" s="499" t="s">
        <v>620</v>
      </c>
      <c r="D1332" s="499" t="s">
        <v>830</v>
      </c>
      <c r="E1332" s="500">
        <v>2500</v>
      </c>
      <c r="F1332" s="499" t="s">
        <v>4428</v>
      </c>
      <c r="G1332" s="499" t="s">
        <v>4429</v>
      </c>
      <c r="H1332" s="499" t="s">
        <v>651</v>
      </c>
      <c r="I1332" s="499" t="s">
        <v>652</v>
      </c>
      <c r="J1332" s="499" t="s">
        <v>651</v>
      </c>
      <c r="K1332" s="498">
        <v>7</v>
      </c>
      <c r="L1332" s="498">
        <v>12</v>
      </c>
      <c r="M1332" s="500">
        <v>32979.770000000004</v>
      </c>
      <c r="N1332" s="498">
        <v>3</v>
      </c>
      <c r="O1332" s="498">
        <v>6</v>
      </c>
      <c r="P1332" s="500">
        <v>16418.548110547283</v>
      </c>
    </row>
    <row r="1333" spans="1:16" ht="20.100000000000001" customHeight="1" x14ac:dyDescent="0.2">
      <c r="A1333" s="497" t="s">
        <v>618</v>
      </c>
      <c r="B1333" s="498" t="s">
        <v>619</v>
      </c>
      <c r="C1333" s="499" t="s">
        <v>620</v>
      </c>
      <c r="D1333" s="499" t="s">
        <v>4430</v>
      </c>
      <c r="E1333" s="500">
        <v>1500</v>
      </c>
      <c r="F1333" s="499" t="s">
        <v>4431</v>
      </c>
      <c r="G1333" s="499" t="s">
        <v>4432</v>
      </c>
      <c r="H1333" s="499" t="s">
        <v>900</v>
      </c>
      <c r="I1333" s="499" t="s">
        <v>630</v>
      </c>
      <c r="J1333" s="499" t="s">
        <v>900</v>
      </c>
      <c r="K1333" s="498">
        <v>9</v>
      </c>
      <c r="L1333" s="498">
        <v>12</v>
      </c>
      <c r="M1333" s="500">
        <v>20710.190000000002</v>
      </c>
      <c r="N1333" s="498">
        <v>4</v>
      </c>
      <c r="O1333" s="498">
        <v>6</v>
      </c>
      <c r="P1333" s="500">
        <v>9921.7481105472834</v>
      </c>
    </row>
    <row r="1334" spans="1:16" ht="20.100000000000001" customHeight="1" x14ac:dyDescent="0.2">
      <c r="A1334" s="497" t="s">
        <v>618</v>
      </c>
      <c r="B1334" s="498" t="s">
        <v>639</v>
      </c>
      <c r="C1334" s="499" t="s">
        <v>620</v>
      </c>
      <c r="D1334" s="499" t="s">
        <v>4433</v>
      </c>
      <c r="E1334" s="500">
        <v>2500</v>
      </c>
      <c r="F1334" s="499" t="s">
        <v>4434</v>
      </c>
      <c r="G1334" s="499" t="s">
        <v>4435</v>
      </c>
      <c r="H1334" s="499" t="s">
        <v>1951</v>
      </c>
      <c r="I1334" s="499" t="s">
        <v>625</v>
      </c>
      <c r="J1334" s="499" t="s">
        <v>1951</v>
      </c>
      <c r="K1334" s="498">
        <v>6</v>
      </c>
      <c r="L1334" s="498">
        <v>12</v>
      </c>
      <c r="M1334" s="500">
        <v>32989.800000000003</v>
      </c>
      <c r="N1334" s="498">
        <v>4</v>
      </c>
      <c r="O1334" s="498">
        <v>6</v>
      </c>
      <c r="P1334" s="500">
        <v>16418.548110547283</v>
      </c>
    </row>
    <row r="1335" spans="1:16" ht="20.100000000000001" customHeight="1" x14ac:dyDescent="0.2">
      <c r="A1335" s="497" t="s">
        <v>618</v>
      </c>
      <c r="B1335" s="498" t="s">
        <v>639</v>
      </c>
      <c r="C1335" s="499" t="s">
        <v>620</v>
      </c>
      <c r="D1335" s="499" t="s">
        <v>1755</v>
      </c>
      <c r="E1335" s="500">
        <v>1500</v>
      </c>
      <c r="F1335" s="499" t="s">
        <v>4436</v>
      </c>
      <c r="G1335" s="499" t="s">
        <v>4437</v>
      </c>
      <c r="H1335" s="499" t="s">
        <v>817</v>
      </c>
      <c r="I1335" s="499" t="s">
        <v>652</v>
      </c>
      <c r="J1335" s="499" t="s">
        <v>817</v>
      </c>
      <c r="K1335" s="498">
        <v>11</v>
      </c>
      <c r="L1335" s="498">
        <v>12</v>
      </c>
      <c r="M1335" s="500">
        <v>20658.52</v>
      </c>
      <c r="N1335" s="498">
        <v>6</v>
      </c>
      <c r="O1335" s="498">
        <v>6</v>
      </c>
      <c r="P1335" s="500">
        <v>9921.7481105472834</v>
      </c>
    </row>
    <row r="1336" spans="1:16" ht="20.100000000000001" customHeight="1" x14ac:dyDescent="0.2">
      <c r="A1336" s="497" t="s">
        <v>618</v>
      </c>
      <c r="B1336" s="498" t="s">
        <v>619</v>
      </c>
      <c r="C1336" s="499" t="s">
        <v>620</v>
      </c>
      <c r="D1336" s="499" t="s">
        <v>4438</v>
      </c>
      <c r="E1336" s="500">
        <v>3500</v>
      </c>
      <c r="F1336" s="499" t="s">
        <v>4439</v>
      </c>
      <c r="G1336" s="499" t="s">
        <v>4440</v>
      </c>
      <c r="H1336" s="499" t="s">
        <v>1028</v>
      </c>
      <c r="I1336" s="499" t="s">
        <v>630</v>
      </c>
      <c r="J1336" s="499" t="s">
        <v>1028</v>
      </c>
      <c r="K1336" s="498">
        <v>1</v>
      </c>
      <c r="L1336" s="498">
        <v>2</v>
      </c>
      <c r="M1336" s="500">
        <v>7834.41</v>
      </c>
      <c r="N1336" s="498"/>
      <c r="O1336" s="498"/>
      <c r="P1336" s="500"/>
    </row>
    <row r="1337" spans="1:16" ht="20.100000000000001" customHeight="1" x14ac:dyDescent="0.2">
      <c r="A1337" s="497" t="s">
        <v>618</v>
      </c>
      <c r="B1337" s="498" t="s">
        <v>639</v>
      </c>
      <c r="C1337" s="499" t="s">
        <v>620</v>
      </c>
      <c r="D1337" s="499" t="s">
        <v>696</v>
      </c>
      <c r="E1337" s="500">
        <v>5500</v>
      </c>
      <c r="F1337" s="499" t="s">
        <v>4441</v>
      </c>
      <c r="G1337" s="499" t="s">
        <v>4442</v>
      </c>
      <c r="H1337" s="499" t="s">
        <v>699</v>
      </c>
      <c r="I1337" s="499" t="s">
        <v>630</v>
      </c>
      <c r="J1337" s="499" t="s">
        <v>699</v>
      </c>
      <c r="K1337" s="498">
        <v>0</v>
      </c>
      <c r="L1337" s="498">
        <v>1</v>
      </c>
      <c r="M1337" s="500">
        <v>3825.54</v>
      </c>
      <c r="N1337" s="498"/>
      <c r="O1337" s="498"/>
      <c r="P1337" s="500"/>
    </row>
    <row r="1338" spans="1:16" ht="20.100000000000001" customHeight="1" x14ac:dyDescent="0.2">
      <c r="A1338" s="497" t="s">
        <v>618</v>
      </c>
      <c r="B1338" s="498" t="s">
        <v>639</v>
      </c>
      <c r="C1338" s="499" t="s">
        <v>620</v>
      </c>
      <c r="D1338" s="499" t="s">
        <v>4443</v>
      </c>
      <c r="E1338" s="500">
        <v>4500</v>
      </c>
      <c r="F1338" s="499" t="s">
        <v>4444</v>
      </c>
      <c r="G1338" s="499" t="s">
        <v>4445</v>
      </c>
      <c r="H1338" s="499" t="s">
        <v>711</v>
      </c>
      <c r="I1338" s="499" t="s">
        <v>630</v>
      </c>
      <c r="J1338" s="499" t="s">
        <v>711</v>
      </c>
      <c r="K1338" s="498">
        <v>6</v>
      </c>
      <c r="L1338" s="498">
        <v>12</v>
      </c>
      <c r="M1338" s="500">
        <v>56989.80000000001</v>
      </c>
      <c r="N1338" s="498">
        <v>4</v>
      </c>
      <c r="O1338" s="498">
        <v>6</v>
      </c>
      <c r="P1338" s="500">
        <v>28418.548110547283</v>
      </c>
    </row>
    <row r="1339" spans="1:16" ht="20.100000000000001" customHeight="1" x14ac:dyDescent="0.2">
      <c r="A1339" s="497" t="s">
        <v>618</v>
      </c>
      <c r="B1339" s="498" t="s">
        <v>639</v>
      </c>
      <c r="C1339" s="499" t="s">
        <v>620</v>
      </c>
      <c r="D1339" s="499" t="s">
        <v>2097</v>
      </c>
      <c r="E1339" s="500">
        <v>3000</v>
      </c>
      <c r="F1339" s="499" t="s">
        <v>4446</v>
      </c>
      <c r="G1339" s="499" t="s">
        <v>4447</v>
      </c>
      <c r="H1339" s="499" t="s">
        <v>699</v>
      </c>
      <c r="I1339" s="499" t="s">
        <v>630</v>
      </c>
      <c r="J1339" s="499" t="s">
        <v>699</v>
      </c>
      <c r="K1339" s="498">
        <v>6</v>
      </c>
      <c r="L1339" s="498">
        <v>12</v>
      </c>
      <c r="M1339" s="500">
        <v>38826.890000000007</v>
      </c>
      <c r="N1339" s="498">
        <v>4</v>
      </c>
      <c r="O1339" s="498">
        <v>6</v>
      </c>
      <c r="P1339" s="500">
        <v>17958.488110547281</v>
      </c>
    </row>
    <row r="1340" spans="1:16" ht="20.100000000000001" customHeight="1" x14ac:dyDescent="0.2">
      <c r="A1340" s="497" t="s">
        <v>618</v>
      </c>
      <c r="B1340" s="498" t="s">
        <v>639</v>
      </c>
      <c r="C1340" s="499" t="s">
        <v>620</v>
      </c>
      <c r="D1340" s="499" t="s">
        <v>4448</v>
      </c>
      <c r="E1340" s="500">
        <v>4500</v>
      </c>
      <c r="F1340" s="499" t="s">
        <v>4449</v>
      </c>
      <c r="G1340" s="499" t="s">
        <v>4450</v>
      </c>
      <c r="H1340" s="499" t="s">
        <v>687</v>
      </c>
      <c r="I1340" s="499" t="s">
        <v>625</v>
      </c>
      <c r="J1340" s="499" t="s">
        <v>687</v>
      </c>
      <c r="K1340" s="498">
        <v>6</v>
      </c>
      <c r="L1340" s="498">
        <v>12</v>
      </c>
      <c r="M1340" s="500">
        <v>56987.630000000012</v>
      </c>
      <c r="N1340" s="498">
        <v>4</v>
      </c>
      <c r="O1340" s="498">
        <v>6</v>
      </c>
      <c r="P1340" s="500">
        <v>28418.548110547283</v>
      </c>
    </row>
    <row r="1341" spans="1:16" ht="20.100000000000001" customHeight="1" x14ac:dyDescent="0.2">
      <c r="A1341" s="497" t="s">
        <v>618</v>
      </c>
      <c r="B1341" s="498" t="s">
        <v>639</v>
      </c>
      <c r="C1341" s="499" t="s">
        <v>620</v>
      </c>
      <c r="D1341" s="499" t="s">
        <v>4451</v>
      </c>
      <c r="E1341" s="500">
        <v>2000</v>
      </c>
      <c r="F1341" s="499" t="s">
        <v>4452</v>
      </c>
      <c r="G1341" s="499" t="s">
        <v>4453</v>
      </c>
      <c r="H1341" s="499" t="s">
        <v>4454</v>
      </c>
      <c r="I1341" s="499" t="s">
        <v>625</v>
      </c>
      <c r="J1341" s="499" t="s">
        <v>4454</v>
      </c>
      <c r="K1341" s="498">
        <v>6</v>
      </c>
      <c r="L1341" s="498">
        <v>12</v>
      </c>
      <c r="M1341" s="500">
        <v>26970.830000000005</v>
      </c>
      <c r="N1341" s="498">
        <v>4</v>
      </c>
      <c r="O1341" s="498">
        <v>6</v>
      </c>
      <c r="P1341" s="500">
        <v>13191.748110547283</v>
      </c>
    </row>
    <row r="1342" spans="1:16" ht="20.100000000000001" customHeight="1" x14ac:dyDescent="0.2">
      <c r="A1342" s="497" t="s">
        <v>618</v>
      </c>
      <c r="B1342" s="498" t="s">
        <v>639</v>
      </c>
      <c r="C1342" s="499" t="s">
        <v>620</v>
      </c>
      <c r="D1342" s="499" t="s">
        <v>760</v>
      </c>
      <c r="E1342" s="500">
        <v>6000</v>
      </c>
      <c r="F1342" s="499" t="s">
        <v>4455</v>
      </c>
      <c r="G1342" s="499" t="s">
        <v>4456</v>
      </c>
      <c r="H1342" s="499" t="s">
        <v>766</v>
      </c>
      <c r="I1342" s="499" t="s">
        <v>630</v>
      </c>
      <c r="J1342" s="499" t="s">
        <v>766</v>
      </c>
      <c r="K1342" s="498">
        <v>7</v>
      </c>
      <c r="L1342" s="498">
        <v>12</v>
      </c>
      <c r="M1342" s="500">
        <v>74863.360000000001</v>
      </c>
      <c r="N1342" s="498">
        <v>4</v>
      </c>
      <c r="O1342" s="498">
        <v>6</v>
      </c>
      <c r="P1342" s="500">
        <v>37418.548110547286</v>
      </c>
    </row>
    <row r="1343" spans="1:16" ht="20.100000000000001" customHeight="1" x14ac:dyDescent="0.2">
      <c r="A1343" s="497" t="s">
        <v>618</v>
      </c>
      <c r="B1343" s="498" t="s">
        <v>639</v>
      </c>
      <c r="C1343" s="499" t="s">
        <v>620</v>
      </c>
      <c r="D1343" s="499" t="s">
        <v>760</v>
      </c>
      <c r="E1343" s="500">
        <v>7000</v>
      </c>
      <c r="F1343" s="499" t="s">
        <v>4457</v>
      </c>
      <c r="G1343" s="499" t="s">
        <v>4458</v>
      </c>
      <c r="H1343" s="499" t="s">
        <v>1000</v>
      </c>
      <c r="I1343" s="499" t="s">
        <v>630</v>
      </c>
      <c r="J1343" s="499" t="s">
        <v>1000</v>
      </c>
      <c r="K1343" s="498"/>
      <c r="L1343" s="498"/>
      <c r="M1343" s="500"/>
      <c r="N1343" s="498">
        <v>2</v>
      </c>
      <c r="O1343" s="498">
        <v>6</v>
      </c>
      <c r="P1343" s="500">
        <v>43418.548110547286</v>
      </c>
    </row>
    <row r="1344" spans="1:16" ht="20.100000000000001" customHeight="1" x14ac:dyDescent="0.2">
      <c r="A1344" s="497" t="s">
        <v>618</v>
      </c>
      <c r="B1344" s="498" t="s">
        <v>639</v>
      </c>
      <c r="C1344" s="499" t="s">
        <v>620</v>
      </c>
      <c r="D1344" s="499" t="s">
        <v>3026</v>
      </c>
      <c r="E1344" s="500">
        <v>15600</v>
      </c>
      <c r="F1344" s="499" t="s">
        <v>4459</v>
      </c>
      <c r="G1344" s="499" t="s">
        <v>4460</v>
      </c>
      <c r="H1344" s="499" t="s">
        <v>766</v>
      </c>
      <c r="I1344" s="499" t="s">
        <v>630</v>
      </c>
      <c r="J1344" s="499" t="s">
        <v>766</v>
      </c>
      <c r="K1344" s="498">
        <v>3</v>
      </c>
      <c r="L1344" s="498">
        <v>12</v>
      </c>
      <c r="M1344" s="500">
        <v>185509.79999999996</v>
      </c>
      <c r="N1344" s="498">
        <v>1</v>
      </c>
      <c r="O1344" s="498">
        <v>6</v>
      </c>
      <c r="P1344" s="500">
        <v>95018.548110547286</v>
      </c>
    </row>
    <row r="1345" spans="1:16" ht="20.100000000000001" customHeight="1" x14ac:dyDescent="0.2">
      <c r="A1345" s="497" t="s">
        <v>618</v>
      </c>
      <c r="B1345" s="498" t="s">
        <v>639</v>
      </c>
      <c r="C1345" s="499" t="s">
        <v>620</v>
      </c>
      <c r="D1345" s="499" t="s">
        <v>1008</v>
      </c>
      <c r="E1345" s="500">
        <v>3000</v>
      </c>
      <c r="F1345" s="499" t="s">
        <v>4461</v>
      </c>
      <c r="G1345" s="499" t="s">
        <v>4462</v>
      </c>
      <c r="H1345" s="499" t="s">
        <v>766</v>
      </c>
      <c r="I1345" s="499" t="s">
        <v>630</v>
      </c>
      <c r="J1345" s="499" t="s">
        <v>766</v>
      </c>
      <c r="K1345" s="498">
        <v>6</v>
      </c>
      <c r="L1345" s="498">
        <v>12</v>
      </c>
      <c r="M1345" s="500">
        <v>38964.80000000001</v>
      </c>
      <c r="N1345" s="498">
        <v>4</v>
      </c>
      <c r="O1345" s="498">
        <v>6</v>
      </c>
      <c r="P1345" s="500">
        <v>19418.548110547283</v>
      </c>
    </row>
    <row r="1346" spans="1:16" ht="20.100000000000001" customHeight="1" x14ac:dyDescent="0.2">
      <c r="A1346" s="497" t="s">
        <v>618</v>
      </c>
      <c r="B1346" s="498" t="s">
        <v>619</v>
      </c>
      <c r="C1346" s="499" t="s">
        <v>620</v>
      </c>
      <c r="D1346" s="499" t="s">
        <v>774</v>
      </c>
      <c r="E1346" s="500">
        <v>2800</v>
      </c>
      <c r="F1346" s="499" t="s">
        <v>4463</v>
      </c>
      <c r="G1346" s="499" t="s">
        <v>4464</v>
      </c>
      <c r="H1346" s="499" t="s">
        <v>817</v>
      </c>
      <c r="I1346" s="499" t="s">
        <v>652</v>
      </c>
      <c r="J1346" s="499" t="s">
        <v>817</v>
      </c>
      <c r="K1346" s="498">
        <v>3</v>
      </c>
      <c r="L1346" s="498">
        <v>7</v>
      </c>
      <c r="M1346" s="500">
        <v>14771.64</v>
      </c>
      <c r="N1346" s="498">
        <v>4</v>
      </c>
      <c r="O1346" s="498">
        <v>6</v>
      </c>
      <c r="P1346" s="500">
        <v>18218.548110547283</v>
      </c>
    </row>
    <row r="1347" spans="1:16" ht="20.100000000000001" customHeight="1" x14ac:dyDescent="0.2">
      <c r="A1347" s="497" t="s">
        <v>618</v>
      </c>
      <c r="B1347" s="498" t="s">
        <v>639</v>
      </c>
      <c r="C1347" s="499" t="s">
        <v>620</v>
      </c>
      <c r="D1347" s="499" t="s">
        <v>746</v>
      </c>
      <c r="E1347" s="500">
        <v>4500</v>
      </c>
      <c r="F1347" s="499" t="s">
        <v>4465</v>
      </c>
      <c r="G1347" s="499" t="s">
        <v>4466</v>
      </c>
      <c r="H1347" s="499" t="s">
        <v>749</v>
      </c>
      <c r="I1347" s="499" t="s">
        <v>630</v>
      </c>
      <c r="J1347" s="499" t="s">
        <v>749</v>
      </c>
      <c r="K1347" s="498">
        <v>6</v>
      </c>
      <c r="L1347" s="498">
        <v>12</v>
      </c>
      <c r="M1347" s="500">
        <v>56989.80000000001</v>
      </c>
      <c r="N1347" s="498">
        <v>4</v>
      </c>
      <c r="O1347" s="498">
        <v>6</v>
      </c>
      <c r="P1347" s="500">
        <v>28418.548110547283</v>
      </c>
    </row>
    <row r="1348" spans="1:16" ht="20.100000000000001" customHeight="1" x14ac:dyDescent="0.2">
      <c r="A1348" s="497" t="s">
        <v>618</v>
      </c>
      <c r="B1348" s="498" t="s">
        <v>639</v>
      </c>
      <c r="C1348" s="499" t="s">
        <v>620</v>
      </c>
      <c r="D1348" s="499" t="s">
        <v>1761</v>
      </c>
      <c r="E1348" s="500">
        <v>8000</v>
      </c>
      <c r="F1348" s="499" t="s">
        <v>4467</v>
      </c>
      <c r="G1348" s="499" t="s">
        <v>4468</v>
      </c>
      <c r="H1348" s="499" t="s">
        <v>817</v>
      </c>
      <c r="I1348" s="499" t="s">
        <v>652</v>
      </c>
      <c r="J1348" s="499" t="s">
        <v>817</v>
      </c>
      <c r="K1348" s="498">
        <v>1</v>
      </c>
      <c r="L1348" s="498">
        <v>2</v>
      </c>
      <c r="M1348" s="500">
        <v>4207.4799999999996</v>
      </c>
      <c r="N1348" s="498">
        <v>5</v>
      </c>
      <c r="O1348" s="498">
        <v>6</v>
      </c>
      <c r="P1348" s="500">
        <v>49418.548110547286</v>
      </c>
    </row>
    <row r="1349" spans="1:16" ht="20.100000000000001" customHeight="1" x14ac:dyDescent="0.2">
      <c r="A1349" s="497" t="s">
        <v>618</v>
      </c>
      <c r="B1349" s="498" t="s">
        <v>639</v>
      </c>
      <c r="C1349" s="499" t="s">
        <v>620</v>
      </c>
      <c r="D1349" s="499" t="s">
        <v>4469</v>
      </c>
      <c r="E1349" s="500">
        <v>6000</v>
      </c>
      <c r="F1349" s="499" t="s">
        <v>4470</v>
      </c>
      <c r="G1349" s="499" t="s">
        <v>4471</v>
      </c>
      <c r="H1349" s="499" t="s">
        <v>900</v>
      </c>
      <c r="I1349" s="499" t="s">
        <v>630</v>
      </c>
      <c r="J1349" s="499" t="s">
        <v>900</v>
      </c>
      <c r="K1349" s="498">
        <v>7</v>
      </c>
      <c r="L1349" s="498">
        <v>12</v>
      </c>
      <c r="M1349" s="500">
        <v>74948.22</v>
      </c>
      <c r="N1349" s="498">
        <v>4</v>
      </c>
      <c r="O1349" s="498">
        <v>6</v>
      </c>
      <c r="P1349" s="500">
        <v>37418.548110547286</v>
      </c>
    </row>
    <row r="1350" spans="1:16" ht="20.100000000000001" customHeight="1" x14ac:dyDescent="0.2">
      <c r="A1350" s="497" t="s">
        <v>618</v>
      </c>
      <c r="B1350" s="498" t="s">
        <v>619</v>
      </c>
      <c r="C1350" s="499" t="s">
        <v>620</v>
      </c>
      <c r="D1350" s="499" t="s">
        <v>653</v>
      </c>
      <c r="E1350" s="500">
        <v>5000</v>
      </c>
      <c r="F1350" s="499" t="s">
        <v>4472</v>
      </c>
      <c r="G1350" s="499" t="s">
        <v>4473</v>
      </c>
      <c r="H1350" s="499" t="s">
        <v>656</v>
      </c>
      <c r="I1350" s="499" t="s">
        <v>630</v>
      </c>
      <c r="J1350" s="499" t="s">
        <v>656</v>
      </c>
      <c r="K1350" s="498">
        <v>6</v>
      </c>
      <c r="L1350" s="498">
        <v>12</v>
      </c>
      <c r="M1350" s="500">
        <v>62989.80000000001</v>
      </c>
      <c r="N1350" s="498">
        <v>4</v>
      </c>
      <c r="O1350" s="498">
        <v>6</v>
      </c>
      <c r="P1350" s="500">
        <v>31418.548110547283</v>
      </c>
    </row>
    <row r="1351" spans="1:16" ht="20.100000000000001" customHeight="1" x14ac:dyDescent="0.2">
      <c r="A1351" s="497" t="s">
        <v>618</v>
      </c>
      <c r="B1351" s="498" t="s">
        <v>639</v>
      </c>
      <c r="C1351" s="499" t="s">
        <v>620</v>
      </c>
      <c r="D1351" s="499" t="s">
        <v>4474</v>
      </c>
      <c r="E1351" s="500">
        <v>3000</v>
      </c>
      <c r="F1351" s="499" t="s">
        <v>4475</v>
      </c>
      <c r="G1351" s="499" t="s">
        <v>4476</v>
      </c>
      <c r="H1351" s="499" t="s">
        <v>643</v>
      </c>
      <c r="I1351" s="499" t="s">
        <v>630</v>
      </c>
      <c r="J1351" s="499" t="s">
        <v>643</v>
      </c>
      <c r="K1351" s="498">
        <v>1</v>
      </c>
      <c r="L1351" s="498">
        <v>4</v>
      </c>
      <c r="M1351" s="500">
        <v>7871.6299999999992</v>
      </c>
      <c r="N1351" s="498">
        <v>0</v>
      </c>
      <c r="O1351" s="498">
        <v>1</v>
      </c>
      <c r="P1351" s="500">
        <v>635.83000000000004</v>
      </c>
    </row>
    <row r="1352" spans="1:16" ht="20.100000000000001" customHeight="1" x14ac:dyDescent="0.2">
      <c r="A1352" s="497" t="s">
        <v>618</v>
      </c>
      <c r="B1352" s="498" t="s">
        <v>619</v>
      </c>
      <c r="C1352" s="499" t="s">
        <v>620</v>
      </c>
      <c r="D1352" s="499" t="s">
        <v>657</v>
      </c>
      <c r="E1352" s="500">
        <v>1500</v>
      </c>
      <c r="F1352" s="499" t="s">
        <v>4477</v>
      </c>
      <c r="G1352" s="499" t="s">
        <v>4478</v>
      </c>
      <c r="H1352" s="499" t="s">
        <v>651</v>
      </c>
      <c r="I1352" s="499" t="s">
        <v>652</v>
      </c>
      <c r="J1352" s="499" t="s">
        <v>651</v>
      </c>
      <c r="K1352" s="498">
        <v>6</v>
      </c>
      <c r="L1352" s="498">
        <v>12</v>
      </c>
      <c r="M1352" s="500">
        <v>20720</v>
      </c>
      <c r="N1352" s="498">
        <v>4</v>
      </c>
      <c r="O1352" s="498">
        <v>6</v>
      </c>
      <c r="P1352" s="500">
        <v>9921.7481105472834</v>
      </c>
    </row>
    <row r="1353" spans="1:16" ht="20.100000000000001" customHeight="1" x14ac:dyDescent="0.2">
      <c r="A1353" s="497" t="s">
        <v>618</v>
      </c>
      <c r="B1353" s="498" t="s">
        <v>639</v>
      </c>
      <c r="C1353" s="499" t="s">
        <v>620</v>
      </c>
      <c r="D1353" s="499" t="s">
        <v>4479</v>
      </c>
      <c r="E1353" s="500">
        <v>1500</v>
      </c>
      <c r="F1353" s="499" t="s">
        <v>4480</v>
      </c>
      <c r="G1353" s="499" t="s">
        <v>4481</v>
      </c>
      <c r="H1353" s="499" t="s">
        <v>1107</v>
      </c>
      <c r="I1353" s="499" t="s">
        <v>625</v>
      </c>
      <c r="J1353" s="499" t="s">
        <v>1107</v>
      </c>
      <c r="K1353" s="498">
        <v>6</v>
      </c>
      <c r="L1353" s="498">
        <v>12</v>
      </c>
      <c r="M1353" s="500">
        <v>20720</v>
      </c>
      <c r="N1353" s="498">
        <v>4</v>
      </c>
      <c r="O1353" s="498">
        <v>6</v>
      </c>
      <c r="P1353" s="500">
        <v>9921.7481105472834</v>
      </c>
    </row>
    <row r="1354" spans="1:16" ht="20.100000000000001" customHeight="1" x14ac:dyDescent="0.2">
      <c r="A1354" s="497" t="s">
        <v>618</v>
      </c>
      <c r="B1354" s="498" t="s">
        <v>619</v>
      </c>
      <c r="C1354" s="499" t="s">
        <v>620</v>
      </c>
      <c r="D1354" s="499" t="s">
        <v>4482</v>
      </c>
      <c r="E1354" s="500">
        <v>7000</v>
      </c>
      <c r="F1354" s="499" t="s">
        <v>4483</v>
      </c>
      <c r="G1354" s="499" t="s">
        <v>4484</v>
      </c>
      <c r="H1354" s="499" t="s">
        <v>1072</v>
      </c>
      <c r="I1354" s="499" t="s">
        <v>625</v>
      </c>
      <c r="J1354" s="499" t="s">
        <v>1072</v>
      </c>
      <c r="K1354" s="498">
        <v>8</v>
      </c>
      <c r="L1354" s="498">
        <v>12</v>
      </c>
      <c r="M1354" s="500">
        <v>86941.29</v>
      </c>
      <c r="N1354" s="498">
        <v>4</v>
      </c>
      <c r="O1354" s="498">
        <v>6</v>
      </c>
      <c r="P1354" s="500">
        <v>43418.548110547286</v>
      </c>
    </row>
    <row r="1355" spans="1:16" ht="20.100000000000001" customHeight="1" x14ac:dyDescent="0.2">
      <c r="A1355" s="497" t="s">
        <v>618</v>
      </c>
      <c r="B1355" s="498" t="s">
        <v>619</v>
      </c>
      <c r="C1355" s="499" t="s">
        <v>620</v>
      </c>
      <c r="D1355" s="499" t="s">
        <v>653</v>
      </c>
      <c r="E1355" s="500">
        <v>4500</v>
      </c>
      <c r="F1355" s="499" t="s">
        <v>4485</v>
      </c>
      <c r="G1355" s="499" t="s">
        <v>4486</v>
      </c>
      <c r="H1355" s="499" t="s">
        <v>656</v>
      </c>
      <c r="I1355" s="499" t="s">
        <v>630</v>
      </c>
      <c r="J1355" s="499" t="s">
        <v>656</v>
      </c>
      <c r="K1355" s="498">
        <v>6</v>
      </c>
      <c r="L1355" s="498">
        <v>12</v>
      </c>
      <c r="M1355" s="500">
        <v>56809.580000000009</v>
      </c>
      <c r="N1355" s="498">
        <v>4</v>
      </c>
      <c r="O1355" s="498">
        <v>6</v>
      </c>
      <c r="P1355" s="500">
        <v>28418.548110547283</v>
      </c>
    </row>
    <row r="1356" spans="1:16" ht="20.100000000000001" customHeight="1" x14ac:dyDescent="0.2">
      <c r="A1356" s="497" t="s">
        <v>618</v>
      </c>
      <c r="B1356" s="498" t="s">
        <v>639</v>
      </c>
      <c r="C1356" s="499" t="s">
        <v>620</v>
      </c>
      <c r="D1356" s="499" t="s">
        <v>1790</v>
      </c>
      <c r="E1356" s="500">
        <v>4500</v>
      </c>
      <c r="F1356" s="499" t="s">
        <v>4487</v>
      </c>
      <c r="G1356" s="499" t="s">
        <v>4488</v>
      </c>
      <c r="H1356" s="499" t="s">
        <v>1790</v>
      </c>
      <c r="I1356" s="499" t="s">
        <v>630</v>
      </c>
      <c r="J1356" s="499" t="s">
        <v>1790</v>
      </c>
      <c r="K1356" s="498">
        <v>6</v>
      </c>
      <c r="L1356" s="498">
        <v>12</v>
      </c>
      <c r="M1356" s="500">
        <v>56989.80000000001</v>
      </c>
      <c r="N1356" s="498">
        <v>4</v>
      </c>
      <c r="O1356" s="498">
        <v>6</v>
      </c>
      <c r="P1356" s="500">
        <v>28418.548110547283</v>
      </c>
    </row>
    <row r="1357" spans="1:16" ht="20.100000000000001" customHeight="1" x14ac:dyDescent="0.2">
      <c r="A1357" s="497" t="s">
        <v>618</v>
      </c>
      <c r="B1357" s="498" t="s">
        <v>639</v>
      </c>
      <c r="C1357" s="499" t="s">
        <v>620</v>
      </c>
      <c r="D1357" s="499" t="s">
        <v>1486</v>
      </c>
      <c r="E1357" s="500">
        <v>4000</v>
      </c>
      <c r="F1357" s="499" t="s">
        <v>4489</v>
      </c>
      <c r="G1357" s="499" t="s">
        <v>4490</v>
      </c>
      <c r="H1357" s="499" t="s">
        <v>749</v>
      </c>
      <c r="I1357" s="499" t="s">
        <v>630</v>
      </c>
      <c r="J1357" s="499" t="s">
        <v>749</v>
      </c>
      <c r="K1357" s="498">
        <v>7</v>
      </c>
      <c r="L1357" s="498">
        <v>12</v>
      </c>
      <c r="M1357" s="500">
        <v>50933.650000000009</v>
      </c>
      <c r="N1357" s="498">
        <v>4</v>
      </c>
      <c r="O1357" s="498">
        <v>6</v>
      </c>
      <c r="P1357" s="500">
        <v>25418.548110547283</v>
      </c>
    </row>
    <row r="1358" spans="1:16" ht="20.100000000000001" customHeight="1" x14ac:dyDescent="0.2">
      <c r="A1358" s="497" t="s">
        <v>618</v>
      </c>
      <c r="B1358" s="498" t="s">
        <v>619</v>
      </c>
      <c r="C1358" s="499" t="s">
        <v>620</v>
      </c>
      <c r="D1358" s="499" t="s">
        <v>4491</v>
      </c>
      <c r="E1358" s="500">
        <v>15600</v>
      </c>
      <c r="F1358" s="499" t="s">
        <v>4492</v>
      </c>
      <c r="G1358" s="499" t="s">
        <v>4493</v>
      </c>
      <c r="H1358" s="499" t="s">
        <v>629</v>
      </c>
      <c r="I1358" s="499" t="s">
        <v>630</v>
      </c>
      <c r="J1358" s="499" t="s">
        <v>629</v>
      </c>
      <c r="K1358" s="498">
        <v>1</v>
      </c>
      <c r="L1358" s="498">
        <v>2</v>
      </c>
      <c r="M1358" s="500">
        <v>17474.55</v>
      </c>
      <c r="N1358" s="498"/>
      <c r="O1358" s="498"/>
      <c r="P1358" s="500"/>
    </row>
    <row r="1359" spans="1:16" ht="20.100000000000001" customHeight="1" x14ac:dyDescent="0.2">
      <c r="A1359" s="497" t="s">
        <v>618</v>
      </c>
      <c r="B1359" s="498" t="s">
        <v>639</v>
      </c>
      <c r="C1359" s="499" t="s">
        <v>620</v>
      </c>
      <c r="D1359" s="499" t="s">
        <v>746</v>
      </c>
      <c r="E1359" s="500">
        <v>8000</v>
      </c>
      <c r="F1359" s="499" t="s">
        <v>4494</v>
      </c>
      <c r="G1359" s="499" t="s">
        <v>4495</v>
      </c>
      <c r="H1359" s="499" t="s">
        <v>749</v>
      </c>
      <c r="I1359" s="499" t="s">
        <v>630</v>
      </c>
      <c r="J1359" s="499" t="s">
        <v>749</v>
      </c>
      <c r="K1359" s="498">
        <v>6</v>
      </c>
      <c r="L1359" s="498">
        <v>12</v>
      </c>
      <c r="M1359" s="500">
        <v>98751.739999999991</v>
      </c>
      <c r="N1359" s="498">
        <v>4</v>
      </c>
      <c r="O1359" s="498">
        <v>6</v>
      </c>
      <c r="P1359" s="500">
        <v>49418.548110547286</v>
      </c>
    </row>
    <row r="1360" spans="1:16" ht="20.100000000000001" customHeight="1" x14ac:dyDescent="0.2">
      <c r="A1360" s="497" t="s">
        <v>618</v>
      </c>
      <c r="B1360" s="498" t="s">
        <v>639</v>
      </c>
      <c r="C1360" s="499" t="s">
        <v>620</v>
      </c>
      <c r="D1360" s="499" t="s">
        <v>4496</v>
      </c>
      <c r="E1360" s="500">
        <v>10000</v>
      </c>
      <c r="F1360" s="499" t="s">
        <v>4497</v>
      </c>
      <c r="G1360" s="499" t="s">
        <v>4498</v>
      </c>
      <c r="H1360" s="499" t="s">
        <v>4499</v>
      </c>
      <c r="I1360" s="499" t="s">
        <v>630</v>
      </c>
      <c r="J1360" s="499" t="s">
        <v>4499</v>
      </c>
      <c r="K1360" s="498"/>
      <c r="L1360" s="498"/>
      <c r="M1360" s="500"/>
      <c r="N1360" s="498">
        <v>2</v>
      </c>
      <c r="O1360" s="498">
        <v>6</v>
      </c>
      <c r="P1360" s="500">
        <v>61418.548110547286</v>
      </c>
    </row>
    <row r="1361" spans="1:16" ht="20.100000000000001" customHeight="1" x14ac:dyDescent="0.2">
      <c r="A1361" s="497" t="s">
        <v>618</v>
      </c>
      <c r="B1361" s="498" t="s">
        <v>639</v>
      </c>
      <c r="C1361" s="499" t="s">
        <v>620</v>
      </c>
      <c r="D1361" s="499" t="s">
        <v>4500</v>
      </c>
      <c r="E1361" s="500">
        <v>2500</v>
      </c>
      <c r="F1361" s="499" t="s">
        <v>4501</v>
      </c>
      <c r="G1361" s="499" t="s">
        <v>4502</v>
      </c>
      <c r="H1361" s="499" t="s">
        <v>4503</v>
      </c>
      <c r="I1361" s="499" t="s">
        <v>625</v>
      </c>
      <c r="J1361" s="499" t="s">
        <v>4503</v>
      </c>
      <c r="K1361" s="498">
        <v>6</v>
      </c>
      <c r="L1361" s="498">
        <v>12</v>
      </c>
      <c r="M1361" s="500">
        <v>32844.44</v>
      </c>
      <c r="N1361" s="498">
        <v>4</v>
      </c>
      <c r="O1361" s="498">
        <v>6</v>
      </c>
      <c r="P1361" s="500">
        <v>16418.548110547283</v>
      </c>
    </row>
    <row r="1362" spans="1:16" ht="20.100000000000001" customHeight="1" x14ac:dyDescent="0.2">
      <c r="A1362" s="497" t="s">
        <v>618</v>
      </c>
      <c r="B1362" s="498" t="s">
        <v>639</v>
      </c>
      <c r="C1362" s="499" t="s">
        <v>620</v>
      </c>
      <c r="D1362" s="499" t="s">
        <v>1761</v>
      </c>
      <c r="E1362" s="500">
        <v>8000</v>
      </c>
      <c r="F1362" s="499" t="s">
        <v>4504</v>
      </c>
      <c r="G1362" s="499" t="s">
        <v>4505</v>
      </c>
      <c r="H1362" s="499" t="s">
        <v>643</v>
      </c>
      <c r="I1362" s="499" t="s">
        <v>630</v>
      </c>
      <c r="J1362" s="499" t="s">
        <v>643</v>
      </c>
      <c r="K1362" s="498">
        <v>2</v>
      </c>
      <c r="L1362" s="498">
        <v>3</v>
      </c>
      <c r="M1362" s="500">
        <v>9406.4499999999989</v>
      </c>
      <c r="N1362" s="498"/>
      <c r="O1362" s="498"/>
      <c r="P1362" s="500"/>
    </row>
    <row r="1363" spans="1:16" ht="20.100000000000001" customHeight="1" x14ac:dyDescent="0.2">
      <c r="A1363" s="497" t="s">
        <v>618</v>
      </c>
      <c r="B1363" s="498" t="s">
        <v>639</v>
      </c>
      <c r="C1363" s="499" t="s">
        <v>620</v>
      </c>
      <c r="D1363" s="499" t="s">
        <v>1317</v>
      </c>
      <c r="E1363" s="500">
        <v>15600</v>
      </c>
      <c r="F1363" s="499" t="s">
        <v>4506</v>
      </c>
      <c r="G1363" s="499" t="s">
        <v>4507</v>
      </c>
      <c r="H1363" s="499" t="s">
        <v>643</v>
      </c>
      <c r="I1363" s="499" t="s">
        <v>630</v>
      </c>
      <c r="J1363" s="499" t="s">
        <v>643</v>
      </c>
      <c r="K1363" s="498">
        <v>1</v>
      </c>
      <c r="L1363" s="498">
        <v>7</v>
      </c>
      <c r="M1363" s="500">
        <v>87207.359999999986</v>
      </c>
      <c r="N1363" s="498"/>
      <c r="O1363" s="498"/>
      <c r="P1363" s="500"/>
    </row>
    <row r="1364" spans="1:16" ht="20.100000000000001" customHeight="1" x14ac:dyDescent="0.2">
      <c r="A1364" s="497" t="s">
        <v>618</v>
      </c>
      <c r="B1364" s="498" t="s">
        <v>639</v>
      </c>
      <c r="C1364" s="499" t="s">
        <v>620</v>
      </c>
      <c r="D1364" s="499" t="s">
        <v>805</v>
      </c>
      <c r="E1364" s="500">
        <v>3500</v>
      </c>
      <c r="F1364" s="499" t="s">
        <v>4508</v>
      </c>
      <c r="G1364" s="499" t="s">
        <v>4509</v>
      </c>
      <c r="H1364" s="499" t="s">
        <v>791</v>
      </c>
      <c r="I1364" s="499" t="s">
        <v>630</v>
      </c>
      <c r="J1364" s="499" t="s">
        <v>791</v>
      </c>
      <c r="K1364" s="498">
        <v>4</v>
      </c>
      <c r="L1364" s="498">
        <v>8</v>
      </c>
      <c r="M1364" s="500">
        <v>30260.090000000004</v>
      </c>
      <c r="N1364" s="498"/>
      <c r="O1364" s="498"/>
      <c r="P1364" s="500"/>
    </row>
    <row r="1365" spans="1:16" ht="20.100000000000001" customHeight="1" x14ac:dyDescent="0.2">
      <c r="A1365" s="497" t="s">
        <v>618</v>
      </c>
      <c r="B1365" s="498" t="s">
        <v>619</v>
      </c>
      <c r="C1365" s="499" t="s">
        <v>620</v>
      </c>
      <c r="D1365" s="499" t="s">
        <v>841</v>
      </c>
      <c r="E1365" s="500">
        <v>2750</v>
      </c>
      <c r="F1365" s="499" t="s">
        <v>4510</v>
      </c>
      <c r="G1365" s="499" t="s">
        <v>4511</v>
      </c>
      <c r="H1365" s="499" t="s">
        <v>844</v>
      </c>
      <c r="I1365" s="499" t="s">
        <v>630</v>
      </c>
      <c r="J1365" s="499" t="s">
        <v>844</v>
      </c>
      <c r="K1365" s="498">
        <v>9</v>
      </c>
      <c r="L1365" s="498">
        <v>12</v>
      </c>
      <c r="M1365" s="500">
        <v>35970.80000000001</v>
      </c>
      <c r="N1365" s="498">
        <v>4</v>
      </c>
      <c r="O1365" s="498">
        <v>6</v>
      </c>
      <c r="P1365" s="500">
        <v>17918.548110547283</v>
      </c>
    </row>
    <row r="1366" spans="1:16" ht="20.100000000000001" customHeight="1" x14ac:dyDescent="0.2">
      <c r="A1366" s="497" t="s">
        <v>618</v>
      </c>
      <c r="B1366" s="498" t="s">
        <v>639</v>
      </c>
      <c r="C1366" s="499" t="s">
        <v>620</v>
      </c>
      <c r="D1366" s="499" t="s">
        <v>778</v>
      </c>
      <c r="E1366" s="500">
        <v>2000</v>
      </c>
      <c r="F1366" s="499" t="s">
        <v>4512</v>
      </c>
      <c r="G1366" s="499" t="s">
        <v>4513</v>
      </c>
      <c r="H1366" s="499" t="s">
        <v>2093</v>
      </c>
      <c r="I1366" s="499" t="s">
        <v>652</v>
      </c>
      <c r="J1366" s="499" t="s">
        <v>2093</v>
      </c>
      <c r="K1366" s="498">
        <v>6</v>
      </c>
      <c r="L1366" s="498">
        <v>12</v>
      </c>
      <c r="M1366" s="500">
        <v>27815.990000000005</v>
      </c>
      <c r="N1366" s="498">
        <v>4</v>
      </c>
      <c r="O1366" s="498">
        <v>6</v>
      </c>
      <c r="P1366" s="500">
        <v>13191.748110547283</v>
      </c>
    </row>
    <row r="1367" spans="1:16" ht="20.100000000000001" customHeight="1" x14ac:dyDescent="0.2">
      <c r="A1367" s="497" t="s">
        <v>618</v>
      </c>
      <c r="B1367" s="498" t="s">
        <v>639</v>
      </c>
      <c r="C1367" s="499" t="s">
        <v>620</v>
      </c>
      <c r="D1367" s="499" t="s">
        <v>2808</v>
      </c>
      <c r="E1367" s="500">
        <v>1200</v>
      </c>
      <c r="F1367" s="499" t="s">
        <v>4514</v>
      </c>
      <c r="G1367" s="499" t="s">
        <v>4515</v>
      </c>
      <c r="H1367" s="499" t="s">
        <v>4516</v>
      </c>
      <c r="I1367" s="499" t="s">
        <v>652</v>
      </c>
      <c r="J1367" s="499" t="s">
        <v>4516</v>
      </c>
      <c r="K1367" s="498">
        <v>6</v>
      </c>
      <c r="L1367" s="498">
        <v>12</v>
      </c>
      <c r="M1367" s="500">
        <v>16752.400000000001</v>
      </c>
      <c r="N1367" s="498">
        <v>4</v>
      </c>
      <c r="O1367" s="498">
        <v>6</v>
      </c>
      <c r="P1367" s="500">
        <v>7959.7481105472843</v>
      </c>
    </row>
    <row r="1368" spans="1:16" ht="20.100000000000001" customHeight="1" x14ac:dyDescent="0.2">
      <c r="A1368" s="497" t="s">
        <v>618</v>
      </c>
      <c r="B1368" s="498" t="s">
        <v>639</v>
      </c>
      <c r="C1368" s="499" t="s">
        <v>620</v>
      </c>
      <c r="D1368" s="499" t="s">
        <v>778</v>
      </c>
      <c r="E1368" s="500">
        <v>2800</v>
      </c>
      <c r="F1368" s="499" t="s">
        <v>4517</v>
      </c>
      <c r="G1368" s="499" t="s">
        <v>4518</v>
      </c>
      <c r="H1368" s="499" t="s">
        <v>4519</v>
      </c>
      <c r="I1368" s="499" t="s">
        <v>625</v>
      </c>
      <c r="J1368" s="499" t="s">
        <v>4519</v>
      </c>
      <c r="K1368" s="498">
        <v>6</v>
      </c>
      <c r="L1368" s="498">
        <v>12</v>
      </c>
      <c r="M1368" s="500">
        <v>36586.950000000004</v>
      </c>
      <c r="N1368" s="498">
        <v>4</v>
      </c>
      <c r="O1368" s="498">
        <v>6</v>
      </c>
      <c r="P1368" s="500">
        <v>18218.548110547283</v>
      </c>
    </row>
    <row r="1369" spans="1:16" ht="20.100000000000001" customHeight="1" x14ac:dyDescent="0.2">
      <c r="A1369" s="497" t="s">
        <v>618</v>
      </c>
      <c r="B1369" s="498" t="s">
        <v>639</v>
      </c>
      <c r="C1369" s="499" t="s">
        <v>620</v>
      </c>
      <c r="D1369" s="499" t="s">
        <v>696</v>
      </c>
      <c r="E1369" s="500">
        <v>2400</v>
      </c>
      <c r="F1369" s="499" t="s">
        <v>4520</v>
      </c>
      <c r="G1369" s="499" t="s">
        <v>4521</v>
      </c>
      <c r="H1369" s="499" t="s">
        <v>1144</v>
      </c>
      <c r="I1369" s="499" t="s">
        <v>630</v>
      </c>
      <c r="J1369" s="499" t="s">
        <v>1144</v>
      </c>
      <c r="K1369" s="498">
        <v>5</v>
      </c>
      <c r="L1369" s="498">
        <v>11</v>
      </c>
      <c r="M1369" s="500">
        <v>26641.500000000004</v>
      </c>
      <c r="N1369" s="498">
        <v>4</v>
      </c>
      <c r="O1369" s="498">
        <v>6</v>
      </c>
      <c r="P1369" s="500">
        <v>15807.748110547283</v>
      </c>
    </row>
    <row r="1370" spans="1:16" ht="20.100000000000001" customHeight="1" x14ac:dyDescent="0.2">
      <c r="A1370" s="497" t="s">
        <v>618</v>
      </c>
      <c r="B1370" s="498" t="s">
        <v>639</v>
      </c>
      <c r="C1370" s="499" t="s">
        <v>620</v>
      </c>
      <c r="D1370" s="499" t="s">
        <v>754</v>
      </c>
      <c r="E1370" s="500">
        <v>1600</v>
      </c>
      <c r="F1370" s="499" t="s">
        <v>4522</v>
      </c>
      <c r="G1370" s="499" t="s">
        <v>4523</v>
      </c>
      <c r="H1370" s="499" t="s">
        <v>757</v>
      </c>
      <c r="I1370" s="499" t="s">
        <v>652</v>
      </c>
      <c r="J1370" s="499" t="s">
        <v>757</v>
      </c>
      <c r="K1370" s="498">
        <v>8</v>
      </c>
      <c r="L1370" s="498">
        <v>12</v>
      </c>
      <c r="M1370" s="500">
        <v>21828</v>
      </c>
      <c r="N1370" s="498">
        <v>4</v>
      </c>
      <c r="O1370" s="498">
        <v>6</v>
      </c>
      <c r="P1370" s="500">
        <v>10575.748110547283</v>
      </c>
    </row>
    <row r="1371" spans="1:16" ht="20.100000000000001" customHeight="1" x14ac:dyDescent="0.2">
      <c r="A1371" s="497" t="s">
        <v>618</v>
      </c>
      <c r="B1371" s="498" t="s">
        <v>639</v>
      </c>
      <c r="C1371" s="499" t="s">
        <v>620</v>
      </c>
      <c r="D1371" s="499" t="s">
        <v>4288</v>
      </c>
      <c r="E1371" s="500">
        <v>4500</v>
      </c>
      <c r="F1371" s="499" t="s">
        <v>4524</v>
      </c>
      <c r="G1371" s="499" t="s">
        <v>4525</v>
      </c>
      <c r="H1371" s="499" t="s">
        <v>638</v>
      </c>
      <c r="I1371" s="499" t="s">
        <v>630</v>
      </c>
      <c r="J1371" s="499" t="s">
        <v>638</v>
      </c>
      <c r="K1371" s="498">
        <v>6</v>
      </c>
      <c r="L1371" s="498">
        <v>12</v>
      </c>
      <c r="M1371" s="500">
        <v>56962.520000000011</v>
      </c>
      <c r="N1371" s="498">
        <v>4</v>
      </c>
      <c r="O1371" s="498">
        <v>6</v>
      </c>
      <c r="P1371" s="500">
        <v>28418.548110547283</v>
      </c>
    </row>
    <row r="1372" spans="1:16" ht="20.100000000000001" customHeight="1" x14ac:dyDescent="0.2">
      <c r="A1372" s="497" t="s">
        <v>618</v>
      </c>
      <c r="B1372" s="498" t="s">
        <v>639</v>
      </c>
      <c r="C1372" s="499" t="s">
        <v>620</v>
      </c>
      <c r="D1372" s="499" t="s">
        <v>3579</v>
      </c>
      <c r="E1372" s="500">
        <v>1200</v>
      </c>
      <c r="F1372" s="499" t="s">
        <v>4526</v>
      </c>
      <c r="G1372" s="499" t="s">
        <v>4527</v>
      </c>
      <c r="H1372" s="499" t="s">
        <v>817</v>
      </c>
      <c r="I1372" s="499" t="s">
        <v>652</v>
      </c>
      <c r="J1372" s="499" t="s">
        <v>817</v>
      </c>
      <c r="K1372" s="498"/>
      <c r="L1372" s="498"/>
      <c r="M1372" s="500"/>
      <c r="N1372" s="498">
        <v>4</v>
      </c>
      <c r="O1372" s="498">
        <v>6</v>
      </c>
      <c r="P1372" s="500">
        <v>7828.9481105472842</v>
      </c>
    </row>
    <row r="1373" spans="1:16" ht="20.100000000000001" customHeight="1" x14ac:dyDescent="0.2">
      <c r="A1373" s="497" t="s">
        <v>618</v>
      </c>
      <c r="B1373" s="498" t="s">
        <v>639</v>
      </c>
      <c r="C1373" s="499" t="s">
        <v>620</v>
      </c>
      <c r="D1373" s="499" t="s">
        <v>4528</v>
      </c>
      <c r="E1373" s="500">
        <v>3000</v>
      </c>
      <c r="F1373" s="499" t="s">
        <v>4529</v>
      </c>
      <c r="G1373" s="499" t="s">
        <v>4530</v>
      </c>
      <c r="H1373" s="499" t="s">
        <v>707</v>
      </c>
      <c r="I1373" s="499" t="s">
        <v>630</v>
      </c>
      <c r="J1373" s="499" t="s">
        <v>707</v>
      </c>
      <c r="K1373" s="498">
        <v>6</v>
      </c>
      <c r="L1373" s="498">
        <v>12</v>
      </c>
      <c r="M1373" s="500">
        <v>38983.710000000006</v>
      </c>
      <c r="N1373" s="498">
        <v>4</v>
      </c>
      <c r="O1373" s="498">
        <v>6</v>
      </c>
      <c r="P1373" s="500">
        <v>19418.548110547283</v>
      </c>
    </row>
    <row r="1374" spans="1:16" ht="20.100000000000001" customHeight="1" x14ac:dyDescent="0.2">
      <c r="A1374" s="497" t="s">
        <v>618</v>
      </c>
      <c r="B1374" s="498" t="s">
        <v>639</v>
      </c>
      <c r="C1374" s="499" t="s">
        <v>620</v>
      </c>
      <c r="D1374" s="499" t="s">
        <v>754</v>
      </c>
      <c r="E1374" s="500">
        <v>1200</v>
      </c>
      <c r="F1374" s="499" t="s">
        <v>4531</v>
      </c>
      <c r="G1374" s="499" t="s">
        <v>4532</v>
      </c>
      <c r="H1374" s="499" t="s">
        <v>757</v>
      </c>
      <c r="I1374" s="499" t="s">
        <v>652</v>
      </c>
      <c r="J1374" s="499" t="s">
        <v>757</v>
      </c>
      <c r="K1374" s="498">
        <v>8</v>
      </c>
      <c r="L1374" s="498">
        <v>12</v>
      </c>
      <c r="M1374" s="500">
        <v>16621.599999999999</v>
      </c>
      <c r="N1374" s="498">
        <v>0</v>
      </c>
      <c r="O1374" s="498">
        <v>1</v>
      </c>
      <c r="P1374" s="500">
        <v>218</v>
      </c>
    </row>
    <row r="1375" spans="1:16" ht="20.100000000000001" customHeight="1" x14ac:dyDescent="0.2">
      <c r="A1375" s="497" t="s">
        <v>618</v>
      </c>
      <c r="B1375" s="498" t="s">
        <v>639</v>
      </c>
      <c r="C1375" s="499" t="s">
        <v>620</v>
      </c>
      <c r="D1375" s="499" t="s">
        <v>4533</v>
      </c>
      <c r="E1375" s="500">
        <v>4500</v>
      </c>
      <c r="F1375" s="499" t="s">
        <v>4534</v>
      </c>
      <c r="G1375" s="499" t="s">
        <v>4535</v>
      </c>
      <c r="H1375" s="499" t="s">
        <v>1801</v>
      </c>
      <c r="I1375" s="499" t="s">
        <v>630</v>
      </c>
      <c r="J1375" s="499" t="s">
        <v>1801</v>
      </c>
      <c r="K1375" s="498"/>
      <c r="L1375" s="498"/>
      <c r="M1375" s="500"/>
      <c r="N1375" s="498">
        <v>1</v>
      </c>
      <c r="O1375" s="498">
        <v>1</v>
      </c>
      <c r="P1375" s="500">
        <v>4829.5481105472845</v>
      </c>
    </row>
    <row r="1376" spans="1:16" ht="20.100000000000001" customHeight="1" x14ac:dyDescent="0.2">
      <c r="A1376" s="497" t="s">
        <v>618</v>
      </c>
      <c r="B1376" s="498" t="s">
        <v>619</v>
      </c>
      <c r="C1376" s="499" t="s">
        <v>620</v>
      </c>
      <c r="D1376" s="499" t="s">
        <v>1008</v>
      </c>
      <c r="E1376" s="500">
        <v>2300</v>
      </c>
      <c r="F1376" s="499" t="s">
        <v>4536</v>
      </c>
      <c r="G1376" s="499" t="s">
        <v>4537</v>
      </c>
      <c r="H1376" s="499" t="s">
        <v>643</v>
      </c>
      <c r="I1376" s="499" t="s">
        <v>630</v>
      </c>
      <c r="J1376" s="499" t="s">
        <v>643</v>
      </c>
      <c r="K1376" s="498">
        <v>9</v>
      </c>
      <c r="L1376" s="498">
        <v>12</v>
      </c>
      <c r="M1376" s="500">
        <v>30586.760000000009</v>
      </c>
      <c r="N1376" s="498">
        <v>4</v>
      </c>
      <c r="O1376" s="498">
        <v>6</v>
      </c>
      <c r="P1376" s="500">
        <v>15153.748110547283</v>
      </c>
    </row>
    <row r="1377" spans="1:16" ht="20.100000000000001" customHeight="1" x14ac:dyDescent="0.2">
      <c r="A1377" s="497" t="s">
        <v>618</v>
      </c>
      <c r="B1377" s="498" t="s">
        <v>619</v>
      </c>
      <c r="C1377" s="499" t="s">
        <v>620</v>
      </c>
      <c r="D1377" s="499" t="s">
        <v>4538</v>
      </c>
      <c r="E1377" s="500">
        <v>3800</v>
      </c>
      <c r="F1377" s="499" t="s">
        <v>4539</v>
      </c>
      <c r="G1377" s="499" t="s">
        <v>4540</v>
      </c>
      <c r="H1377" s="499" t="s">
        <v>4541</v>
      </c>
      <c r="I1377" s="499" t="s">
        <v>652</v>
      </c>
      <c r="J1377" s="499" t="s">
        <v>4541</v>
      </c>
      <c r="K1377" s="498">
        <v>9</v>
      </c>
      <c r="L1377" s="498">
        <v>12</v>
      </c>
      <c r="M1377" s="500">
        <v>44356.900000000009</v>
      </c>
      <c r="N1377" s="498">
        <v>4</v>
      </c>
      <c r="O1377" s="498">
        <v>6</v>
      </c>
      <c r="P1377" s="500">
        <v>24218.548110547283</v>
      </c>
    </row>
    <row r="1378" spans="1:16" ht="20.100000000000001" customHeight="1" x14ac:dyDescent="0.2">
      <c r="A1378" s="497" t="s">
        <v>618</v>
      </c>
      <c r="B1378" s="498" t="s">
        <v>639</v>
      </c>
      <c r="C1378" s="499" t="s">
        <v>620</v>
      </c>
      <c r="D1378" s="499" t="s">
        <v>4542</v>
      </c>
      <c r="E1378" s="500">
        <v>6000</v>
      </c>
      <c r="F1378" s="499" t="s">
        <v>4543</v>
      </c>
      <c r="G1378" s="499" t="s">
        <v>4544</v>
      </c>
      <c r="H1378" s="499" t="s">
        <v>796</v>
      </c>
      <c r="I1378" s="499" t="s">
        <v>630</v>
      </c>
      <c r="J1378" s="499" t="s">
        <v>796</v>
      </c>
      <c r="K1378" s="498">
        <v>5</v>
      </c>
      <c r="L1378" s="498">
        <v>11</v>
      </c>
      <c r="M1378" s="500">
        <v>69641.600000000006</v>
      </c>
      <c r="N1378" s="498"/>
      <c r="O1378" s="498"/>
      <c r="P1378" s="500"/>
    </row>
    <row r="1379" spans="1:16" ht="20.100000000000001" customHeight="1" x14ac:dyDescent="0.2">
      <c r="A1379" s="497" t="s">
        <v>618</v>
      </c>
      <c r="B1379" s="498" t="s">
        <v>639</v>
      </c>
      <c r="C1379" s="499" t="s">
        <v>620</v>
      </c>
      <c r="D1379" s="499" t="s">
        <v>4545</v>
      </c>
      <c r="E1379" s="500">
        <v>5000</v>
      </c>
      <c r="F1379" s="499" t="s">
        <v>4546</v>
      </c>
      <c r="G1379" s="499" t="s">
        <v>4547</v>
      </c>
      <c r="H1379" s="499" t="s">
        <v>707</v>
      </c>
      <c r="I1379" s="499" t="s">
        <v>630</v>
      </c>
      <c r="J1379" s="499" t="s">
        <v>707</v>
      </c>
      <c r="K1379" s="498">
        <v>1</v>
      </c>
      <c r="L1379" s="498">
        <v>2</v>
      </c>
      <c r="M1379" s="500">
        <v>5307.48</v>
      </c>
      <c r="N1379" s="498">
        <v>3</v>
      </c>
      <c r="O1379" s="498">
        <v>6</v>
      </c>
      <c r="P1379" s="500">
        <v>31418.548110547283</v>
      </c>
    </row>
    <row r="1380" spans="1:16" ht="20.100000000000001" customHeight="1" x14ac:dyDescent="0.2">
      <c r="A1380" s="497" t="s">
        <v>618</v>
      </c>
      <c r="B1380" s="498" t="s">
        <v>639</v>
      </c>
      <c r="C1380" s="499" t="s">
        <v>620</v>
      </c>
      <c r="D1380" s="499" t="s">
        <v>2777</v>
      </c>
      <c r="E1380" s="500">
        <v>4000</v>
      </c>
      <c r="F1380" s="499" t="s">
        <v>4548</v>
      </c>
      <c r="G1380" s="499" t="s">
        <v>4549</v>
      </c>
      <c r="H1380" s="499" t="s">
        <v>4550</v>
      </c>
      <c r="I1380" s="499" t="s">
        <v>625</v>
      </c>
      <c r="J1380" s="499" t="s">
        <v>4550</v>
      </c>
      <c r="K1380" s="498">
        <v>8</v>
      </c>
      <c r="L1380" s="498">
        <v>12</v>
      </c>
      <c r="M1380" s="500">
        <v>50971.880000000012</v>
      </c>
      <c r="N1380" s="498">
        <v>4</v>
      </c>
      <c r="O1380" s="498">
        <v>6</v>
      </c>
      <c r="P1380" s="500">
        <v>25418.548110547283</v>
      </c>
    </row>
    <row r="1381" spans="1:16" ht="20.100000000000001" customHeight="1" x14ac:dyDescent="0.2">
      <c r="A1381" s="497" t="s">
        <v>618</v>
      </c>
      <c r="B1381" s="498" t="s">
        <v>639</v>
      </c>
      <c r="C1381" s="499" t="s">
        <v>620</v>
      </c>
      <c r="D1381" s="499" t="s">
        <v>4551</v>
      </c>
      <c r="E1381" s="500">
        <v>1200</v>
      </c>
      <c r="F1381" s="499" t="s">
        <v>4552</v>
      </c>
      <c r="G1381" s="499" t="s">
        <v>4553</v>
      </c>
      <c r="H1381" s="499" t="s">
        <v>4554</v>
      </c>
      <c r="I1381" s="499" t="s">
        <v>625</v>
      </c>
      <c r="J1381" s="499" t="s">
        <v>4554</v>
      </c>
      <c r="K1381" s="498">
        <v>6</v>
      </c>
      <c r="L1381" s="498">
        <v>12</v>
      </c>
      <c r="M1381" s="500">
        <v>16910.349999999999</v>
      </c>
      <c r="N1381" s="498">
        <v>4</v>
      </c>
      <c r="O1381" s="498">
        <v>6</v>
      </c>
      <c r="P1381" s="500">
        <v>7916.148110547284</v>
      </c>
    </row>
    <row r="1382" spans="1:16" ht="20.100000000000001" customHeight="1" x14ac:dyDescent="0.2">
      <c r="A1382" s="497" t="s">
        <v>618</v>
      </c>
      <c r="B1382" s="498" t="s">
        <v>619</v>
      </c>
      <c r="C1382" s="499" t="s">
        <v>620</v>
      </c>
      <c r="D1382" s="499" t="s">
        <v>957</v>
      </c>
      <c r="E1382" s="500">
        <v>4500</v>
      </c>
      <c r="F1382" s="499" t="s">
        <v>4555</v>
      </c>
      <c r="G1382" s="499" t="s">
        <v>4556</v>
      </c>
      <c r="H1382" s="499" t="s">
        <v>666</v>
      </c>
      <c r="I1382" s="499" t="s">
        <v>630</v>
      </c>
      <c r="J1382" s="499" t="s">
        <v>666</v>
      </c>
      <c r="K1382" s="498"/>
      <c r="L1382" s="498"/>
      <c r="M1382" s="500"/>
      <c r="N1382" s="498">
        <v>4</v>
      </c>
      <c r="O1382" s="498">
        <v>6</v>
      </c>
      <c r="P1382" s="500">
        <v>27668.548110547283</v>
      </c>
    </row>
    <row r="1383" spans="1:16" ht="20.100000000000001" customHeight="1" x14ac:dyDescent="0.2">
      <c r="A1383" s="497" t="s">
        <v>618</v>
      </c>
      <c r="B1383" s="498" t="s">
        <v>639</v>
      </c>
      <c r="C1383" s="499" t="s">
        <v>620</v>
      </c>
      <c r="D1383" s="499" t="s">
        <v>778</v>
      </c>
      <c r="E1383" s="500">
        <v>3500</v>
      </c>
      <c r="F1383" s="499" t="s">
        <v>4557</v>
      </c>
      <c r="G1383" s="499" t="s">
        <v>4558</v>
      </c>
      <c r="H1383" s="499" t="s">
        <v>651</v>
      </c>
      <c r="I1383" s="499" t="s">
        <v>652</v>
      </c>
      <c r="J1383" s="499" t="s">
        <v>651</v>
      </c>
      <c r="K1383" s="498">
        <v>6</v>
      </c>
      <c r="L1383" s="498">
        <v>12</v>
      </c>
      <c r="M1383" s="500">
        <v>44989.80000000001</v>
      </c>
      <c r="N1383" s="498">
        <v>4</v>
      </c>
      <c r="O1383" s="498">
        <v>6</v>
      </c>
      <c r="P1383" s="500">
        <v>22418.548110547283</v>
      </c>
    </row>
    <row r="1384" spans="1:16" ht="20.100000000000001" customHeight="1" x14ac:dyDescent="0.2">
      <c r="A1384" s="497" t="s">
        <v>618</v>
      </c>
      <c r="B1384" s="498" t="s">
        <v>619</v>
      </c>
      <c r="C1384" s="499" t="s">
        <v>620</v>
      </c>
      <c r="D1384" s="499" t="s">
        <v>648</v>
      </c>
      <c r="E1384" s="500">
        <v>2000</v>
      </c>
      <c r="F1384" s="499" t="s">
        <v>4559</v>
      </c>
      <c r="G1384" s="499" t="s">
        <v>4560</v>
      </c>
      <c r="H1384" s="499" t="s">
        <v>651</v>
      </c>
      <c r="I1384" s="499" t="s">
        <v>652</v>
      </c>
      <c r="J1384" s="499" t="s">
        <v>651</v>
      </c>
      <c r="K1384" s="498">
        <v>9</v>
      </c>
      <c r="L1384" s="498">
        <v>12</v>
      </c>
      <c r="M1384" s="500">
        <v>26989.380000000005</v>
      </c>
      <c r="N1384" s="498">
        <v>3</v>
      </c>
      <c r="O1384" s="498">
        <v>6</v>
      </c>
      <c r="P1384" s="500">
        <v>13191.748110547283</v>
      </c>
    </row>
    <row r="1385" spans="1:16" ht="20.100000000000001" customHeight="1" x14ac:dyDescent="0.2">
      <c r="A1385" s="497" t="s">
        <v>618</v>
      </c>
      <c r="B1385" s="498" t="s">
        <v>639</v>
      </c>
      <c r="C1385" s="499" t="s">
        <v>620</v>
      </c>
      <c r="D1385" s="499" t="s">
        <v>4561</v>
      </c>
      <c r="E1385" s="500">
        <v>9000</v>
      </c>
      <c r="F1385" s="499" t="s">
        <v>4562</v>
      </c>
      <c r="G1385" s="499" t="s">
        <v>4563</v>
      </c>
      <c r="H1385" s="499" t="s">
        <v>1201</v>
      </c>
      <c r="I1385" s="499" t="s">
        <v>630</v>
      </c>
      <c r="J1385" s="499" t="s">
        <v>1201</v>
      </c>
      <c r="K1385" s="498">
        <v>6</v>
      </c>
      <c r="L1385" s="498">
        <v>12</v>
      </c>
      <c r="M1385" s="500">
        <v>110977.82999999999</v>
      </c>
      <c r="N1385" s="498">
        <v>4</v>
      </c>
      <c r="O1385" s="498">
        <v>6</v>
      </c>
      <c r="P1385" s="500">
        <v>55418.548110547286</v>
      </c>
    </row>
    <row r="1386" spans="1:16" ht="20.100000000000001" customHeight="1" x14ac:dyDescent="0.2">
      <c r="A1386" s="497" t="s">
        <v>618</v>
      </c>
      <c r="B1386" s="498" t="s">
        <v>639</v>
      </c>
      <c r="C1386" s="499" t="s">
        <v>620</v>
      </c>
      <c r="D1386" s="499" t="s">
        <v>1077</v>
      </c>
      <c r="E1386" s="500">
        <v>5500</v>
      </c>
      <c r="F1386" s="499" t="s">
        <v>4564</v>
      </c>
      <c r="G1386" s="499" t="s">
        <v>4565</v>
      </c>
      <c r="H1386" s="499" t="s">
        <v>656</v>
      </c>
      <c r="I1386" s="499" t="s">
        <v>630</v>
      </c>
      <c r="J1386" s="499" t="s">
        <v>656</v>
      </c>
      <c r="K1386" s="498">
        <v>6</v>
      </c>
      <c r="L1386" s="498">
        <v>12</v>
      </c>
      <c r="M1386" s="500">
        <v>68989.8</v>
      </c>
      <c r="N1386" s="498">
        <v>4</v>
      </c>
      <c r="O1386" s="498">
        <v>6</v>
      </c>
      <c r="P1386" s="500">
        <v>34418.548110547286</v>
      </c>
    </row>
    <row r="1387" spans="1:16" ht="20.100000000000001" customHeight="1" x14ac:dyDescent="0.2">
      <c r="A1387" s="497" t="s">
        <v>618</v>
      </c>
      <c r="B1387" s="498" t="s">
        <v>639</v>
      </c>
      <c r="C1387" s="499" t="s">
        <v>620</v>
      </c>
      <c r="D1387" s="499" t="s">
        <v>778</v>
      </c>
      <c r="E1387" s="500">
        <v>2500</v>
      </c>
      <c r="F1387" s="499" t="s">
        <v>4566</v>
      </c>
      <c r="G1387" s="499" t="s">
        <v>4567</v>
      </c>
      <c r="H1387" s="499" t="s">
        <v>4568</v>
      </c>
      <c r="I1387" s="499" t="s">
        <v>652</v>
      </c>
      <c r="J1387" s="499" t="s">
        <v>4568</v>
      </c>
      <c r="K1387" s="498">
        <v>3</v>
      </c>
      <c r="L1387" s="498">
        <v>5</v>
      </c>
      <c r="M1387" s="500">
        <v>13370.75</v>
      </c>
      <c r="N1387" s="498"/>
      <c r="O1387" s="498"/>
      <c r="P1387" s="500"/>
    </row>
    <row r="1388" spans="1:16" ht="20.100000000000001" customHeight="1" x14ac:dyDescent="0.2">
      <c r="A1388" s="497" t="s">
        <v>618</v>
      </c>
      <c r="B1388" s="498" t="s">
        <v>619</v>
      </c>
      <c r="C1388" s="499" t="s">
        <v>620</v>
      </c>
      <c r="D1388" s="499" t="s">
        <v>4569</v>
      </c>
      <c r="E1388" s="500">
        <v>4500</v>
      </c>
      <c r="F1388" s="499" t="s">
        <v>4570</v>
      </c>
      <c r="G1388" s="499" t="s">
        <v>4571</v>
      </c>
      <c r="H1388" s="499" t="s">
        <v>638</v>
      </c>
      <c r="I1388" s="499" t="s">
        <v>630</v>
      </c>
      <c r="J1388" s="499" t="s">
        <v>638</v>
      </c>
      <c r="K1388" s="498">
        <v>6</v>
      </c>
      <c r="L1388" s="498">
        <v>12</v>
      </c>
      <c r="M1388" s="500">
        <v>56989.80000000001</v>
      </c>
      <c r="N1388" s="498">
        <v>4</v>
      </c>
      <c r="O1388" s="498">
        <v>6</v>
      </c>
      <c r="P1388" s="500">
        <v>28418.548110547283</v>
      </c>
    </row>
    <row r="1389" spans="1:16" ht="20.100000000000001" customHeight="1" x14ac:dyDescent="0.2">
      <c r="A1389" s="497" t="s">
        <v>618</v>
      </c>
      <c r="B1389" s="498" t="s">
        <v>639</v>
      </c>
      <c r="C1389" s="499" t="s">
        <v>620</v>
      </c>
      <c r="D1389" s="499" t="s">
        <v>1287</v>
      </c>
      <c r="E1389" s="500">
        <v>5000</v>
      </c>
      <c r="F1389" s="499" t="s">
        <v>4572</v>
      </c>
      <c r="G1389" s="499" t="s">
        <v>4573</v>
      </c>
      <c r="H1389" s="499" t="s">
        <v>699</v>
      </c>
      <c r="I1389" s="499" t="s">
        <v>630</v>
      </c>
      <c r="J1389" s="499" t="s">
        <v>699</v>
      </c>
      <c r="K1389" s="498">
        <v>6</v>
      </c>
      <c r="L1389" s="498">
        <v>12</v>
      </c>
      <c r="M1389" s="500">
        <v>62926.450000000012</v>
      </c>
      <c r="N1389" s="498">
        <v>5</v>
      </c>
      <c r="O1389" s="498">
        <v>6</v>
      </c>
      <c r="P1389" s="500">
        <v>31418.548110547283</v>
      </c>
    </row>
    <row r="1390" spans="1:16" ht="20.100000000000001" customHeight="1" x14ac:dyDescent="0.2">
      <c r="A1390" s="497" t="s">
        <v>618</v>
      </c>
      <c r="B1390" s="498" t="s">
        <v>639</v>
      </c>
      <c r="C1390" s="499" t="s">
        <v>620</v>
      </c>
      <c r="D1390" s="499" t="s">
        <v>774</v>
      </c>
      <c r="E1390" s="500">
        <v>3000</v>
      </c>
      <c r="F1390" s="499" t="s">
        <v>4574</v>
      </c>
      <c r="G1390" s="499" t="s">
        <v>4575</v>
      </c>
      <c r="H1390" s="499" t="s">
        <v>1059</v>
      </c>
      <c r="I1390" s="499" t="s">
        <v>625</v>
      </c>
      <c r="J1390" s="499" t="s">
        <v>1059</v>
      </c>
      <c r="K1390" s="498">
        <v>10</v>
      </c>
      <c r="L1390" s="498">
        <v>12</v>
      </c>
      <c r="M1390" s="500">
        <v>38976.990000000005</v>
      </c>
      <c r="N1390" s="498">
        <v>5</v>
      </c>
      <c r="O1390" s="498">
        <v>6</v>
      </c>
      <c r="P1390" s="500">
        <v>19418.548110547283</v>
      </c>
    </row>
    <row r="1391" spans="1:16" ht="20.100000000000001" customHeight="1" x14ac:dyDescent="0.2">
      <c r="A1391" s="497" t="s">
        <v>618</v>
      </c>
      <c r="B1391" s="498" t="s">
        <v>619</v>
      </c>
      <c r="C1391" s="499" t="s">
        <v>620</v>
      </c>
      <c r="D1391" s="499" t="s">
        <v>3275</v>
      </c>
      <c r="E1391" s="500">
        <v>1000</v>
      </c>
      <c r="F1391" s="499" t="s">
        <v>4576</v>
      </c>
      <c r="G1391" s="499" t="s">
        <v>4577</v>
      </c>
      <c r="H1391" s="499" t="s">
        <v>990</v>
      </c>
      <c r="I1391" s="499" t="s">
        <v>652</v>
      </c>
      <c r="J1391" s="499" t="s">
        <v>990</v>
      </c>
      <c r="K1391" s="498">
        <v>6</v>
      </c>
      <c r="L1391" s="498">
        <v>12</v>
      </c>
      <c r="M1391" s="500">
        <v>14180</v>
      </c>
      <c r="N1391" s="498">
        <v>4</v>
      </c>
      <c r="O1391" s="498">
        <v>6</v>
      </c>
      <c r="P1391" s="500">
        <v>6651.7481105472843</v>
      </c>
    </row>
    <row r="1392" spans="1:16" ht="20.100000000000001" customHeight="1" x14ac:dyDescent="0.2">
      <c r="A1392" s="497" t="s">
        <v>618</v>
      </c>
      <c r="B1392" s="498" t="s">
        <v>639</v>
      </c>
      <c r="C1392" s="499" t="s">
        <v>620</v>
      </c>
      <c r="D1392" s="499" t="s">
        <v>754</v>
      </c>
      <c r="E1392" s="500">
        <v>1600</v>
      </c>
      <c r="F1392" s="499" t="s">
        <v>4578</v>
      </c>
      <c r="G1392" s="499" t="s">
        <v>4579</v>
      </c>
      <c r="H1392" s="499" t="s">
        <v>757</v>
      </c>
      <c r="I1392" s="499" t="s">
        <v>652</v>
      </c>
      <c r="J1392" s="499" t="s">
        <v>757</v>
      </c>
      <c r="K1392" s="498">
        <v>8</v>
      </c>
      <c r="L1392" s="498">
        <v>12</v>
      </c>
      <c r="M1392" s="500">
        <v>21828</v>
      </c>
      <c r="N1392" s="498">
        <v>4</v>
      </c>
      <c r="O1392" s="498">
        <v>6</v>
      </c>
      <c r="P1392" s="500">
        <v>10575.748110547283</v>
      </c>
    </row>
    <row r="1393" spans="1:16" ht="20.100000000000001" customHeight="1" x14ac:dyDescent="0.2">
      <c r="A1393" s="497" t="s">
        <v>618</v>
      </c>
      <c r="B1393" s="498" t="s">
        <v>639</v>
      </c>
      <c r="C1393" s="499" t="s">
        <v>620</v>
      </c>
      <c r="D1393" s="499" t="s">
        <v>4580</v>
      </c>
      <c r="E1393" s="500">
        <v>930</v>
      </c>
      <c r="F1393" s="499" t="s">
        <v>4581</v>
      </c>
      <c r="G1393" s="499" t="s">
        <v>4582</v>
      </c>
      <c r="H1393" s="499" t="s">
        <v>3406</v>
      </c>
      <c r="I1393" s="499" t="s">
        <v>625</v>
      </c>
      <c r="J1393" s="499" t="s">
        <v>3406</v>
      </c>
      <c r="K1393" s="498">
        <v>6</v>
      </c>
      <c r="L1393" s="498">
        <v>12</v>
      </c>
      <c r="M1393" s="500">
        <v>13260.980000000003</v>
      </c>
      <c r="N1393" s="498">
        <v>4</v>
      </c>
      <c r="O1393" s="498">
        <v>6</v>
      </c>
      <c r="P1393" s="500">
        <v>6193.9481105472842</v>
      </c>
    </row>
    <row r="1394" spans="1:16" ht="20.100000000000001" customHeight="1" x14ac:dyDescent="0.2">
      <c r="A1394" s="497" t="s">
        <v>618</v>
      </c>
      <c r="B1394" s="498" t="s">
        <v>639</v>
      </c>
      <c r="C1394" s="499" t="s">
        <v>620</v>
      </c>
      <c r="D1394" s="499" t="s">
        <v>4583</v>
      </c>
      <c r="E1394" s="500">
        <v>9000</v>
      </c>
      <c r="F1394" s="499" t="s">
        <v>4584</v>
      </c>
      <c r="G1394" s="499" t="s">
        <v>4585</v>
      </c>
      <c r="H1394" s="499" t="s">
        <v>900</v>
      </c>
      <c r="I1394" s="499" t="s">
        <v>630</v>
      </c>
      <c r="J1394" s="499" t="s">
        <v>900</v>
      </c>
      <c r="K1394" s="498">
        <v>1</v>
      </c>
      <c r="L1394" s="498">
        <v>1</v>
      </c>
      <c r="M1394" s="500">
        <v>8874.15</v>
      </c>
      <c r="N1394" s="498"/>
      <c r="O1394" s="498"/>
      <c r="P1394" s="500"/>
    </row>
    <row r="1395" spans="1:16" ht="20.100000000000001" customHeight="1" x14ac:dyDescent="0.2">
      <c r="A1395" s="497" t="s">
        <v>618</v>
      </c>
      <c r="B1395" s="498" t="s">
        <v>639</v>
      </c>
      <c r="C1395" s="499" t="s">
        <v>620</v>
      </c>
      <c r="D1395" s="499" t="s">
        <v>4586</v>
      </c>
      <c r="E1395" s="500">
        <v>2500</v>
      </c>
      <c r="F1395" s="499" t="s">
        <v>4587</v>
      </c>
      <c r="G1395" s="499" t="s">
        <v>4588</v>
      </c>
      <c r="H1395" s="499" t="s">
        <v>2459</v>
      </c>
      <c r="I1395" s="499" t="s">
        <v>625</v>
      </c>
      <c r="J1395" s="499" t="s">
        <v>2459</v>
      </c>
      <c r="K1395" s="498">
        <v>6</v>
      </c>
      <c r="L1395" s="498">
        <v>12</v>
      </c>
      <c r="M1395" s="500">
        <v>32829.470000000008</v>
      </c>
      <c r="N1395" s="498">
        <v>4</v>
      </c>
      <c r="O1395" s="498">
        <v>6</v>
      </c>
      <c r="P1395" s="500">
        <v>16418.548110547283</v>
      </c>
    </row>
    <row r="1396" spans="1:16" ht="20.100000000000001" customHeight="1" x14ac:dyDescent="0.2">
      <c r="A1396" s="497" t="s">
        <v>618</v>
      </c>
      <c r="B1396" s="498" t="s">
        <v>639</v>
      </c>
      <c r="C1396" s="499" t="s">
        <v>620</v>
      </c>
      <c r="D1396" s="499" t="s">
        <v>4589</v>
      </c>
      <c r="E1396" s="500">
        <v>2500</v>
      </c>
      <c r="F1396" s="499" t="s">
        <v>4590</v>
      </c>
      <c r="G1396" s="499" t="s">
        <v>4591</v>
      </c>
      <c r="H1396" s="499" t="s">
        <v>1013</v>
      </c>
      <c r="I1396" s="499" t="s">
        <v>625</v>
      </c>
      <c r="J1396" s="499" t="s">
        <v>1013</v>
      </c>
      <c r="K1396" s="498">
        <v>6</v>
      </c>
      <c r="L1396" s="498">
        <v>12</v>
      </c>
      <c r="M1396" s="500">
        <v>32935.540000000008</v>
      </c>
      <c r="N1396" s="498">
        <v>4</v>
      </c>
      <c r="O1396" s="498">
        <v>6</v>
      </c>
      <c r="P1396" s="500">
        <v>16418.548110547283</v>
      </c>
    </row>
    <row r="1397" spans="1:16" ht="20.100000000000001" customHeight="1" x14ac:dyDescent="0.2">
      <c r="A1397" s="497" t="s">
        <v>618</v>
      </c>
      <c r="B1397" s="498" t="s">
        <v>639</v>
      </c>
      <c r="C1397" s="499" t="s">
        <v>620</v>
      </c>
      <c r="D1397" s="499" t="s">
        <v>830</v>
      </c>
      <c r="E1397" s="500">
        <v>2500</v>
      </c>
      <c r="F1397" s="499" t="s">
        <v>4592</v>
      </c>
      <c r="G1397" s="499" t="s">
        <v>4593</v>
      </c>
      <c r="H1397" s="499" t="s">
        <v>4594</v>
      </c>
      <c r="I1397" s="499" t="s">
        <v>652</v>
      </c>
      <c r="J1397" s="499" t="s">
        <v>4594</v>
      </c>
      <c r="K1397" s="498">
        <v>1</v>
      </c>
      <c r="L1397" s="498">
        <v>3</v>
      </c>
      <c r="M1397" s="500">
        <v>10245.57</v>
      </c>
      <c r="N1397" s="498"/>
      <c r="O1397" s="498"/>
      <c r="P1397" s="500"/>
    </row>
    <row r="1398" spans="1:16" ht="20.100000000000001" customHeight="1" x14ac:dyDescent="0.2">
      <c r="A1398" s="497" t="s">
        <v>618</v>
      </c>
      <c r="B1398" s="498" t="s">
        <v>639</v>
      </c>
      <c r="C1398" s="499" t="s">
        <v>620</v>
      </c>
      <c r="D1398" s="499" t="s">
        <v>653</v>
      </c>
      <c r="E1398" s="500">
        <v>3000</v>
      </c>
      <c r="F1398" s="499" t="s">
        <v>4595</v>
      </c>
      <c r="G1398" s="499" t="s">
        <v>4596</v>
      </c>
      <c r="H1398" s="499" t="s">
        <v>1653</v>
      </c>
      <c r="I1398" s="499" t="s">
        <v>630</v>
      </c>
      <c r="J1398" s="499" t="s">
        <v>1653</v>
      </c>
      <c r="K1398" s="498">
        <v>6</v>
      </c>
      <c r="L1398" s="498">
        <v>12</v>
      </c>
      <c r="M1398" s="500">
        <v>38977.830000000009</v>
      </c>
      <c r="N1398" s="498">
        <v>4</v>
      </c>
      <c r="O1398" s="498">
        <v>6</v>
      </c>
      <c r="P1398" s="500">
        <v>19418.548110547283</v>
      </c>
    </row>
    <row r="1399" spans="1:16" ht="20.100000000000001" customHeight="1" x14ac:dyDescent="0.2">
      <c r="A1399" s="497" t="s">
        <v>618</v>
      </c>
      <c r="B1399" s="498" t="s">
        <v>619</v>
      </c>
      <c r="C1399" s="499" t="s">
        <v>620</v>
      </c>
      <c r="D1399" s="499" t="s">
        <v>4597</v>
      </c>
      <c r="E1399" s="500">
        <v>11000</v>
      </c>
      <c r="F1399" s="499" t="s">
        <v>4598</v>
      </c>
      <c r="G1399" s="499" t="s">
        <v>4599</v>
      </c>
      <c r="H1399" s="499" t="s">
        <v>707</v>
      </c>
      <c r="I1399" s="499" t="s">
        <v>630</v>
      </c>
      <c r="J1399" s="499" t="s">
        <v>707</v>
      </c>
      <c r="K1399" s="498">
        <v>9</v>
      </c>
      <c r="L1399" s="498">
        <v>12</v>
      </c>
      <c r="M1399" s="500">
        <v>134987.51999999996</v>
      </c>
      <c r="N1399" s="498">
        <v>4</v>
      </c>
      <c r="O1399" s="498">
        <v>6</v>
      </c>
      <c r="P1399" s="500">
        <v>67418.548110547286</v>
      </c>
    </row>
    <row r="1400" spans="1:16" ht="20.100000000000001" customHeight="1" x14ac:dyDescent="0.2">
      <c r="A1400" s="497" t="s">
        <v>618</v>
      </c>
      <c r="B1400" s="498" t="s">
        <v>639</v>
      </c>
      <c r="C1400" s="499" t="s">
        <v>620</v>
      </c>
      <c r="D1400" s="499" t="s">
        <v>2572</v>
      </c>
      <c r="E1400" s="500">
        <v>2000</v>
      </c>
      <c r="F1400" s="499" t="s">
        <v>4600</v>
      </c>
      <c r="G1400" s="499" t="s">
        <v>4601</v>
      </c>
      <c r="H1400" s="499" t="s">
        <v>4115</v>
      </c>
      <c r="I1400" s="499" t="s">
        <v>652</v>
      </c>
      <c r="J1400" s="499" t="s">
        <v>4115</v>
      </c>
      <c r="K1400" s="498">
        <v>6</v>
      </c>
      <c r="L1400" s="498">
        <v>12</v>
      </c>
      <c r="M1400" s="500">
        <v>26937.790000000005</v>
      </c>
      <c r="N1400" s="498">
        <v>4</v>
      </c>
      <c r="O1400" s="498">
        <v>6</v>
      </c>
      <c r="P1400" s="500">
        <v>13191.748110547283</v>
      </c>
    </row>
    <row r="1401" spans="1:16" ht="20.100000000000001" customHeight="1" x14ac:dyDescent="0.2">
      <c r="A1401" s="497" t="s">
        <v>618</v>
      </c>
      <c r="B1401" s="498" t="s">
        <v>639</v>
      </c>
      <c r="C1401" s="499" t="s">
        <v>620</v>
      </c>
      <c r="D1401" s="499" t="s">
        <v>1254</v>
      </c>
      <c r="E1401" s="500">
        <v>15600</v>
      </c>
      <c r="F1401" s="499" t="s">
        <v>4602</v>
      </c>
      <c r="G1401" s="499" t="s">
        <v>4603</v>
      </c>
      <c r="H1401" s="499" t="s">
        <v>707</v>
      </c>
      <c r="I1401" s="499" t="s">
        <v>630</v>
      </c>
      <c r="J1401" s="499" t="s">
        <v>707</v>
      </c>
      <c r="K1401" s="498">
        <v>1</v>
      </c>
      <c r="L1401" s="498">
        <v>8</v>
      </c>
      <c r="M1401" s="500">
        <v>103611.04999999999</v>
      </c>
      <c r="N1401" s="498">
        <v>1</v>
      </c>
      <c r="O1401" s="498">
        <v>6</v>
      </c>
      <c r="P1401" s="500">
        <v>94631.548110547286</v>
      </c>
    </row>
    <row r="1402" spans="1:16" ht="20.100000000000001" customHeight="1" x14ac:dyDescent="0.2">
      <c r="A1402" s="497" t="s">
        <v>618</v>
      </c>
      <c r="B1402" s="498" t="s">
        <v>639</v>
      </c>
      <c r="C1402" s="499" t="s">
        <v>620</v>
      </c>
      <c r="D1402" s="499" t="s">
        <v>784</v>
      </c>
      <c r="E1402" s="500">
        <v>1850</v>
      </c>
      <c r="F1402" s="499" t="s">
        <v>4604</v>
      </c>
      <c r="G1402" s="499" t="s">
        <v>4605</v>
      </c>
      <c r="H1402" s="499" t="s">
        <v>787</v>
      </c>
      <c r="I1402" s="499" t="s">
        <v>625</v>
      </c>
      <c r="J1402" s="499" t="s">
        <v>787</v>
      </c>
      <c r="K1402" s="498">
        <v>6</v>
      </c>
      <c r="L1402" s="498">
        <v>12</v>
      </c>
      <c r="M1402" s="500">
        <v>23003.79</v>
      </c>
      <c r="N1402" s="498">
        <v>4</v>
      </c>
      <c r="O1402" s="498">
        <v>6</v>
      </c>
      <c r="P1402" s="500">
        <v>12210.748110547283</v>
      </c>
    </row>
    <row r="1403" spans="1:16" ht="20.100000000000001" customHeight="1" x14ac:dyDescent="0.2">
      <c r="A1403" s="497" t="s">
        <v>618</v>
      </c>
      <c r="B1403" s="498" t="s">
        <v>639</v>
      </c>
      <c r="C1403" s="499" t="s">
        <v>620</v>
      </c>
      <c r="D1403" s="499" t="s">
        <v>4606</v>
      </c>
      <c r="E1403" s="500">
        <v>1800</v>
      </c>
      <c r="F1403" s="499" t="s">
        <v>4607</v>
      </c>
      <c r="G1403" s="499" t="s">
        <v>4608</v>
      </c>
      <c r="H1403" s="499" t="s">
        <v>666</v>
      </c>
      <c r="I1403" s="499" t="s">
        <v>630</v>
      </c>
      <c r="J1403" s="499" t="s">
        <v>666</v>
      </c>
      <c r="K1403" s="498">
        <v>1</v>
      </c>
      <c r="L1403" s="498">
        <v>2</v>
      </c>
      <c r="M1403" s="500">
        <v>2196.6</v>
      </c>
      <c r="N1403" s="498">
        <v>4</v>
      </c>
      <c r="O1403" s="498">
        <v>6</v>
      </c>
      <c r="P1403" s="500">
        <v>11883.748110547283</v>
      </c>
    </row>
    <row r="1404" spans="1:16" ht="20.100000000000001" customHeight="1" x14ac:dyDescent="0.2">
      <c r="A1404" s="497" t="s">
        <v>618</v>
      </c>
      <c r="B1404" s="498" t="s">
        <v>639</v>
      </c>
      <c r="C1404" s="499" t="s">
        <v>620</v>
      </c>
      <c r="D1404" s="499" t="s">
        <v>4609</v>
      </c>
      <c r="E1404" s="500">
        <v>930</v>
      </c>
      <c r="F1404" s="499" t="s">
        <v>4610</v>
      </c>
      <c r="G1404" s="499" t="s">
        <v>4611</v>
      </c>
      <c r="H1404" s="499" t="s">
        <v>1991</v>
      </c>
      <c r="I1404" s="499" t="s">
        <v>4612</v>
      </c>
      <c r="J1404" s="499" t="s">
        <v>1991</v>
      </c>
      <c r="K1404" s="498">
        <v>8</v>
      </c>
      <c r="L1404" s="498">
        <v>12</v>
      </c>
      <c r="M1404" s="500">
        <v>13457.86</v>
      </c>
      <c r="N1404" s="498">
        <v>4</v>
      </c>
      <c r="O1404" s="498">
        <v>6</v>
      </c>
      <c r="P1404" s="500">
        <v>6193.9481105472842</v>
      </c>
    </row>
    <row r="1405" spans="1:16" ht="20.100000000000001" customHeight="1" x14ac:dyDescent="0.2">
      <c r="A1405" s="497" t="s">
        <v>618</v>
      </c>
      <c r="B1405" s="498" t="s">
        <v>639</v>
      </c>
      <c r="C1405" s="499" t="s">
        <v>620</v>
      </c>
      <c r="D1405" s="499" t="s">
        <v>4613</v>
      </c>
      <c r="E1405" s="500">
        <v>10000</v>
      </c>
      <c r="F1405" s="499" t="s">
        <v>4614</v>
      </c>
      <c r="G1405" s="499" t="s">
        <v>4615</v>
      </c>
      <c r="H1405" s="499" t="s">
        <v>707</v>
      </c>
      <c r="I1405" s="499" t="s">
        <v>630</v>
      </c>
      <c r="J1405" s="499" t="s">
        <v>707</v>
      </c>
      <c r="K1405" s="498"/>
      <c r="L1405" s="498"/>
      <c r="M1405" s="500"/>
      <c r="N1405" s="498">
        <v>2</v>
      </c>
      <c r="O1405" s="498">
        <v>6</v>
      </c>
      <c r="P1405" s="500">
        <v>61418.548110547286</v>
      </c>
    </row>
    <row r="1406" spans="1:16" ht="20.100000000000001" customHeight="1" x14ac:dyDescent="0.2">
      <c r="A1406" s="497" t="s">
        <v>618</v>
      </c>
      <c r="B1406" s="498" t="s">
        <v>639</v>
      </c>
      <c r="C1406" s="499" t="s">
        <v>620</v>
      </c>
      <c r="D1406" s="499" t="s">
        <v>4616</v>
      </c>
      <c r="E1406" s="500">
        <v>2500</v>
      </c>
      <c r="F1406" s="499" t="s">
        <v>4617</v>
      </c>
      <c r="G1406" s="499" t="s">
        <v>4618</v>
      </c>
      <c r="H1406" s="499" t="s">
        <v>4619</v>
      </c>
      <c r="I1406" s="499" t="s">
        <v>630</v>
      </c>
      <c r="J1406" s="499" t="s">
        <v>4619</v>
      </c>
      <c r="K1406" s="498">
        <v>6</v>
      </c>
      <c r="L1406" s="498">
        <v>12</v>
      </c>
      <c r="M1406" s="500">
        <v>32963.230000000003</v>
      </c>
      <c r="N1406" s="498">
        <v>4</v>
      </c>
      <c r="O1406" s="498">
        <v>6</v>
      </c>
      <c r="P1406" s="500">
        <v>16418.548110547283</v>
      </c>
    </row>
    <row r="1407" spans="1:16" ht="20.100000000000001" customHeight="1" x14ac:dyDescent="0.2">
      <c r="A1407" s="497" t="s">
        <v>618</v>
      </c>
      <c r="B1407" s="498" t="s">
        <v>639</v>
      </c>
      <c r="C1407" s="499" t="s">
        <v>620</v>
      </c>
      <c r="D1407" s="499" t="s">
        <v>879</v>
      </c>
      <c r="E1407" s="500">
        <v>8000</v>
      </c>
      <c r="F1407" s="499" t="s">
        <v>4620</v>
      </c>
      <c r="G1407" s="499" t="s">
        <v>4621</v>
      </c>
      <c r="H1407" s="499" t="s">
        <v>643</v>
      </c>
      <c r="I1407" s="499" t="s">
        <v>630</v>
      </c>
      <c r="J1407" s="499" t="s">
        <v>643</v>
      </c>
      <c r="K1407" s="498">
        <v>8</v>
      </c>
      <c r="L1407" s="498">
        <v>12</v>
      </c>
      <c r="M1407" s="500">
        <v>118399.23999999998</v>
      </c>
      <c r="N1407" s="498">
        <v>3</v>
      </c>
      <c r="O1407" s="498">
        <v>6</v>
      </c>
      <c r="P1407" s="500">
        <v>61418.548110547286</v>
      </c>
    </row>
    <row r="1408" spans="1:16" ht="20.100000000000001" customHeight="1" x14ac:dyDescent="0.2">
      <c r="A1408" s="497" t="s">
        <v>618</v>
      </c>
      <c r="B1408" s="498" t="s">
        <v>639</v>
      </c>
      <c r="C1408" s="499" t="s">
        <v>620</v>
      </c>
      <c r="D1408" s="499" t="s">
        <v>893</v>
      </c>
      <c r="E1408" s="500">
        <v>3800</v>
      </c>
      <c r="F1408" s="499" t="s">
        <v>4622</v>
      </c>
      <c r="G1408" s="499" t="s">
        <v>4623</v>
      </c>
      <c r="H1408" s="499" t="s">
        <v>4624</v>
      </c>
      <c r="I1408" s="499" t="s">
        <v>625</v>
      </c>
      <c r="J1408" s="499" t="s">
        <v>4624</v>
      </c>
      <c r="K1408" s="498">
        <v>6</v>
      </c>
      <c r="L1408" s="498">
        <v>12</v>
      </c>
      <c r="M1408" s="500">
        <v>44615.650000000009</v>
      </c>
      <c r="N1408" s="498">
        <v>4</v>
      </c>
      <c r="O1408" s="498">
        <v>6</v>
      </c>
      <c r="P1408" s="500">
        <v>24218.548110547283</v>
      </c>
    </row>
    <row r="1409" spans="1:16" ht="20.100000000000001" customHeight="1" x14ac:dyDescent="0.2">
      <c r="A1409" s="497" t="s">
        <v>618</v>
      </c>
      <c r="B1409" s="498" t="s">
        <v>639</v>
      </c>
      <c r="C1409" s="499" t="s">
        <v>620</v>
      </c>
      <c r="D1409" s="499" t="s">
        <v>893</v>
      </c>
      <c r="E1409" s="500">
        <v>3800</v>
      </c>
      <c r="F1409" s="499" t="s">
        <v>4625</v>
      </c>
      <c r="G1409" s="499" t="s">
        <v>4626</v>
      </c>
      <c r="H1409" s="499" t="s">
        <v>3384</v>
      </c>
      <c r="I1409" s="499" t="s">
        <v>652</v>
      </c>
      <c r="J1409" s="499" t="s">
        <v>3384</v>
      </c>
      <c r="K1409" s="498">
        <v>6</v>
      </c>
      <c r="L1409" s="498">
        <v>12</v>
      </c>
      <c r="M1409" s="500">
        <v>48589.80000000001</v>
      </c>
      <c r="N1409" s="498">
        <v>4</v>
      </c>
      <c r="O1409" s="498">
        <v>6</v>
      </c>
      <c r="P1409" s="500">
        <v>24218.548110547283</v>
      </c>
    </row>
    <row r="1410" spans="1:16" ht="20.100000000000001" customHeight="1" x14ac:dyDescent="0.2">
      <c r="A1410" s="497" t="s">
        <v>618</v>
      </c>
      <c r="B1410" s="498" t="s">
        <v>639</v>
      </c>
      <c r="C1410" s="499" t="s">
        <v>620</v>
      </c>
      <c r="D1410" s="499" t="s">
        <v>4627</v>
      </c>
      <c r="E1410" s="500">
        <v>2500</v>
      </c>
      <c r="F1410" s="499" t="s">
        <v>4628</v>
      </c>
      <c r="G1410" s="499" t="s">
        <v>4629</v>
      </c>
      <c r="H1410" s="499" t="s">
        <v>651</v>
      </c>
      <c r="I1410" s="499" t="s">
        <v>652</v>
      </c>
      <c r="J1410" s="499" t="s">
        <v>651</v>
      </c>
      <c r="K1410" s="498">
        <v>8</v>
      </c>
      <c r="L1410" s="498">
        <v>12</v>
      </c>
      <c r="M1410" s="500">
        <v>32989.800000000003</v>
      </c>
      <c r="N1410" s="498">
        <v>4</v>
      </c>
      <c r="O1410" s="498">
        <v>6</v>
      </c>
      <c r="P1410" s="500">
        <v>16418.548110547283</v>
      </c>
    </row>
    <row r="1411" spans="1:16" ht="20.100000000000001" customHeight="1" x14ac:dyDescent="0.2">
      <c r="A1411" s="497" t="s">
        <v>618</v>
      </c>
      <c r="B1411" s="498" t="s">
        <v>639</v>
      </c>
      <c r="C1411" s="499" t="s">
        <v>620</v>
      </c>
      <c r="D1411" s="499" t="s">
        <v>3510</v>
      </c>
      <c r="E1411" s="500">
        <v>5100</v>
      </c>
      <c r="F1411" s="499" t="s">
        <v>4630</v>
      </c>
      <c r="G1411" s="499" t="s">
        <v>4631</v>
      </c>
      <c r="H1411" s="499" t="s">
        <v>3002</v>
      </c>
      <c r="I1411" s="499" t="s">
        <v>630</v>
      </c>
      <c r="J1411" s="499" t="s">
        <v>3002</v>
      </c>
      <c r="K1411" s="498">
        <v>6</v>
      </c>
      <c r="L1411" s="498">
        <v>12</v>
      </c>
      <c r="M1411" s="500">
        <v>64165.360000000008</v>
      </c>
      <c r="N1411" s="498">
        <v>4</v>
      </c>
      <c r="O1411" s="498">
        <v>6</v>
      </c>
      <c r="P1411" s="500">
        <v>32018.548110547283</v>
      </c>
    </row>
    <row r="1412" spans="1:16" ht="20.100000000000001" customHeight="1" x14ac:dyDescent="0.2">
      <c r="A1412" s="497" t="s">
        <v>618</v>
      </c>
      <c r="B1412" s="498" t="s">
        <v>639</v>
      </c>
      <c r="C1412" s="499" t="s">
        <v>620</v>
      </c>
      <c r="D1412" s="499" t="s">
        <v>754</v>
      </c>
      <c r="E1412" s="500">
        <v>1600</v>
      </c>
      <c r="F1412" s="499" t="s">
        <v>4632</v>
      </c>
      <c r="G1412" s="499" t="s">
        <v>4633</v>
      </c>
      <c r="H1412" s="499" t="s">
        <v>757</v>
      </c>
      <c r="I1412" s="499" t="s">
        <v>652</v>
      </c>
      <c r="J1412" s="499" t="s">
        <v>757</v>
      </c>
      <c r="K1412" s="498">
        <v>8</v>
      </c>
      <c r="L1412" s="498">
        <v>12</v>
      </c>
      <c r="M1412" s="500">
        <v>21828</v>
      </c>
      <c r="N1412" s="498">
        <v>4</v>
      </c>
      <c r="O1412" s="498">
        <v>6</v>
      </c>
      <c r="P1412" s="500">
        <v>10575.748110547283</v>
      </c>
    </row>
    <row r="1413" spans="1:16" ht="20.100000000000001" customHeight="1" x14ac:dyDescent="0.2">
      <c r="A1413" s="497" t="s">
        <v>618</v>
      </c>
      <c r="B1413" s="498" t="s">
        <v>639</v>
      </c>
      <c r="C1413" s="499" t="s">
        <v>620</v>
      </c>
      <c r="D1413" s="499" t="s">
        <v>4634</v>
      </c>
      <c r="E1413" s="500">
        <v>7000</v>
      </c>
      <c r="F1413" s="499" t="s">
        <v>4635</v>
      </c>
      <c r="G1413" s="499" t="s">
        <v>4636</v>
      </c>
      <c r="H1413" s="499" t="s">
        <v>4637</v>
      </c>
      <c r="I1413" s="499" t="s">
        <v>630</v>
      </c>
      <c r="J1413" s="499" t="s">
        <v>4637</v>
      </c>
      <c r="K1413" s="498">
        <v>10</v>
      </c>
      <c r="L1413" s="498">
        <v>12</v>
      </c>
      <c r="M1413" s="500">
        <v>86756.469999999987</v>
      </c>
      <c r="N1413" s="498">
        <v>1</v>
      </c>
      <c r="O1413" s="498">
        <v>2</v>
      </c>
      <c r="P1413" s="500">
        <v>22839.828110547285</v>
      </c>
    </row>
    <row r="1414" spans="1:16" ht="20.100000000000001" customHeight="1" x14ac:dyDescent="0.2">
      <c r="A1414" s="497" t="s">
        <v>618</v>
      </c>
      <c r="B1414" s="498" t="s">
        <v>639</v>
      </c>
      <c r="C1414" s="499" t="s">
        <v>620</v>
      </c>
      <c r="D1414" s="499" t="s">
        <v>4638</v>
      </c>
      <c r="E1414" s="500">
        <v>2000</v>
      </c>
      <c r="F1414" s="499" t="s">
        <v>4639</v>
      </c>
      <c r="G1414" s="499" t="s">
        <v>4640</v>
      </c>
      <c r="H1414" s="499" t="s">
        <v>651</v>
      </c>
      <c r="I1414" s="499" t="s">
        <v>652</v>
      </c>
      <c r="J1414" s="499" t="s">
        <v>651</v>
      </c>
      <c r="K1414" s="498">
        <v>6</v>
      </c>
      <c r="L1414" s="498">
        <v>12</v>
      </c>
      <c r="M1414" s="500">
        <v>25124.190000000002</v>
      </c>
      <c r="N1414" s="498"/>
      <c r="O1414" s="498"/>
      <c r="P1414" s="500"/>
    </row>
    <row r="1415" spans="1:16" ht="20.100000000000001" customHeight="1" x14ac:dyDescent="0.2">
      <c r="A1415" s="497" t="s">
        <v>618</v>
      </c>
      <c r="B1415" s="498" t="s">
        <v>639</v>
      </c>
      <c r="C1415" s="499" t="s">
        <v>620</v>
      </c>
      <c r="D1415" s="499" t="s">
        <v>4641</v>
      </c>
      <c r="E1415" s="500">
        <v>1400</v>
      </c>
      <c r="F1415" s="499" t="s">
        <v>4642</v>
      </c>
      <c r="G1415" s="499" t="s">
        <v>4643</v>
      </c>
      <c r="H1415" s="499" t="s">
        <v>651</v>
      </c>
      <c r="I1415" s="499" t="s">
        <v>652</v>
      </c>
      <c r="J1415" s="499" t="s">
        <v>651</v>
      </c>
      <c r="K1415" s="498">
        <v>6</v>
      </c>
      <c r="L1415" s="498">
        <v>12</v>
      </c>
      <c r="M1415" s="500">
        <v>19388.260000000002</v>
      </c>
      <c r="N1415" s="498">
        <v>4</v>
      </c>
      <c r="O1415" s="498">
        <v>6</v>
      </c>
      <c r="P1415" s="500">
        <v>9267.7481105472834</v>
      </c>
    </row>
    <row r="1416" spans="1:16" ht="20.100000000000001" customHeight="1" x14ac:dyDescent="0.2">
      <c r="A1416" s="497" t="s">
        <v>618</v>
      </c>
      <c r="B1416" s="498" t="s">
        <v>639</v>
      </c>
      <c r="C1416" s="499" t="s">
        <v>620</v>
      </c>
      <c r="D1416" s="499" t="s">
        <v>3772</v>
      </c>
      <c r="E1416" s="500">
        <v>3800</v>
      </c>
      <c r="F1416" s="499" t="s">
        <v>4644</v>
      </c>
      <c r="G1416" s="499" t="s">
        <v>4645</v>
      </c>
      <c r="H1416" s="499" t="s">
        <v>4646</v>
      </c>
      <c r="I1416" s="499" t="s">
        <v>652</v>
      </c>
      <c r="J1416" s="499" t="s">
        <v>4646</v>
      </c>
      <c r="K1416" s="498">
        <v>6</v>
      </c>
      <c r="L1416" s="498">
        <v>12</v>
      </c>
      <c r="M1416" s="500">
        <v>48534.150000000009</v>
      </c>
      <c r="N1416" s="498">
        <v>4</v>
      </c>
      <c r="O1416" s="498">
        <v>6</v>
      </c>
      <c r="P1416" s="500">
        <v>24218.548110547283</v>
      </c>
    </row>
    <row r="1417" spans="1:16" ht="20.100000000000001" customHeight="1" x14ac:dyDescent="0.2">
      <c r="A1417" s="497" t="s">
        <v>618</v>
      </c>
      <c r="B1417" s="498" t="s">
        <v>639</v>
      </c>
      <c r="C1417" s="499" t="s">
        <v>620</v>
      </c>
      <c r="D1417" s="499" t="s">
        <v>830</v>
      </c>
      <c r="E1417" s="500">
        <v>2500</v>
      </c>
      <c r="F1417" s="499" t="s">
        <v>4647</v>
      </c>
      <c r="G1417" s="499" t="s">
        <v>4648</v>
      </c>
      <c r="H1417" s="499" t="s">
        <v>817</v>
      </c>
      <c r="I1417" s="499" t="s">
        <v>652</v>
      </c>
      <c r="J1417" s="499" t="s">
        <v>817</v>
      </c>
      <c r="K1417" s="498">
        <v>3</v>
      </c>
      <c r="L1417" s="498">
        <v>9</v>
      </c>
      <c r="M1417" s="500">
        <v>21019.89</v>
      </c>
      <c r="N1417" s="498">
        <v>4</v>
      </c>
      <c r="O1417" s="498">
        <v>6</v>
      </c>
      <c r="P1417" s="500">
        <v>16418.548110547283</v>
      </c>
    </row>
    <row r="1418" spans="1:16" ht="20.100000000000001" customHeight="1" x14ac:dyDescent="0.2">
      <c r="A1418" s="497" t="s">
        <v>618</v>
      </c>
      <c r="B1418" s="498" t="s">
        <v>639</v>
      </c>
      <c r="C1418" s="499" t="s">
        <v>620</v>
      </c>
      <c r="D1418" s="499" t="s">
        <v>893</v>
      </c>
      <c r="E1418" s="500">
        <v>3800</v>
      </c>
      <c r="F1418" s="499" t="s">
        <v>4649</v>
      </c>
      <c r="G1418" s="499" t="s">
        <v>4650</v>
      </c>
      <c r="H1418" s="499" t="s">
        <v>2035</v>
      </c>
      <c r="I1418" s="499" t="s">
        <v>652</v>
      </c>
      <c r="J1418" s="499" t="s">
        <v>2035</v>
      </c>
      <c r="K1418" s="498">
        <v>6</v>
      </c>
      <c r="L1418" s="498">
        <v>12</v>
      </c>
      <c r="M1418" s="500">
        <v>44542.280000000006</v>
      </c>
      <c r="N1418" s="498">
        <v>4</v>
      </c>
      <c r="O1418" s="498">
        <v>6</v>
      </c>
      <c r="P1418" s="500">
        <v>24218.548110547283</v>
      </c>
    </row>
    <row r="1419" spans="1:16" ht="20.100000000000001" customHeight="1" x14ac:dyDescent="0.2">
      <c r="A1419" s="497" t="s">
        <v>618</v>
      </c>
      <c r="B1419" s="498" t="s">
        <v>639</v>
      </c>
      <c r="C1419" s="499" t="s">
        <v>620</v>
      </c>
      <c r="D1419" s="499" t="s">
        <v>760</v>
      </c>
      <c r="E1419" s="500">
        <v>6500</v>
      </c>
      <c r="F1419" s="499" t="s">
        <v>4651</v>
      </c>
      <c r="G1419" s="499" t="s">
        <v>4652</v>
      </c>
      <c r="H1419" s="499" t="s">
        <v>749</v>
      </c>
      <c r="I1419" s="499" t="s">
        <v>630</v>
      </c>
      <c r="J1419" s="499" t="s">
        <v>749</v>
      </c>
      <c r="K1419" s="498">
        <v>6</v>
      </c>
      <c r="L1419" s="498">
        <v>12</v>
      </c>
      <c r="M1419" s="500">
        <v>80986.2</v>
      </c>
      <c r="N1419" s="498">
        <v>5</v>
      </c>
      <c r="O1419" s="498">
        <v>6</v>
      </c>
      <c r="P1419" s="500">
        <v>40418.548110547286</v>
      </c>
    </row>
    <row r="1420" spans="1:16" ht="20.100000000000001" customHeight="1" x14ac:dyDescent="0.2">
      <c r="A1420" s="497" t="s">
        <v>618</v>
      </c>
      <c r="B1420" s="498" t="s">
        <v>639</v>
      </c>
      <c r="C1420" s="499" t="s">
        <v>620</v>
      </c>
      <c r="D1420" s="499" t="s">
        <v>778</v>
      </c>
      <c r="E1420" s="500">
        <v>3500</v>
      </c>
      <c r="F1420" s="499" t="s">
        <v>4653</v>
      </c>
      <c r="G1420" s="499" t="s">
        <v>4654</v>
      </c>
      <c r="H1420" s="499" t="s">
        <v>651</v>
      </c>
      <c r="I1420" s="499" t="s">
        <v>652</v>
      </c>
      <c r="J1420" s="499" t="s">
        <v>651</v>
      </c>
      <c r="K1420" s="498">
        <v>6</v>
      </c>
      <c r="L1420" s="498">
        <v>12</v>
      </c>
      <c r="M1420" s="500">
        <v>44989.80000000001</v>
      </c>
      <c r="N1420" s="498">
        <v>4</v>
      </c>
      <c r="O1420" s="498">
        <v>6</v>
      </c>
      <c r="P1420" s="500">
        <v>22418.548110547283</v>
      </c>
    </row>
    <row r="1421" spans="1:16" ht="20.100000000000001" customHeight="1" x14ac:dyDescent="0.2">
      <c r="A1421" s="497" t="s">
        <v>618</v>
      </c>
      <c r="B1421" s="498" t="s">
        <v>639</v>
      </c>
      <c r="C1421" s="499" t="s">
        <v>620</v>
      </c>
      <c r="D1421" s="499" t="s">
        <v>4474</v>
      </c>
      <c r="E1421" s="500">
        <v>3000</v>
      </c>
      <c r="F1421" s="499" t="s">
        <v>4655</v>
      </c>
      <c r="G1421" s="499" t="s">
        <v>4656</v>
      </c>
      <c r="H1421" s="499" t="s">
        <v>1000</v>
      </c>
      <c r="I1421" s="499" t="s">
        <v>630</v>
      </c>
      <c r="J1421" s="499" t="s">
        <v>1000</v>
      </c>
      <c r="K1421" s="498">
        <v>1</v>
      </c>
      <c r="L1421" s="498">
        <v>4</v>
      </c>
      <c r="M1421" s="500">
        <v>10022.450000000001</v>
      </c>
      <c r="N1421" s="498">
        <v>3</v>
      </c>
      <c r="O1421" s="498">
        <v>6</v>
      </c>
      <c r="P1421" s="500">
        <v>19418.548110547283</v>
      </c>
    </row>
    <row r="1422" spans="1:16" ht="20.100000000000001" customHeight="1" x14ac:dyDescent="0.2">
      <c r="A1422" s="497" t="s">
        <v>618</v>
      </c>
      <c r="B1422" s="498" t="s">
        <v>619</v>
      </c>
      <c r="C1422" s="499" t="s">
        <v>620</v>
      </c>
      <c r="D1422" s="499" t="s">
        <v>648</v>
      </c>
      <c r="E1422" s="500">
        <v>1200</v>
      </c>
      <c r="F1422" s="499" t="s">
        <v>4657</v>
      </c>
      <c r="G1422" s="499" t="s">
        <v>4658</v>
      </c>
      <c r="H1422" s="499" t="s">
        <v>651</v>
      </c>
      <c r="I1422" s="499" t="s">
        <v>652</v>
      </c>
      <c r="J1422" s="499" t="s">
        <v>651</v>
      </c>
      <c r="K1422" s="498">
        <v>9</v>
      </c>
      <c r="L1422" s="498">
        <v>12</v>
      </c>
      <c r="M1422" s="500">
        <v>16796</v>
      </c>
      <c r="N1422" s="498">
        <v>3</v>
      </c>
      <c r="O1422" s="498">
        <v>6</v>
      </c>
      <c r="P1422" s="500">
        <v>7959.7481105472843</v>
      </c>
    </row>
    <row r="1423" spans="1:16" ht="20.100000000000001" customHeight="1" x14ac:dyDescent="0.2">
      <c r="A1423" s="497" t="s">
        <v>618</v>
      </c>
      <c r="B1423" s="498" t="s">
        <v>619</v>
      </c>
      <c r="C1423" s="499" t="s">
        <v>620</v>
      </c>
      <c r="D1423" s="499" t="s">
        <v>4659</v>
      </c>
      <c r="E1423" s="500">
        <v>8000</v>
      </c>
      <c r="F1423" s="499" t="s">
        <v>4660</v>
      </c>
      <c r="G1423" s="499" t="s">
        <v>4661</v>
      </c>
      <c r="H1423" s="499" t="s">
        <v>715</v>
      </c>
      <c r="I1423" s="499" t="s">
        <v>630</v>
      </c>
      <c r="J1423" s="499" t="s">
        <v>715</v>
      </c>
      <c r="K1423" s="498">
        <v>9</v>
      </c>
      <c r="L1423" s="498">
        <v>12</v>
      </c>
      <c r="M1423" s="500">
        <v>98915.879999999976</v>
      </c>
      <c r="N1423" s="498">
        <v>3</v>
      </c>
      <c r="O1423" s="498">
        <v>5</v>
      </c>
      <c r="P1423" s="500">
        <v>53528.358110547284</v>
      </c>
    </row>
    <row r="1424" spans="1:16" ht="20.100000000000001" customHeight="1" x14ac:dyDescent="0.2">
      <c r="A1424" s="497" t="s">
        <v>618</v>
      </c>
      <c r="B1424" s="498" t="s">
        <v>639</v>
      </c>
      <c r="C1424" s="499" t="s">
        <v>620</v>
      </c>
      <c r="D1424" s="499" t="s">
        <v>1755</v>
      </c>
      <c r="E1424" s="500">
        <v>2000</v>
      </c>
      <c r="F1424" s="499" t="s">
        <v>4662</v>
      </c>
      <c r="G1424" s="499" t="s">
        <v>4663</v>
      </c>
      <c r="H1424" s="499" t="s">
        <v>753</v>
      </c>
      <c r="I1424" s="499" t="s">
        <v>630</v>
      </c>
      <c r="J1424" s="499" t="s">
        <v>753</v>
      </c>
      <c r="K1424" s="498">
        <v>0</v>
      </c>
      <c r="L1424" s="498">
        <v>1</v>
      </c>
      <c r="M1424" s="500">
        <v>625.20000000000005</v>
      </c>
      <c r="N1424" s="498"/>
      <c r="O1424" s="498"/>
      <c r="P1424" s="500"/>
    </row>
    <row r="1425" spans="1:16" ht="20.100000000000001" customHeight="1" x14ac:dyDescent="0.2">
      <c r="A1425" s="497" t="s">
        <v>618</v>
      </c>
      <c r="B1425" s="498" t="s">
        <v>619</v>
      </c>
      <c r="C1425" s="499" t="s">
        <v>620</v>
      </c>
      <c r="D1425" s="499" t="s">
        <v>648</v>
      </c>
      <c r="E1425" s="500">
        <v>1200</v>
      </c>
      <c r="F1425" s="499" t="s">
        <v>4664</v>
      </c>
      <c r="G1425" s="499" t="s">
        <v>4665</v>
      </c>
      <c r="H1425" s="499" t="s">
        <v>651</v>
      </c>
      <c r="I1425" s="499" t="s">
        <v>652</v>
      </c>
      <c r="J1425" s="499" t="s">
        <v>651</v>
      </c>
      <c r="K1425" s="498">
        <v>9</v>
      </c>
      <c r="L1425" s="498">
        <v>12</v>
      </c>
      <c r="M1425" s="500">
        <v>16796</v>
      </c>
      <c r="N1425" s="498">
        <v>3</v>
      </c>
      <c r="O1425" s="498">
        <v>6</v>
      </c>
      <c r="P1425" s="500">
        <v>7959.7481105472843</v>
      </c>
    </row>
    <row r="1426" spans="1:16" ht="20.100000000000001" customHeight="1" x14ac:dyDescent="0.2">
      <c r="A1426" s="497" t="s">
        <v>618</v>
      </c>
      <c r="B1426" s="498" t="s">
        <v>639</v>
      </c>
      <c r="C1426" s="499" t="s">
        <v>620</v>
      </c>
      <c r="D1426" s="499" t="s">
        <v>720</v>
      </c>
      <c r="E1426" s="500">
        <v>12000</v>
      </c>
      <c r="F1426" s="499" t="s">
        <v>4666</v>
      </c>
      <c r="G1426" s="499" t="s">
        <v>4667</v>
      </c>
      <c r="H1426" s="499" t="s">
        <v>4668</v>
      </c>
      <c r="I1426" s="499" t="s">
        <v>630</v>
      </c>
      <c r="J1426" s="499" t="s">
        <v>4668</v>
      </c>
      <c r="K1426" s="498">
        <v>8</v>
      </c>
      <c r="L1426" s="498">
        <v>12</v>
      </c>
      <c r="M1426" s="500">
        <v>146989.79999999996</v>
      </c>
      <c r="N1426" s="498">
        <v>4</v>
      </c>
      <c r="O1426" s="498">
        <v>6</v>
      </c>
      <c r="P1426" s="500">
        <v>73418.548110547286</v>
      </c>
    </row>
    <row r="1427" spans="1:16" ht="20.100000000000001" customHeight="1" x14ac:dyDescent="0.2">
      <c r="A1427" s="497" t="s">
        <v>618</v>
      </c>
      <c r="B1427" s="498" t="s">
        <v>639</v>
      </c>
      <c r="C1427" s="499" t="s">
        <v>620</v>
      </c>
      <c r="D1427" s="499" t="s">
        <v>4669</v>
      </c>
      <c r="E1427" s="500">
        <v>6000</v>
      </c>
      <c r="F1427" s="499" t="s">
        <v>4670</v>
      </c>
      <c r="G1427" s="499" t="s">
        <v>4671</v>
      </c>
      <c r="H1427" s="499" t="s">
        <v>3047</v>
      </c>
      <c r="I1427" s="499" t="s">
        <v>630</v>
      </c>
      <c r="J1427" s="499" t="s">
        <v>3047</v>
      </c>
      <c r="K1427" s="498">
        <v>1</v>
      </c>
      <c r="L1427" s="498">
        <v>2</v>
      </c>
      <c r="M1427" s="500">
        <v>5474.15</v>
      </c>
      <c r="N1427" s="498">
        <v>4</v>
      </c>
      <c r="O1427" s="498">
        <v>6</v>
      </c>
      <c r="P1427" s="500">
        <v>37418.548110547286</v>
      </c>
    </row>
    <row r="1428" spans="1:16" ht="20.100000000000001" customHeight="1" x14ac:dyDescent="0.2">
      <c r="A1428" s="497" t="s">
        <v>618</v>
      </c>
      <c r="B1428" s="498" t="s">
        <v>639</v>
      </c>
      <c r="C1428" s="499" t="s">
        <v>620</v>
      </c>
      <c r="D1428" s="499" t="s">
        <v>4672</v>
      </c>
      <c r="E1428" s="500">
        <v>7500</v>
      </c>
      <c r="F1428" s="499" t="s">
        <v>4673</v>
      </c>
      <c r="G1428" s="499" t="s">
        <v>4674</v>
      </c>
      <c r="H1428" s="499" t="s">
        <v>796</v>
      </c>
      <c r="I1428" s="499" t="s">
        <v>630</v>
      </c>
      <c r="J1428" s="499" t="s">
        <v>796</v>
      </c>
      <c r="K1428" s="498">
        <v>1</v>
      </c>
      <c r="L1428" s="498">
        <v>2</v>
      </c>
      <c r="M1428" s="500">
        <v>10635.77</v>
      </c>
      <c r="N1428" s="498"/>
      <c r="O1428" s="498"/>
      <c r="P1428" s="500"/>
    </row>
    <row r="1429" spans="1:16" ht="20.100000000000001" customHeight="1" x14ac:dyDescent="0.2">
      <c r="A1429" s="497" t="s">
        <v>618</v>
      </c>
      <c r="B1429" s="498" t="s">
        <v>619</v>
      </c>
      <c r="C1429" s="499" t="s">
        <v>620</v>
      </c>
      <c r="D1429" s="499" t="s">
        <v>4675</v>
      </c>
      <c r="E1429" s="500">
        <v>15000</v>
      </c>
      <c r="F1429" s="499" t="s">
        <v>4676</v>
      </c>
      <c r="G1429" s="499" t="s">
        <v>4677</v>
      </c>
      <c r="H1429" s="499" t="s">
        <v>656</v>
      </c>
      <c r="I1429" s="499" t="s">
        <v>630</v>
      </c>
      <c r="J1429" s="499" t="s">
        <v>656</v>
      </c>
      <c r="K1429" s="498">
        <v>7</v>
      </c>
      <c r="L1429" s="498">
        <v>12</v>
      </c>
      <c r="M1429" s="500">
        <v>174489.79999999996</v>
      </c>
      <c r="N1429" s="498">
        <v>4</v>
      </c>
      <c r="O1429" s="498">
        <v>6</v>
      </c>
      <c r="P1429" s="500">
        <v>91418.548110547286</v>
      </c>
    </row>
    <row r="1430" spans="1:16" ht="20.100000000000001" customHeight="1" x14ac:dyDescent="0.2">
      <c r="A1430" s="497" t="s">
        <v>618</v>
      </c>
      <c r="B1430" s="498" t="s">
        <v>639</v>
      </c>
      <c r="C1430" s="499" t="s">
        <v>620</v>
      </c>
      <c r="D1430" s="499" t="s">
        <v>4678</v>
      </c>
      <c r="E1430" s="500">
        <v>8000</v>
      </c>
      <c r="F1430" s="499" t="s">
        <v>4679</v>
      </c>
      <c r="G1430" s="499" t="s">
        <v>4680</v>
      </c>
      <c r="H1430" s="499" t="s">
        <v>4681</v>
      </c>
      <c r="I1430" s="499" t="s">
        <v>630</v>
      </c>
      <c r="J1430" s="499" t="s">
        <v>4681</v>
      </c>
      <c r="K1430" s="498">
        <v>1</v>
      </c>
      <c r="L1430" s="498">
        <v>2</v>
      </c>
      <c r="M1430" s="500">
        <v>7940.82</v>
      </c>
      <c r="N1430" s="498">
        <v>4</v>
      </c>
      <c r="O1430" s="498">
        <v>6</v>
      </c>
      <c r="P1430" s="500">
        <v>49418.548110547286</v>
      </c>
    </row>
    <row r="1431" spans="1:16" ht="20.100000000000001" customHeight="1" x14ac:dyDescent="0.2">
      <c r="A1431" s="497" t="s">
        <v>618</v>
      </c>
      <c r="B1431" s="498" t="s">
        <v>639</v>
      </c>
      <c r="C1431" s="499" t="s">
        <v>620</v>
      </c>
      <c r="D1431" s="499" t="s">
        <v>805</v>
      </c>
      <c r="E1431" s="500">
        <v>3500</v>
      </c>
      <c r="F1431" s="499" t="s">
        <v>4682</v>
      </c>
      <c r="G1431" s="499" t="s">
        <v>4683</v>
      </c>
      <c r="H1431" s="499" t="s">
        <v>777</v>
      </c>
      <c r="I1431" s="499" t="s">
        <v>625</v>
      </c>
      <c r="J1431" s="499" t="s">
        <v>777</v>
      </c>
      <c r="K1431" s="498">
        <v>6</v>
      </c>
      <c r="L1431" s="498">
        <v>12</v>
      </c>
      <c r="M1431" s="500">
        <v>44985.000000000007</v>
      </c>
      <c r="N1431" s="498">
        <v>0</v>
      </c>
      <c r="O1431" s="498">
        <v>1</v>
      </c>
      <c r="P1431" s="500">
        <v>3649.5000000000005</v>
      </c>
    </row>
    <row r="1432" spans="1:16" ht="20.100000000000001" customHeight="1" x14ac:dyDescent="0.2">
      <c r="A1432" s="497" t="s">
        <v>618</v>
      </c>
      <c r="B1432" s="498" t="s">
        <v>639</v>
      </c>
      <c r="C1432" s="499" t="s">
        <v>620</v>
      </c>
      <c r="D1432" s="499" t="s">
        <v>4342</v>
      </c>
      <c r="E1432" s="500">
        <v>2500</v>
      </c>
      <c r="F1432" s="499" t="s">
        <v>4684</v>
      </c>
      <c r="G1432" s="499" t="s">
        <v>4685</v>
      </c>
      <c r="H1432" s="499" t="s">
        <v>4686</v>
      </c>
      <c r="I1432" s="499" t="s">
        <v>625</v>
      </c>
      <c r="J1432" s="499" t="s">
        <v>4686</v>
      </c>
      <c r="K1432" s="498">
        <v>6</v>
      </c>
      <c r="L1432" s="498">
        <v>11</v>
      </c>
      <c r="M1432" s="500">
        <v>30113.440000000002</v>
      </c>
      <c r="N1432" s="498"/>
      <c r="O1432" s="498"/>
      <c r="P1432" s="500"/>
    </row>
    <row r="1433" spans="1:16" ht="20.100000000000001" customHeight="1" x14ac:dyDescent="0.2">
      <c r="A1433" s="497" t="s">
        <v>618</v>
      </c>
      <c r="B1433" s="498" t="s">
        <v>639</v>
      </c>
      <c r="C1433" s="499" t="s">
        <v>620</v>
      </c>
      <c r="D1433" s="499" t="s">
        <v>4687</v>
      </c>
      <c r="E1433" s="500">
        <v>6200</v>
      </c>
      <c r="F1433" s="499" t="s">
        <v>4688</v>
      </c>
      <c r="G1433" s="499" t="s">
        <v>4689</v>
      </c>
      <c r="H1433" s="499" t="s">
        <v>2870</v>
      </c>
      <c r="I1433" s="499" t="s">
        <v>630</v>
      </c>
      <c r="J1433" s="499" t="s">
        <v>2870</v>
      </c>
      <c r="K1433" s="498">
        <v>6</v>
      </c>
      <c r="L1433" s="498">
        <v>12</v>
      </c>
      <c r="M1433" s="500">
        <v>77389.8</v>
      </c>
      <c r="N1433" s="498">
        <v>4</v>
      </c>
      <c r="O1433" s="498">
        <v>6</v>
      </c>
      <c r="P1433" s="500">
        <v>38618.548110547286</v>
      </c>
    </row>
    <row r="1434" spans="1:16" ht="20.100000000000001" customHeight="1" x14ac:dyDescent="0.2">
      <c r="A1434" s="497" t="s">
        <v>618</v>
      </c>
      <c r="B1434" s="498" t="s">
        <v>639</v>
      </c>
      <c r="C1434" s="499" t="s">
        <v>620</v>
      </c>
      <c r="D1434" s="499" t="s">
        <v>760</v>
      </c>
      <c r="E1434" s="500">
        <v>6000</v>
      </c>
      <c r="F1434" s="499" t="s">
        <v>4690</v>
      </c>
      <c r="G1434" s="499" t="s">
        <v>4691</v>
      </c>
      <c r="H1434" s="499" t="s">
        <v>749</v>
      </c>
      <c r="I1434" s="499" t="s">
        <v>630</v>
      </c>
      <c r="J1434" s="499" t="s">
        <v>749</v>
      </c>
      <c r="K1434" s="498">
        <v>7</v>
      </c>
      <c r="L1434" s="498">
        <v>12</v>
      </c>
      <c r="M1434" s="500">
        <v>74959.56</v>
      </c>
      <c r="N1434" s="498">
        <v>4</v>
      </c>
      <c r="O1434" s="498">
        <v>6</v>
      </c>
      <c r="P1434" s="500">
        <v>37418.548110547286</v>
      </c>
    </row>
    <row r="1435" spans="1:16" ht="20.100000000000001" customHeight="1" x14ac:dyDescent="0.2">
      <c r="A1435" s="497" t="s">
        <v>618</v>
      </c>
      <c r="B1435" s="498" t="s">
        <v>639</v>
      </c>
      <c r="C1435" s="499" t="s">
        <v>620</v>
      </c>
      <c r="D1435" s="499" t="s">
        <v>830</v>
      </c>
      <c r="E1435" s="500">
        <v>1750</v>
      </c>
      <c r="F1435" s="499" t="s">
        <v>4692</v>
      </c>
      <c r="G1435" s="499" t="s">
        <v>4693</v>
      </c>
      <c r="H1435" s="499" t="s">
        <v>651</v>
      </c>
      <c r="I1435" s="499" t="s">
        <v>652</v>
      </c>
      <c r="J1435" s="499" t="s">
        <v>651</v>
      </c>
      <c r="K1435" s="498">
        <v>6</v>
      </c>
      <c r="L1435" s="498">
        <v>12</v>
      </c>
      <c r="M1435" s="500">
        <v>23707.88</v>
      </c>
      <c r="N1435" s="498">
        <v>4</v>
      </c>
      <c r="O1435" s="498">
        <v>6</v>
      </c>
      <c r="P1435" s="500">
        <v>11556.748110547283</v>
      </c>
    </row>
    <row r="1436" spans="1:16" ht="20.100000000000001" customHeight="1" x14ac:dyDescent="0.2">
      <c r="A1436" s="497" t="s">
        <v>618</v>
      </c>
      <c r="B1436" s="498" t="s">
        <v>639</v>
      </c>
      <c r="C1436" s="499" t="s">
        <v>620</v>
      </c>
      <c r="D1436" s="499" t="s">
        <v>2761</v>
      </c>
      <c r="E1436" s="500">
        <v>7000</v>
      </c>
      <c r="F1436" s="499" t="s">
        <v>4694</v>
      </c>
      <c r="G1436" s="499" t="s">
        <v>4695</v>
      </c>
      <c r="H1436" s="499" t="s">
        <v>4696</v>
      </c>
      <c r="I1436" s="499" t="s">
        <v>625</v>
      </c>
      <c r="J1436" s="499" t="s">
        <v>4696</v>
      </c>
      <c r="K1436" s="498">
        <v>10</v>
      </c>
      <c r="L1436" s="498">
        <v>12</v>
      </c>
      <c r="M1436" s="500">
        <v>86707.959999999992</v>
      </c>
      <c r="N1436" s="498">
        <v>5</v>
      </c>
      <c r="O1436" s="498">
        <v>6</v>
      </c>
      <c r="P1436" s="500">
        <v>43418.548110547286</v>
      </c>
    </row>
    <row r="1437" spans="1:16" ht="20.100000000000001" customHeight="1" x14ac:dyDescent="0.2">
      <c r="A1437" s="497" t="s">
        <v>618</v>
      </c>
      <c r="B1437" s="498" t="s">
        <v>639</v>
      </c>
      <c r="C1437" s="499" t="s">
        <v>620</v>
      </c>
      <c r="D1437" s="499" t="s">
        <v>4697</v>
      </c>
      <c r="E1437" s="500">
        <v>3500</v>
      </c>
      <c r="F1437" s="499" t="s">
        <v>4698</v>
      </c>
      <c r="G1437" s="499" t="s">
        <v>4699</v>
      </c>
      <c r="H1437" s="499" t="s">
        <v>2117</v>
      </c>
      <c r="I1437" s="499" t="s">
        <v>625</v>
      </c>
      <c r="J1437" s="499" t="s">
        <v>2117</v>
      </c>
      <c r="K1437" s="498">
        <v>6</v>
      </c>
      <c r="L1437" s="498">
        <v>12</v>
      </c>
      <c r="M1437" s="500">
        <v>44608.650000000009</v>
      </c>
      <c r="N1437" s="498">
        <v>4</v>
      </c>
      <c r="O1437" s="498">
        <v>6</v>
      </c>
      <c r="P1437" s="500">
        <v>15420.808110547285</v>
      </c>
    </row>
    <row r="1438" spans="1:16" ht="20.100000000000001" customHeight="1" x14ac:dyDescent="0.2">
      <c r="A1438" s="497" t="s">
        <v>618</v>
      </c>
      <c r="B1438" s="498" t="s">
        <v>639</v>
      </c>
      <c r="C1438" s="499" t="s">
        <v>620</v>
      </c>
      <c r="D1438" s="499" t="s">
        <v>830</v>
      </c>
      <c r="E1438" s="500">
        <v>1800</v>
      </c>
      <c r="F1438" s="499" t="s">
        <v>4700</v>
      </c>
      <c r="G1438" s="499" t="s">
        <v>4701</v>
      </c>
      <c r="H1438" s="499" t="s">
        <v>3163</v>
      </c>
      <c r="I1438" s="499" t="s">
        <v>625</v>
      </c>
      <c r="J1438" s="499" t="s">
        <v>3163</v>
      </c>
      <c r="K1438" s="498">
        <v>11</v>
      </c>
      <c r="L1438" s="498">
        <v>12</v>
      </c>
      <c r="M1438" s="500">
        <v>26688.3</v>
      </c>
      <c r="N1438" s="498">
        <v>3</v>
      </c>
      <c r="O1438" s="498">
        <v>6</v>
      </c>
      <c r="P1438" s="500">
        <v>17018.548110547283</v>
      </c>
    </row>
    <row r="1439" spans="1:16" ht="20.100000000000001" customHeight="1" x14ac:dyDescent="0.2">
      <c r="A1439" s="497" t="s">
        <v>618</v>
      </c>
      <c r="B1439" s="498" t="s">
        <v>639</v>
      </c>
      <c r="C1439" s="499" t="s">
        <v>620</v>
      </c>
      <c r="D1439" s="499" t="s">
        <v>750</v>
      </c>
      <c r="E1439" s="500">
        <v>2400</v>
      </c>
      <c r="F1439" s="499" t="s">
        <v>4702</v>
      </c>
      <c r="G1439" s="499" t="s">
        <v>4703</v>
      </c>
      <c r="H1439" s="499" t="s">
        <v>715</v>
      </c>
      <c r="I1439" s="499" t="s">
        <v>630</v>
      </c>
      <c r="J1439" s="499" t="s">
        <v>715</v>
      </c>
      <c r="K1439" s="498">
        <v>1</v>
      </c>
      <c r="L1439" s="498">
        <v>2</v>
      </c>
      <c r="M1439" s="500">
        <v>3155.7</v>
      </c>
      <c r="N1439" s="498"/>
      <c r="O1439" s="498"/>
      <c r="P1439" s="500"/>
    </row>
    <row r="1440" spans="1:16" ht="20.100000000000001" customHeight="1" x14ac:dyDescent="0.2">
      <c r="A1440" s="497" t="s">
        <v>618</v>
      </c>
      <c r="B1440" s="498" t="s">
        <v>639</v>
      </c>
      <c r="C1440" s="499" t="s">
        <v>620</v>
      </c>
      <c r="D1440" s="499" t="s">
        <v>4704</v>
      </c>
      <c r="E1440" s="500">
        <v>6500</v>
      </c>
      <c r="F1440" s="499" t="s">
        <v>4705</v>
      </c>
      <c r="G1440" s="499" t="s">
        <v>4706</v>
      </c>
      <c r="H1440" s="499" t="s">
        <v>4707</v>
      </c>
      <c r="I1440" s="499" t="s">
        <v>630</v>
      </c>
      <c r="J1440" s="499" t="s">
        <v>4707</v>
      </c>
      <c r="K1440" s="498">
        <v>8</v>
      </c>
      <c r="L1440" s="498">
        <v>12</v>
      </c>
      <c r="M1440" s="500">
        <v>80950.649999999994</v>
      </c>
      <c r="N1440" s="498">
        <v>4</v>
      </c>
      <c r="O1440" s="498">
        <v>6</v>
      </c>
      <c r="P1440" s="500">
        <v>40418.548110547286</v>
      </c>
    </row>
    <row r="1441" spans="1:16" ht="20.100000000000001" customHeight="1" x14ac:dyDescent="0.2">
      <c r="A1441" s="497" t="s">
        <v>618</v>
      </c>
      <c r="B1441" s="498" t="s">
        <v>639</v>
      </c>
      <c r="C1441" s="499" t="s">
        <v>620</v>
      </c>
      <c r="D1441" s="499" t="s">
        <v>700</v>
      </c>
      <c r="E1441" s="500">
        <v>6500</v>
      </c>
      <c r="F1441" s="499" t="s">
        <v>4708</v>
      </c>
      <c r="G1441" s="499" t="s">
        <v>4709</v>
      </c>
      <c r="H1441" s="499" t="s">
        <v>4710</v>
      </c>
      <c r="I1441" s="499" t="s">
        <v>625</v>
      </c>
      <c r="J1441" s="499" t="s">
        <v>4710</v>
      </c>
      <c r="K1441" s="498">
        <v>8</v>
      </c>
      <c r="L1441" s="498">
        <v>12</v>
      </c>
      <c r="M1441" s="500">
        <v>80849.399999999994</v>
      </c>
      <c r="N1441" s="498">
        <v>4</v>
      </c>
      <c r="O1441" s="498">
        <v>6</v>
      </c>
      <c r="P1441" s="500">
        <v>40418.548110547286</v>
      </c>
    </row>
    <row r="1442" spans="1:16" ht="20.100000000000001" customHeight="1" x14ac:dyDescent="0.2">
      <c r="A1442" s="497" t="s">
        <v>618</v>
      </c>
      <c r="B1442" s="498" t="s">
        <v>639</v>
      </c>
      <c r="C1442" s="499" t="s">
        <v>620</v>
      </c>
      <c r="D1442" s="499" t="s">
        <v>3199</v>
      </c>
      <c r="E1442" s="500">
        <v>4000</v>
      </c>
      <c r="F1442" s="499" t="s">
        <v>4711</v>
      </c>
      <c r="G1442" s="499" t="s">
        <v>4712</v>
      </c>
      <c r="H1442" s="499" t="s">
        <v>4713</v>
      </c>
      <c r="I1442" s="499" t="s">
        <v>630</v>
      </c>
      <c r="J1442" s="499" t="s">
        <v>4713</v>
      </c>
      <c r="K1442" s="498">
        <v>7</v>
      </c>
      <c r="L1442" s="498">
        <v>12</v>
      </c>
      <c r="M1442" s="500">
        <v>50989.240000000013</v>
      </c>
      <c r="N1442" s="498">
        <v>0</v>
      </c>
      <c r="O1442" s="498">
        <v>1</v>
      </c>
      <c r="P1442" s="500">
        <v>5762.25</v>
      </c>
    </row>
    <row r="1443" spans="1:16" ht="20.100000000000001" customHeight="1" x14ac:dyDescent="0.2">
      <c r="A1443" s="497" t="s">
        <v>618</v>
      </c>
      <c r="B1443" s="498" t="s">
        <v>639</v>
      </c>
      <c r="C1443" s="499" t="s">
        <v>620</v>
      </c>
      <c r="D1443" s="499" t="s">
        <v>4714</v>
      </c>
      <c r="E1443" s="500">
        <v>1200</v>
      </c>
      <c r="F1443" s="499" t="s">
        <v>4715</v>
      </c>
      <c r="G1443" s="499" t="s">
        <v>4716</v>
      </c>
      <c r="H1443" s="499" t="s">
        <v>735</v>
      </c>
      <c r="I1443" s="499" t="s">
        <v>652</v>
      </c>
      <c r="J1443" s="499" t="s">
        <v>735</v>
      </c>
      <c r="K1443" s="498">
        <v>6</v>
      </c>
      <c r="L1443" s="498">
        <v>12</v>
      </c>
      <c r="M1443" s="500">
        <v>16796</v>
      </c>
      <c r="N1443" s="498">
        <v>4</v>
      </c>
      <c r="O1443" s="498">
        <v>6</v>
      </c>
      <c r="P1443" s="500">
        <v>7959.7481105472843</v>
      </c>
    </row>
    <row r="1444" spans="1:16" ht="20.100000000000001" customHeight="1" x14ac:dyDescent="0.2">
      <c r="A1444" s="497" t="s">
        <v>618</v>
      </c>
      <c r="B1444" s="498" t="s">
        <v>639</v>
      </c>
      <c r="C1444" s="499" t="s">
        <v>620</v>
      </c>
      <c r="D1444" s="499" t="s">
        <v>805</v>
      </c>
      <c r="E1444" s="500">
        <v>2500</v>
      </c>
      <c r="F1444" s="499" t="s">
        <v>4717</v>
      </c>
      <c r="G1444" s="499" t="s">
        <v>4718</v>
      </c>
      <c r="H1444" s="499" t="s">
        <v>774</v>
      </c>
      <c r="I1444" s="499" t="s">
        <v>625</v>
      </c>
      <c r="J1444" s="499" t="s">
        <v>774</v>
      </c>
      <c r="K1444" s="498">
        <v>6</v>
      </c>
      <c r="L1444" s="498">
        <v>12</v>
      </c>
      <c r="M1444" s="500">
        <v>32933.990000000005</v>
      </c>
      <c r="N1444" s="498">
        <v>5</v>
      </c>
      <c r="O1444" s="498">
        <v>6</v>
      </c>
      <c r="P1444" s="500">
        <v>16418.548110547283</v>
      </c>
    </row>
    <row r="1445" spans="1:16" ht="20.100000000000001" customHeight="1" x14ac:dyDescent="0.2">
      <c r="A1445" s="497" t="s">
        <v>618</v>
      </c>
      <c r="B1445" s="498" t="s">
        <v>639</v>
      </c>
      <c r="C1445" s="499" t="s">
        <v>620</v>
      </c>
      <c r="D1445" s="499" t="s">
        <v>2128</v>
      </c>
      <c r="E1445" s="500">
        <v>1800</v>
      </c>
      <c r="F1445" s="499" t="s">
        <v>4719</v>
      </c>
      <c r="G1445" s="499" t="s">
        <v>4720</v>
      </c>
      <c r="H1445" s="499" t="s">
        <v>4721</v>
      </c>
      <c r="I1445" s="499" t="s">
        <v>625</v>
      </c>
      <c r="J1445" s="499" t="s">
        <v>4721</v>
      </c>
      <c r="K1445" s="498">
        <v>6</v>
      </c>
      <c r="L1445" s="498">
        <v>12</v>
      </c>
      <c r="M1445" s="500">
        <v>24370.52</v>
      </c>
      <c r="N1445" s="498">
        <v>4</v>
      </c>
      <c r="O1445" s="498">
        <v>6</v>
      </c>
      <c r="P1445" s="500">
        <v>11883.748110547283</v>
      </c>
    </row>
    <row r="1446" spans="1:16" ht="20.100000000000001" customHeight="1" x14ac:dyDescent="0.2">
      <c r="A1446" s="497" t="s">
        <v>618</v>
      </c>
      <c r="B1446" s="498" t="s">
        <v>619</v>
      </c>
      <c r="C1446" s="499" t="s">
        <v>620</v>
      </c>
      <c r="D1446" s="499" t="s">
        <v>4722</v>
      </c>
      <c r="E1446" s="500">
        <v>15600</v>
      </c>
      <c r="F1446" s="499" t="s">
        <v>4723</v>
      </c>
      <c r="G1446" s="499" t="s">
        <v>4724</v>
      </c>
      <c r="H1446" s="499" t="s">
        <v>4725</v>
      </c>
      <c r="I1446" s="499" t="s">
        <v>630</v>
      </c>
      <c r="J1446" s="499" t="s">
        <v>4725</v>
      </c>
      <c r="K1446" s="498">
        <v>1</v>
      </c>
      <c r="L1446" s="498">
        <v>5</v>
      </c>
      <c r="M1446" s="500">
        <v>54091.93</v>
      </c>
      <c r="N1446" s="498"/>
      <c r="O1446" s="498"/>
      <c r="P1446" s="500"/>
    </row>
    <row r="1447" spans="1:16" ht="20.100000000000001" customHeight="1" x14ac:dyDescent="0.2">
      <c r="A1447" s="497" t="s">
        <v>618</v>
      </c>
      <c r="B1447" s="498" t="s">
        <v>619</v>
      </c>
      <c r="C1447" s="499" t="s">
        <v>620</v>
      </c>
      <c r="D1447" s="499" t="s">
        <v>4726</v>
      </c>
      <c r="E1447" s="500">
        <v>4500</v>
      </c>
      <c r="F1447" s="499" t="s">
        <v>4727</v>
      </c>
      <c r="G1447" s="499" t="s">
        <v>4728</v>
      </c>
      <c r="H1447" s="499" t="s">
        <v>624</v>
      </c>
      <c r="I1447" s="499" t="s">
        <v>625</v>
      </c>
      <c r="J1447" s="499" t="s">
        <v>624</v>
      </c>
      <c r="K1447" s="498">
        <v>6</v>
      </c>
      <c r="L1447" s="498">
        <v>12</v>
      </c>
      <c r="M1447" s="500">
        <v>56382.80000000001</v>
      </c>
      <c r="N1447" s="498">
        <v>4</v>
      </c>
      <c r="O1447" s="498">
        <v>6</v>
      </c>
      <c r="P1447" s="500">
        <v>28418.548110547283</v>
      </c>
    </row>
    <row r="1448" spans="1:16" ht="20.100000000000001" customHeight="1" x14ac:dyDescent="0.2">
      <c r="A1448" s="497" t="s">
        <v>618</v>
      </c>
      <c r="B1448" s="498" t="s">
        <v>639</v>
      </c>
      <c r="C1448" s="499" t="s">
        <v>620</v>
      </c>
      <c r="D1448" s="499" t="s">
        <v>4729</v>
      </c>
      <c r="E1448" s="500">
        <v>3500</v>
      </c>
      <c r="F1448" s="499" t="s">
        <v>4730</v>
      </c>
      <c r="G1448" s="499" t="s">
        <v>4731</v>
      </c>
      <c r="H1448" s="499" t="s">
        <v>4732</v>
      </c>
      <c r="I1448" s="499" t="s">
        <v>625</v>
      </c>
      <c r="J1448" s="499" t="s">
        <v>4732</v>
      </c>
      <c r="K1448" s="498">
        <v>7</v>
      </c>
      <c r="L1448" s="498">
        <v>12</v>
      </c>
      <c r="M1448" s="500">
        <v>44989.80000000001</v>
      </c>
      <c r="N1448" s="498">
        <v>4</v>
      </c>
      <c r="O1448" s="498">
        <v>6</v>
      </c>
      <c r="P1448" s="500">
        <v>22418.548110547283</v>
      </c>
    </row>
    <row r="1449" spans="1:16" ht="20.100000000000001" customHeight="1" x14ac:dyDescent="0.2">
      <c r="A1449" s="497" t="s">
        <v>618</v>
      </c>
      <c r="B1449" s="498" t="s">
        <v>639</v>
      </c>
      <c r="C1449" s="499" t="s">
        <v>620</v>
      </c>
      <c r="D1449" s="499" t="s">
        <v>4733</v>
      </c>
      <c r="E1449" s="500">
        <v>3500</v>
      </c>
      <c r="F1449" s="499" t="s">
        <v>4734</v>
      </c>
      <c r="G1449" s="499" t="s">
        <v>4735</v>
      </c>
      <c r="H1449" s="499" t="s">
        <v>1697</v>
      </c>
      <c r="I1449" s="499" t="s">
        <v>625</v>
      </c>
      <c r="J1449" s="499" t="s">
        <v>1697</v>
      </c>
      <c r="K1449" s="498">
        <v>6</v>
      </c>
      <c r="L1449" s="498">
        <v>12</v>
      </c>
      <c r="M1449" s="500">
        <v>44989.80000000001</v>
      </c>
      <c r="N1449" s="498">
        <v>5</v>
      </c>
      <c r="O1449" s="498">
        <v>6</v>
      </c>
      <c r="P1449" s="500">
        <v>22418.548110547283</v>
      </c>
    </row>
    <row r="1450" spans="1:16" ht="20.100000000000001" customHeight="1" x14ac:dyDescent="0.2">
      <c r="A1450" s="497" t="s">
        <v>618</v>
      </c>
      <c r="B1450" s="498" t="s">
        <v>639</v>
      </c>
      <c r="C1450" s="499" t="s">
        <v>620</v>
      </c>
      <c r="D1450" s="499" t="s">
        <v>696</v>
      </c>
      <c r="E1450" s="500">
        <v>5500</v>
      </c>
      <c r="F1450" s="499" t="s">
        <v>4736</v>
      </c>
      <c r="G1450" s="499" t="s">
        <v>4737</v>
      </c>
      <c r="H1450" s="499" t="s">
        <v>1035</v>
      </c>
      <c r="I1450" s="499" t="s">
        <v>630</v>
      </c>
      <c r="J1450" s="499" t="s">
        <v>1035</v>
      </c>
      <c r="K1450" s="498">
        <v>6</v>
      </c>
      <c r="L1450" s="498">
        <v>12</v>
      </c>
      <c r="M1450" s="500">
        <v>68989.8</v>
      </c>
      <c r="N1450" s="498">
        <v>4</v>
      </c>
      <c r="O1450" s="498">
        <v>6</v>
      </c>
      <c r="P1450" s="500">
        <v>34418.548110547286</v>
      </c>
    </row>
    <row r="1451" spans="1:16" ht="20.100000000000001" customHeight="1" x14ac:dyDescent="0.2">
      <c r="A1451" s="497" t="s">
        <v>618</v>
      </c>
      <c r="B1451" s="498" t="s">
        <v>639</v>
      </c>
      <c r="C1451" s="499" t="s">
        <v>620</v>
      </c>
      <c r="D1451" s="499" t="s">
        <v>4738</v>
      </c>
      <c r="E1451" s="500">
        <v>5000</v>
      </c>
      <c r="F1451" s="499" t="s">
        <v>4739</v>
      </c>
      <c r="G1451" s="499" t="s">
        <v>4740</v>
      </c>
      <c r="H1451" s="499" t="s">
        <v>2233</v>
      </c>
      <c r="I1451" s="499" t="s">
        <v>630</v>
      </c>
      <c r="J1451" s="499" t="s">
        <v>2233</v>
      </c>
      <c r="K1451" s="498">
        <v>6</v>
      </c>
      <c r="L1451" s="498">
        <v>12</v>
      </c>
      <c r="M1451" s="500">
        <v>62885.150000000009</v>
      </c>
      <c r="N1451" s="498">
        <v>1</v>
      </c>
      <c r="O1451" s="498">
        <v>1</v>
      </c>
      <c r="P1451" s="500">
        <v>12998.208110547283</v>
      </c>
    </row>
    <row r="1452" spans="1:16" ht="20.100000000000001" customHeight="1" x14ac:dyDescent="0.2">
      <c r="A1452" s="497" t="s">
        <v>618</v>
      </c>
      <c r="B1452" s="498" t="s">
        <v>639</v>
      </c>
      <c r="C1452" s="499" t="s">
        <v>620</v>
      </c>
      <c r="D1452" s="499" t="s">
        <v>4741</v>
      </c>
      <c r="E1452" s="500">
        <v>2300</v>
      </c>
      <c r="F1452" s="499" t="s">
        <v>4742</v>
      </c>
      <c r="G1452" s="499" t="s">
        <v>4743</v>
      </c>
      <c r="H1452" s="499" t="s">
        <v>651</v>
      </c>
      <c r="I1452" s="499" t="s">
        <v>652</v>
      </c>
      <c r="J1452" s="499" t="s">
        <v>651</v>
      </c>
      <c r="K1452" s="498">
        <v>6</v>
      </c>
      <c r="L1452" s="498">
        <v>12</v>
      </c>
      <c r="M1452" s="500">
        <v>30589.160000000007</v>
      </c>
      <c r="N1452" s="498">
        <v>4</v>
      </c>
      <c r="O1452" s="498">
        <v>6</v>
      </c>
      <c r="P1452" s="500">
        <v>15153.748110547283</v>
      </c>
    </row>
    <row r="1453" spans="1:16" ht="20.100000000000001" customHeight="1" x14ac:dyDescent="0.2">
      <c r="A1453" s="497" t="s">
        <v>618</v>
      </c>
      <c r="B1453" s="498" t="s">
        <v>639</v>
      </c>
      <c r="C1453" s="499" t="s">
        <v>620</v>
      </c>
      <c r="D1453" s="499" t="s">
        <v>4744</v>
      </c>
      <c r="E1453" s="500">
        <v>6500</v>
      </c>
      <c r="F1453" s="499" t="s">
        <v>4745</v>
      </c>
      <c r="G1453" s="499" t="s">
        <v>4746</v>
      </c>
      <c r="H1453" s="499" t="s">
        <v>1226</v>
      </c>
      <c r="I1453" s="499" t="s">
        <v>625</v>
      </c>
      <c r="J1453" s="499" t="s">
        <v>1226</v>
      </c>
      <c r="K1453" s="498">
        <v>6</v>
      </c>
      <c r="L1453" s="498">
        <v>12</v>
      </c>
      <c r="M1453" s="500">
        <v>80917.799999999988</v>
      </c>
      <c r="N1453" s="498">
        <v>4</v>
      </c>
      <c r="O1453" s="498">
        <v>6</v>
      </c>
      <c r="P1453" s="500">
        <v>40418.548110547286</v>
      </c>
    </row>
    <row r="1454" spans="1:16" ht="20.100000000000001" customHeight="1" x14ac:dyDescent="0.2">
      <c r="A1454" s="497" t="s">
        <v>618</v>
      </c>
      <c r="B1454" s="498" t="s">
        <v>639</v>
      </c>
      <c r="C1454" s="499" t="s">
        <v>620</v>
      </c>
      <c r="D1454" s="499" t="s">
        <v>4747</v>
      </c>
      <c r="E1454" s="500">
        <v>3800</v>
      </c>
      <c r="F1454" s="499" t="s">
        <v>4748</v>
      </c>
      <c r="G1454" s="499" t="s">
        <v>4749</v>
      </c>
      <c r="H1454" s="499" t="s">
        <v>4750</v>
      </c>
      <c r="I1454" s="499" t="s">
        <v>630</v>
      </c>
      <c r="J1454" s="499" t="s">
        <v>4750</v>
      </c>
      <c r="K1454" s="498">
        <v>6</v>
      </c>
      <c r="L1454" s="498">
        <v>12</v>
      </c>
      <c r="M1454" s="500">
        <v>48589.80000000001</v>
      </c>
      <c r="N1454" s="498">
        <v>4</v>
      </c>
      <c r="O1454" s="498">
        <v>6</v>
      </c>
      <c r="P1454" s="500">
        <v>24218.548110547283</v>
      </c>
    </row>
    <row r="1455" spans="1:16" ht="20.100000000000001" customHeight="1" x14ac:dyDescent="0.2">
      <c r="A1455" s="497" t="s">
        <v>618</v>
      </c>
      <c r="B1455" s="498" t="s">
        <v>639</v>
      </c>
      <c r="C1455" s="499" t="s">
        <v>620</v>
      </c>
      <c r="D1455" s="499" t="s">
        <v>4751</v>
      </c>
      <c r="E1455" s="500">
        <v>3000</v>
      </c>
      <c r="F1455" s="499" t="s">
        <v>4752</v>
      </c>
      <c r="G1455" s="499" t="s">
        <v>4753</v>
      </c>
      <c r="H1455" s="499" t="s">
        <v>638</v>
      </c>
      <c r="I1455" s="499" t="s">
        <v>630</v>
      </c>
      <c r="J1455" s="499" t="s">
        <v>638</v>
      </c>
      <c r="K1455" s="498">
        <v>6</v>
      </c>
      <c r="L1455" s="498">
        <v>12</v>
      </c>
      <c r="M1455" s="500">
        <v>38950.000000000007</v>
      </c>
      <c r="N1455" s="498">
        <v>4</v>
      </c>
      <c r="O1455" s="498">
        <v>6</v>
      </c>
      <c r="P1455" s="500">
        <v>19418.548110547283</v>
      </c>
    </row>
    <row r="1456" spans="1:16" ht="20.100000000000001" customHeight="1" x14ac:dyDescent="0.2">
      <c r="A1456" s="497" t="s">
        <v>618</v>
      </c>
      <c r="B1456" s="498" t="s">
        <v>639</v>
      </c>
      <c r="C1456" s="499" t="s">
        <v>620</v>
      </c>
      <c r="D1456" s="499" t="s">
        <v>4754</v>
      </c>
      <c r="E1456" s="500">
        <v>2500</v>
      </c>
      <c r="F1456" s="499" t="s">
        <v>4755</v>
      </c>
      <c r="G1456" s="499" t="s">
        <v>4756</v>
      </c>
      <c r="H1456" s="499" t="s">
        <v>651</v>
      </c>
      <c r="I1456" s="499" t="s">
        <v>652</v>
      </c>
      <c r="J1456" s="499" t="s">
        <v>651</v>
      </c>
      <c r="K1456" s="498">
        <v>6</v>
      </c>
      <c r="L1456" s="498">
        <v>12</v>
      </c>
      <c r="M1456" s="500">
        <v>32986.740000000005</v>
      </c>
      <c r="N1456" s="498">
        <v>4</v>
      </c>
      <c r="O1456" s="498">
        <v>6</v>
      </c>
      <c r="P1456" s="500">
        <v>16418.548110547283</v>
      </c>
    </row>
    <row r="1457" spans="1:16" ht="20.100000000000001" customHeight="1" x14ac:dyDescent="0.2">
      <c r="A1457" s="497" t="s">
        <v>618</v>
      </c>
      <c r="B1457" s="498" t="s">
        <v>639</v>
      </c>
      <c r="C1457" s="499" t="s">
        <v>620</v>
      </c>
      <c r="D1457" s="499" t="s">
        <v>4757</v>
      </c>
      <c r="E1457" s="500">
        <v>2100</v>
      </c>
      <c r="F1457" s="499" t="s">
        <v>4758</v>
      </c>
      <c r="G1457" s="499" t="s">
        <v>4759</v>
      </c>
      <c r="H1457" s="499" t="s">
        <v>4760</v>
      </c>
      <c r="I1457" s="499" t="s">
        <v>652</v>
      </c>
      <c r="J1457" s="499" t="s">
        <v>4760</v>
      </c>
      <c r="K1457" s="498">
        <v>6</v>
      </c>
      <c r="L1457" s="498">
        <v>12</v>
      </c>
      <c r="M1457" s="500">
        <v>27859.400000000005</v>
      </c>
      <c r="N1457" s="498">
        <v>4</v>
      </c>
      <c r="O1457" s="498">
        <v>6</v>
      </c>
      <c r="P1457" s="500">
        <v>13845.748110547283</v>
      </c>
    </row>
    <row r="1458" spans="1:16" ht="20.100000000000001" customHeight="1" x14ac:dyDescent="0.2">
      <c r="A1458" s="497" t="s">
        <v>618</v>
      </c>
      <c r="B1458" s="498" t="s">
        <v>639</v>
      </c>
      <c r="C1458" s="499" t="s">
        <v>620</v>
      </c>
      <c r="D1458" s="499" t="s">
        <v>2996</v>
      </c>
      <c r="E1458" s="500">
        <v>930</v>
      </c>
      <c r="F1458" s="499" t="s">
        <v>4761</v>
      </c>
      <c r="G1458" s="499" t="s">
        <v>4762</v>
      </c>
      <c r="H1458" s="499" t="s">
        <v>651</v>
      </c>
      <c r="I1458" s="499" t="s">
        <v>652</v>
      </c>
      <c r="J1458" s="499" t="s">
        <v>651</v>
      </c>
      <c r="K1458" s="498">
        <v>8</v>
      </c>
      <c r="L1458" s="498">
        <v>12</v>
      </c>
      <c r="M1458" s="500">
        <v>13264.400000000003</v>
      </c>
      <c r="N1458" s="498">
        <v>6</v>
      </c>
      <c r="O1458" s="498">
        <v>6</v>
      </c>
      <c r="P1458" s="500">
        <v>6193.9481105472842</v>
      </c>
    </row>
    <row r="1459" spans="1:16" ht="20.100000000000001" customHeight="1" x14ac:dyDescent="0.2">
      <c r="A1459" s="497" t="s">
        <v>618</v>
      </c>
      <c r="B1459" s="498" t="s">
        <v>639</v>
      </c>
      <c r="C1459" s="499" t="s">
        <v>620</v>
      </c>
      <c r="D1459" s="499" t="s">
        <v>4763</v>
      </c>
      <c r="E1459" s="500">
        <v>1850</v>
      </c>
      <c r="F1459" s="499" t="s">
        <v>4764</v>
      </c>
      <c r="G1459" s="499" t="s">
        <v>4765</v>
      </c>
      <c r="H1459" s="499" t="s">
        <v>787</v>
      </c>
      <c r="I1459" s="499" t="s">
        <v>625</v>
      </c>
      <c r="J1459" s="499" t="s">
        <v>787</v>
      </c>
      <c r="K1459" s="498">
        <v>6</v>
      </c>
      <c r="L1459" s="498">
        <v>12</v>
      </c>
      <c r="M1459" s="500">
        <v>25023.27</v>
      </c>
      <c r="N1459" s="498">
        <v>4</v>
      </c>
      <c r="O1459" s="498">
        <v>6</v>
      </c>
      <c r="P1459" s="500">
        <v>12210.748110547283</v>
      </c>
    </row>
    <row r="1460" spans="1:16" ht="20.100000000000001" customHeight="1" x14ac:dyDescent="0.2">
      <c r="A1460" s="497" t="s">
        <v>618</v>
      </c>
      <c r="B1460" s="498" t="s">
        <v>639</v>
      </c>
      <c r="C1460" s="499" t="s">
        <v>620</v>
      </c>
      <c r="D1460" s="499" t="s">
        <v>1130</v>
      </c>
      <c r="E1460" s="500">
        <v>4500</v>
      </c>
      <c r="F1460" s="499" t="s">
        <v>4766</v>
      </c>
      <c r="G1460" s="499" t="s">
        <v>4767</v>
      </c>
      <c r="H1460" s="499" t="s">
        <v>4768</v>
      </c>
      <c r="I1460" s="499" t="s">
        <v>630</v>
      </c>
      <c r="J1460" s="499" t="s">
        <v>4768</v>
      </c>
      <c r="K1460" s="498">
        <v>8</v>
      </c>
      <c r="L1460" s="498">
        <v>12</v>
      </c>
      <c r="M1460" s="500">
        <v>56896.490000000013</v>
      </c>
      <c r="N1460" s="498">
        <v>4</v>
      </c>
      <c r="O1460" s="498">
        <v>6</v>
      </c>
      <c r="P1460" s="500">
        <v>28418.548110547283</v>
      </c>
    </row>
    <row r="1461" spans="1:16" ht="20.100000000000001" customHeight="1" x14ac:dyDescent="0.2">
      <c r="A1461" s="497" t="s">
        <v>618</v>
      </c>
      <c r="B1461" s="498" t="s">
        <v>639</v>
      </c>
      <c r="C1461" s="499" t="s">
        <v>620</v>
      </c>
      <c r="D1461" s="499" t="s">
        <v>1793</v>
      </c>
      <c r="E1461" s="500">
        <v>4450</v>
      </c>
      <c r="F1461" s="499" t="s">
        <v>4769</v>
      </c>
      <c r="G1461" s="499" t="s">
        <v>4770</v>
      </c>
      <c r="H1461" s="499" t="s">
        <v>1524</v>
      </c>
      <c r="I1461" s="499" t="s">
        <v>625</v>
      </c>
      <c r="J1461" s="499" t="s">
        <v>1524</v>
      </c>
      <c r="K1461" s="498">
        <v>6</v>
      </c>
      <c r="L1461" s="498">
        <v>12</v>
      </c>
      <c r="M1461" s="500">
        <v>56359.73000000001</v>
      </c>
      <c r="N1461" s="498">
        <v>4</v>
      </c>
      <c r="O1461" s="498">
        <v>6</v>
      </c>
      <c r="P1461" s="500">
        <v>28118.548110547283</v>
      </c>
    </row>
    <row r="1462" spans="1:16" ht="20.100000000000001" customHeight="1" x14ac:dyDescent="0.2">
      <c r="A1462" s="497" t="s">
        <v>618</v>
      </c>
      <c r="B1462" s="498" t="s">
        <v>639</v>
      </c>
      <c r="C1462" s="499" t="s">
        <v>620</v>
      </c>
      <c r="D1462" s="499" t="s">
        <v>4583</v>
      </c>
      <c r="E1462" s="500">
        <v>9000</v>
      </c>
      <c r="F1462" s="499" t="s">
        <v>4771</v>
      </c>
      <c r="G1462" s="499" t="s">
        <v>4772</v>
      </c>
      <c r="H1462" s="499" t="s">
        <v>715</v>
      </c>
      <c r="I1462" s="499" t="s">
        <v>630</v>
      </c>
      <c r="J1462" s="499" t="s">
        <v>715</v>
      </c>
      <c r="K1462" s="498">
        <v>1</v>
      </c>
      <c r="L1462" s="498">
        <v>3</v>
      </c>
      <c r="M1462" s="500">
        <v>18444.97</v>
      </c>
      <c r="N1462" s="498">
        <v>0</v>
      </c>
      <c r="O1462" s="498">
        <v>1</v>
      </c>
      <c r="P1462" s="500">
        <v>1635</v>
      </c>
    </row>
    <row r="1463" spans="1:16" ht="20.100000000000001" customHeight="1" x14ac:dyDescent="0.2">
      <c r="A1463" s="497" t="s">
        <v>618</v>
      </c>
      <c r="B1463" s="498" t="s">
        <v>639</v>
      </c>
      <c r="C1463" s="499" t="s">
        <v>620</v>
      </c>
      <c r="D1463" s="499" t="s">
        <v>4773</v>
      </c>
      <c r="E1463" s="500">
        <v>3100</v>
      </c>
      <c r="F1463" s="499" t="s">
        <v>4774</v>
      </c>
      <c r="G1463" s="499" t="s">
        <v>4775</v>
      </c>
      <c r="H1463" s="499" t="s">
        <v>638</v>
      </c>
      <c r="I1463" s="499" t="s">
        <v>630</v>
      </c>
      <c r="J1463" s="499" t="s">
        <v>638</v>
      </c>
      <c r="K1463" s="498">
        <v>6</v>
      </c>
      <c r="L1463" s="498">
        <v>12</v>
      </c>
      <c r="M1463" s="500">
        <v>40038.910000000011</v>
      </c>
      <c r="N1463" s="498">
        <v>4</v>
      </c>
      <c r="O1463" s="498">
        <v>6</v>
      </c>
      <c r="P1463" s="500">
        <v>20018.548110547283</v>
      </c>
    </row>
    <row r="1464" spans="1:16" ht="20.100000000000001" customHeight="1" x14ac:dyDescent="0.2">
      <c r="A1464" s="497" t="s">
        <v>618</v>
      </c>
      <c r="B1464" s="498" t="s">
        <v>639</v>
      </c>
      <c r="C1464" s="499" t="s">
        <v>620</v>
      </c>
      <c r="D1464" s="499" t="s">
        <v>4776</v>
      </c>
      <c r="E1464" s="500">
        <v>4500</v>
      </c>
      <c r="F1464" s="499" t="s">
        <v>4777</v>
      </c>
      <c r="G1464" s="499" t="s">
        <v>4778</v>
      </c>
      <c r="H1464" s="499" t="s">
        <v>4779</v>
      </c>
      <c r="I1464" s="499" t="s">
        <v>630</v>
      </c>
      <c r="J1464" s="499" t="s">
        <v>4779</v>
      </c>
      <c r="K1464" s="498">
        <v>6</v>
      </c>
      <c r="L1464" s="498">
        <v>12</v>
      </c>
      <c r="M1464" s="500">
        <v>56765.400000000009</v>
      </c>
      <c r="N1464" s="498">
        <v>4</v>
      </c>
      <c r="O1464" s="498">
        <v>6</v>
      </c>
      <c r="P1464" s="500">
        <v>28327.118110547282</v>
      </c>
    </row>
    <row r="1465" spans="1:16" ht="20.100000000000001" customHeight="1" x14ac:dyDescent="0.2">
      <c r="A1465" s="497" t="s">
        <v>618</v>
      </c>
      <c r="B1465" s="498" t="s">
        <v>619</v>
      </c>
      <c r="C1465" s="499" t="s">
        <v>620</v>
      </c>
      <c r="D1465" s="499" t="s">
        <v>2888</v>
      </c>
      <c r="E1465" s="500">
        <v>3800</v>
      </c>
      <c r="F1465" s="499" t="s">
        <v>4780</v>
      </c>
      <c r="G1465" s="499" t="s">
        <v>4781</v>
      </c>
      <c r="H1465" s="499" t="s">
        <v>2891</v>
      </c>
      <c r="I1465" s="499" t="s">
        <v>652</v>
      </c>
      <c r="J1465" s="499" t="s">
        <v>2891</v>
      </c>
      <c r="K1465" s="498">
        <v>9</v>
      </c>
      <c r="L1465" s="498">
        <v>12</v>
      </c>
      <c r="M1465" s="500">
        <v>44583.850000000006</v>
      </c>
      <c r="N1465" s="498">
        <v>4</v>
      </c>
      <c r="O1465" s="498">
        <v>6</v>
      </c>
      <c r="P1465" s="500">
        <v>24218.548110547283</v>
      </c>
    </row>
    <row r="1466" spans="1:16" ht="20.100000000000001" customHeight="1" x14ac:dyDescent="0.2">
      <c r="A1466" s="497" t="s">
        <v>618</v>
      </c>
      <c r="B1466" s="498" t="s">
        <v>639</v>
      </c>
      <c r="C1466" s="499" t="s">
        <v>620</v>
      </c>
      <c r="D1466" s="499" t="s">
        <v>1755</v>
      </c>
      <c r="E1466" s="500">
        <v>3000</v>
      </c>
      <c r="F1466" s="499" t="s">
        <v>4782</v>
      </c>
      <c r="G1466" s="499" t="s">
        <v>4783</v>
      </c>
      <c r="H1466" s="499" t="s">
        <v>2233</v>
      </c>
      <c r="I1466" s="499" t="s">
        <v>630</v>
      </c>
      <c r="J1466" s="499" t="s">
        <v>2233</v>
      </c>
      <c r="K1466" s="498">
        <v>5</v>
      </c>
      <c r="L1466" s="498">
        <v>11</v>
      </c>
      <c r="M1466" s="500">
        <v>34927.290000000008</v>
      </c>
      <c r="N1466" s="498"/>
      <c r="O1466" s="498"/>
      <c r="P1466" s="500"/>
    </row>
    <row r="1467" spans="1:16" ht="20.100000000000001" customHeight="1" x14ac:dyDescent="0.2">
      <c r="A1467" s="497" t="s">
        <v>618</v>
      </c>
      <c r="B1467" s="498" t="s">
        <v>619</v>
      </c>
      <c r="C1467" s="499" t="s">
        <v>620</v>
      </c>
      <c r="D1467" s="499" t="s">
        <v>657</v>
      </c>
      <c r="E1467" s="500">
        <v>1500</v>
      </c>
      <c r="F1467" s="499" t="s">
        <v>4784</v>
      </c>
      <c r="G1467" s="499" t="s">
        <v>4785</v>
      </c>
      <c r="H1467" s="499" t="s">
        <v>651</v>
      </c>
      <c r="I1467" s="499" t="s">
        <v>652</v>
      </c>
      <c r="J1467" s="499" t="s">
        <v>651</v>
      </c>
      <c r="K1467" s="498">
        <v>3</v>
      </c>
      <c r="L1467" s="498">
        <v>5</v>
      </c>
      <c r="M1467" s="500">
        <v>6540</v>
      </c>
      <c r="N1467" s="498"/>
      <c r="O1467" s="498"/>
      <c r="P1467" s="500"/>
    </row>
    <row r="1468" spans="1:16" ht="20.100000000000001" customHeight="1" x14ac:dyDescent="0.2">
      <c r="A1468" s="497" t="s">
        <v>618</v>
      </c>
      <c r="B1468" s="498" t="s">
        <v>639</v>
      </c>
      <c r="C1468" s="499" t="s">
        <v>620</v>
      </c>
      <c r="D1468" s="499" t="s">
        <v>830</v>
      </c>
      <c r="E1468" s="500">
        <v>1145</v>
      </c>
      <c r="F1468" s="499" t="s">
        <v>4786</v>
      </c>
      <c r="G1468" s="499" t="s">
        <v>4787</v>
      </c>
      <c r="H1468" s="499" t="s">
        <v>4788</v>
      </c>
      <c r="I1468" s="499" t="s">
        <v>625</v>
      </c>
      <c r="J1468" s="499" t="s">
        <v>4788</v>
      </c>
      <c r="K1468" s="498">
        <v>6</v>
      </c>
      <c r="L1468" s="498">
        <v>12</v>
      </c>
      <c r="M1468" s="500">
        <v>16071.629999999997</v>
      </c>
      <c r="N1468" s="498">
        <v>4</v>
      </c>
      <c r="O1468" s="498">
        <v>6</v>
      </c>
      <c r="P1468" s="500">
        <v>7600.0481105472845</v>
      </c>
    </row>
    <row r="1469" spans="1:16" ht="20.100000000000001" customHeight="1" x14ac:dyDescent="0.2">
      <c r="A1469" s="497" t="s">
        <v>618</v>
      </c>
      <c r="B1469" s="498" t="s">
        <v>639</v>
      </c>
      <c r="C1469" s="499" t="s">
        <v>620</v>
      </c>
      <c r="D1469" s="499" t="s">
        <v>778</v>
      </c>
      <c r="E1469" s="500">
        <v>2500</v>
      </c>
      <c r="F1469" s="499" t="s">
        <v>4789</v>
      </c>
      <c r="G1469" s="499" t="s">
        <v>4790</v>
      </c>
      <c r="H1469" s="499" t="s">
        <v>651</v>
      </c>
      <c r="I1469" s="499" t="s">
        <v>652</v>
      </c>
      <c r="J1469" s="499" t="s">
        <v>651</v>
      </c>
      <c r="K1469" s="498">
        <v>6</v>
      </c>
      <c r="L1469" s="498">
        <v>12</v>
      </c>
      <c r="M1469" s="500">
        <v>32988.44</v>
      </c>
      <c r="N1469" s="498">
        <v>4</v>
      </c>
      <c r="O1469" s="498">
        <v>6</v>
      </c>
      <c r="P1469" s="500">
        <v>16418.548110547283</v>
      </c>
    </row>
    <row r="1470" spans="1:16" ht="20.100000000000001" customHeight="1" x14ac:dyDescent="0.2">
      <c r="A1470" s="497" t="s">
        <v>618</v>
      </c>
      <c r="B1470" s="498" t="s">
        <v>619</v>
      </c>
      <c r="C1470" s="499" t="s">
        <v>620</v>
      </c>
      <c r="D1470" s="499" t="s">
        <v>4791</v>
      </c>
      <c r="E1470" s="500">
        <v>5700</v>
      </c>
      <c r="F1470" s="499" t="s">
        <v>4792</v>
      </c>
      <c r="G1470" s="499" t="s">
        <v>4793</v>
      </c>
      <c r="H1470" s="499" t="s">
        <v>4794</v>
      </c>
      <c r="I1470" s="499" t="s">
        <v>630</v>
      </c>
      <c r="J1470" s="499" t="s">
        <v>4794</v>
      </c>
      <c r="K1470" s="498">
        <v>9</v>
      </c>
      <c r="L1470" s="498">
        <v>12</v>
      </c>
      <c r="M1470" s="500">
        <v>71359.400000000009</v>
      </c>
      <c r="N1470" s="498">
        <v>4</v>
      </c>
      <c r="O1470" s="498">
        <v>6</v>
      </c>
      <c r="P1470" s="500">
        <v>35618.548110547286</v>
      </c>
    </row>
    <row r="1471" spans="1:16" ht="20.100000000000001" customHeight="1" x14ac:dyDescent="0.2">
      <c r="A1471" s="497" t="s">
        <v>618</v>
      </c>
      <c r="B1471" s="498" t="s">
        <v>639</v>
      </c>
      <c r="C1471" s="499" t="s">
        <v>620</v>
      </c>
      <c r="D1471" s="499" t="s">
        <v>1141</v>
      </c>
      <c r="E1471" s="500">
        <v>2000</v>
      </c>
      <c r="F1471" s="499" t="s">
        <v>4795</v>
      </c>
      <c r="G1471" s="499" t="s">
        <v>4796</v>
      </c>
      <c r="H1471" s="499" t="s">
        <v>699</v>
      </c>
      <c r="I1471" s="499" t="s">
        <v>630</v>
      </c>
      <c r="J1471" s="499" t="s">
        <v>699</v>
      </c>
      <c r="K1471" s="498">
        <v>6</v>
      </c>
      <c r="L1471" s="498">
        <v>12</v>
      </c>
      <c r="M1471" s="500">
        <v>26852.220000000005</v>
      </c>
      <c r="N1471" s="498">
        <v>4</v>
      </c>
      <c r="O1471" s="498">
        <v>6</v>
      </c>
      <c r="P1471" s="500">
        <v>13191.748110547283</v>
      </c>
    </row>
    <row r="1472" spans="1:16" ht="20.100000000000001" customHeight="1" x14ac:dyDescent="0.2">
      <c r="A1472" s="497" t="s">
        <v>618</v>
      </c>
      <c r="B1472" s="498" t="s">
        <v>639</v>
      </c>
      <c r="C1472" s="499" t="s">
        <v>620</v>
      </c>
      <c r="D1472" s="499" t="s">
        <v>1130</v>
      </c>
      <c r="E1472" s="500">
        <v>5000</v>
      </c>
      <c r="F1472" s="499" t="s">
        <v>4797</v>
      </c>
      <c r="G1472" s="499" t="s">
        <v>4798</v>
      </c>
      <c r="H1472" s="499" t="s">
        <v>4799</v>
      </c>
      <c r="I1472" s="499" t="s">
        <v>625</v>
      </c>
      <c r="J1472" s="499" t="s">
        <v>4799</v>
      </c>
      <c r="K1472" s="498">
        <v>5</v>
      </c>
      <c r="L1472" s="498">
        <v>9</v>
      </c>
      <c r="M1472" s="500">
        <v>55103.460000000006</v>
      </c>
      <c r="N1472" s="498"/>
      <c r="O1472" s="498"/>
      <c r="P1472" s="500"/>
    </row>
    <row r="1473" spans="1:16" ht="20.100000000000001" customHeight="1" x14ac:dyDescent="0.2">
      <c r="A1473" s="497" t="s">
        <v>618</v>
      </c>
      <c r="B1473" s="498" t="s">
        <v>639</v>
      </c>
      <c r="C1473" s="499" t="s">
        <v>620</v>
      </c>
      <c r="D1473" s="499" t="s">
        <v>653</v>
      </c>
      <c r="E1473" s="500">
        <v>4500</v>
      </c>
      <c r="F1473" s="499" t="s">
        <v>4800</v>
      </c>
      <c r="G1473" s="499" t="s">
        <v>4801</v>
      </c>
      <c r="H1473" s="499" t="s">
        <v>1028</v>
      </c>
      <c r="I1473" s="499" t="s">
        <v>630</v>
      </c>
      <c r="J1473" s="499" t="s">
        <v>1028</v>
      </c>
      <c r="K1473" s="498">
        <v>6</v>
      </c>
      <c r="L1473" s="498">
        <v>12</v>
      </c>
      <c r="M1473" s="500">
        <v>56576.650000000009</v>
      </c>
      <c r="N1473" s="498">
        <v>4</v>
      </c>
      <c r="O1473" s="498">
        <v>6</v>
      </c>
      <c r="P1473" s="500">
        <v>28418.548110547283</v>
      </c>
    </row>
    <row r="1474" spans="1:16" ht="20.100000000000001" customHeight="1" x14ac:dyDescent="0.2">
      <c r="A1474" s="497" t="s">
        <v>618</v>
      </c>
      <c r="B1474" s="498" t="s">
        <v>639</v>
      </c>
      <c r="C1474" s="499" t="s">
        <v>620</v>
      </c>
      <c r="D1474" s="499" t="s">
        <v>4802</v>
      </c>
      <c r="E1474" s="500">
        <v>5000</v>
      </c>
      <c r="F1474" s="499" t="s">
        <v>4803</v>
      </c>
      <c r="G1474" s="499" t="s">
        <v>4804</v>
      </c>
      <c r="H1474" s="499" t="s">
        <v>4805</v>
      </c>
      <c r="I1474" s="499" t="s">
        <v>630</v>
      </c>
      <c r="J1474" s="499" t="s">
        <v>4805</v>
      </c>
      <c r="K1474" s="498">
        <v>8</v>
      </c>
      <c r="L1474" s="498">
        <v>12</v>
      </c>
      <c r="M1474" s="500">
        <v>62811.930000000008</v>
      </c>
      <c r="N1474" s="498">
        <v>4</v>
      </c>
      <c r="O1474" s="498">
        <v>6</v>
      </c>
      <c r="P1474" s="500">
        <v>31418.548110547283</v>
      </c>
    </row>
    <row r="1475" spans="1:16" ht="20.100000000000001" customHeight="1" x14ac:dyDescent="0.2">
      <c r="A1475" s="497" t="s">
        <v>618</v>
      </c>
      <c r="B1475" s="498" t="s">
        <v>639</v>
      </c>
      <c r="C1475" s="499" t="s">
        <v>620</v>
      </c>
      <c r="D1475" s="499" t="s">
        <v>4806</v>
      </c>
      <c r="E1475" s="500">
        <v>7000</v>
      </c>
      <c r="F1475" s="499" t="s">
        <v>4807</v>
      </c>
      <c r="G1475" s="499" t="s">
        <v>4808</v>
      </c>
      <c r="H1475" s="499" t="s">
        <v>695</v>
      </c>
      <c r="I1475" s="499" t="s">
        <v>630</v>
      </c>
      <c r="J1475" s="499" t="s">
        <v>695</v>
      </c>
      <c r="K1475" s="498">
        <v>1</v>
      </c>
      <c r="L1475" s="498">
        <v>3</v>
      </c>
      <c r="M1475" s="500">
        <v>14511.64</v>
      </c>
      <c r="N1475" s="498">
        <v>4</v>
      </c>
      <c r="O1475" s="498">
        <v>6</v>
      </c>
      <c r="P1475" s="500">
        <v>43418.548110547286</v>
      </c>
    </row>
    <row r="1476" spans="1:16" ht="20.100000000000001" customHeight="1" x14ac:dyDescent="0.2">
      <c r="A1476" s="497" t="s">
        <v>618</v>
      </c>
      <c r="B1476" s="498" t="s">
        <v>639</v>
      </c>
      <c r="C1476" s="499" t="s">
        <v>620</v>
      </c>
      <c r="D1476" s="499" t="s">
        <v>4809</v>
      </c>
      <c r="E1476" s="500">
        <v>3800</v>
      </c>
      <c r="F1476" s="499" t="s">
        <v>4810</v>
      </c>
      <c r="G1476" s="499" t="s">
        <v>4811</v>
      </c>
      <c r="H1476" s="499" t="s">
        <v>4812</v>
      </c>
      <c r="I1476" s="499" t="s">
        <v>630</v>
      </c>
      <c r="J1476" s="499" t="s">
        <v>4812</v>
      </c>
      <c r="K1476" s="498">
        <v>6</v>
      </c>
      <c r="L1476" s="498">
        <v>12</v>
      </c>
      <c r="M1476" s="500">
        <v>48585.12000000001</v>
      </c>
      <c r="N1476" s="498">
        <v>4</v>
      </c>
      <c r="O1476" s="498">
        <v>6</v>
      </c>
      <c r="P1476" s="500">
        <v>24218.548110547283</v>
      </c>
    </row>
    <row r="1477" spans="1:16" ht="20.100000000000001" customHeight="1" x14ac:dyDescent="0.2">
      <c r="A1477" s="497" t="s">
        <v>618</v>
      </c>
      <c r="B1477" s="498" t="s">
        <v>639</v>
      </c>
      <c r="C1477" s="499" t="s">
        <v>620</v>
      </c>
      <c r="D1477" s="499" t="s">
        <v>805</v>
      </c>
      <c r="E1477" s="500">
        <v>4500</v>
      </c>
      <c r="F1477" s="499" t="s">
        <v>4813</v>
      </c>
      <c r="G1477" s="499" t="s">
        <v>4814</v>
      </c>
      <c r="H1477" s="499" t="s">
        <v>1940</v>
      </c>
      <c r="I1477" s="499" t="s">
        <v>625</v>
      </c>
      <c r="J1477" s="499" t="s">
        <v>1940</v>
      </c>
      <c r="K1477" s="498">
        <v>6</v>
      </c>
      <c r="L1477" s="498">
        <v>12</v>
      </c>
      <c r="M1477" s="500">
        <v>56603.760000000009</v>
      </c>
      <c r="N1477" s="498">
        <v>4</v>
      </c>
      <c r="O1477" s="498">
        <v>6</v>
      </c>
      <c r="P1477" s="500">
        <v>28418.548110547283</v>
      </c>
    </row>
    <row r="1478" spans="1:16" ht="20.100000000000001" customHeight="1" x14ac:dyDescent="0.2">
      <c r="A1478" s="497" t="s">
        <v>618</v>
      </c>
      <c r="B1478" s="498" t="s">
        <v>639</v>
      </c>
      <c r="C1478" s="499" t="s">
        <v>620</v>
      </c>
      <c r="D1478" s="499" t="s">
        <v>778</v>
      </c>
      <c r="E1478" s="500">
        <v>2500</v>
      </c>
      <c r="F1478" s="499" t="s">
        <v>4815</v>
      </c>
      <c r="G1478" s="499" t="s">
        <v>4816</v>
      </c>
      <c r="H1478" s="499" t="s">
        <v>4519</v>
      </c>
      <c r="I1478" s="499" t="s">
        <v>625</v>
      </c>
      <c r="J1478" s="499" t="s">
        <v>4519</v>
      </c>
      <c r="K1478" s="498">
        <v>6</v>
      </c>
      <c r="L1478" s="498">
        <v>12</v>
      </c>
      <c r="M1478" s="500">
        <v>32906.470000000008</v>
      </c>
      <c r="N1478" s="498">
        <v>4</v>
      </c>
      <c r="O1478" s="498">
        <v>6</v>
      </c>
      <c r="P1478" s="500">
        <v>16418.548110547283</v>
      </c>
    </row>
    <row r="1479" spans="1:16" ht="20.100000000000001" customHeight="1" x14ac:dyDescent="0.2">
      <c r="A1479" s="497" t="s">
        <v>618</v>
      </c>
      <c r="B1479" s="498" t="s">
        <v>639</v>
      </c>
      <c r="C1479" s="499" t="s">
        <v>620</v>
      </c>
      <c r="D1479" s="499" t="s">
        <v>716</v>
      </c>
      <c r="E1479" s="500">
        <v>2300</v>
      </c>
      <c r="F1479" s="499" t="s">
        <v>4817</v>
      </c>
      <c r="G1479" s="499" t="s">
        <v>4818</v>
      </c>
      <c r="H1479" s="499" t="s">
        <v>1653</v>
      </c>
      <c r="I1479" s="499" t="s">
        <v>630</v>
      </c>
      <c r="J1479" s="499" t="s">
        <v>1653</v>
      </c>
      <c r="K1479" s="498">
        <v>6</v>
      </c>
      <c r="L1479" s="498">
        <v>12</v>
      </c>
      <c r="M1479" s="500">
        <v>30152.100000000006</v>
      </c>
      <c r="N1479" s="498">
        <v>4</v>
      </c>
      <c r="O1479" s="498">
        <v>6</v>
      </c>
      <c r="P1479" s="500">
        <v>15153.748110547283</v>
      </c>
    </row>
    <row r="1480" spans="1:16" ht="20.100000000000001" customHeight="1" x14ac:dyDescent="0.2">
      <c r="A1480" s="497" t="s">
        <v>618</v>
      </c>
      <c r="B1480" s="498" t="s">
        <v>639</v>
      </c>
      <c r="C1480" s="499" t="s">
        <v>620</v>
      </c>
      <c r="D1480" s="499" t="s">
        <v>754</v>
      </c>
      <c r="E1480" s="500">
        <v>1200</v>
      </c>
      <c r="F1480" s="499" t="s">
        <v>4819</v>
      </c>
      <c r="G1480" s="499" t="s">
        <v>4820</v>
      </c>
      <c r="H1480" s="499" t="s">
        <v>651</v>
      </c>
      <c r="I1480" s="499" t="s">
        <v>652</v>
      </c>
      <c r="J1480" s="499" t="s">
        <v>651</v>
      </c>
      <c r="K1480" s="498">
        <v>8</v>
      </c>
      <c r="L1480" s="498">
        <v>12</v>
      </c>
      <c r="M1480" s="500">
        <v>16752.400000000001</v>
      </c>
      <c r="N1480" s="498">
        <v>4</v>
      </c>
      <c r="O1480" s="498">
        <v>6</v>
      </c>
      <c r="P1480" s="500">
        <v>7959.7481105472843</v>
      </c>
    </row>
    <row r="1481" spans="1:16" ht="20.100000000000001" customHeight="1" x14ac:dyDescent="0.2">
      <c r="A1481" s="497" t="s">
        <v>618</v>
      </c>
      <c r="B1481" s="498" t="s">
        <v>639</v>
      </c>
      <c r="C1481" s="499" t="s">
        <v>620</v>
      </c>
      <c r="D1481" s="499" t="s">
        <v>4821</v>
      </c>
      <c r="E1481" s="500">
        <v>2500</v>
      </c>
      <c r="F1481" s="499" t="s">
        <v>4822</v>
      </c>
      <c r="G1481" s="499" t="s">
        <v>4823</v>
      </c>
      <c r="H1481" s="499" t="s">
        <v>4824</v>
      </c>
      <c r="I1481" s="499" t="s">
        <v>630</v>
      </c>
      <c r="J1481" s="499" t="s">
        <v>4824</v>
      </c>
      <c r="K1481" s="498">
        <v>8</v>
      </c>
      <c r="L1481" s="498">
        <v>12</v>
      </c>
      <c r="M1481" s="500">
        <v>32989.800000000003</v>
      </c>
      <c r="N1481" s="498">
        <v>3</v>
      </c>
      <c r="O1481" s="498">
        <v>6</v>
      </c>
      <c r="P1481" s="500">
        <v>16418.548110547283</v>
      </c>
    </row>
    <row r="1482" spans="1:16" ht="20.100000000000001" customHeight="1" x14ac:dyDescent="0.2">
      <c r="A1482" s="497" t="s">
        <v>618</v>
      </c>
      <c r="B1482" s="498" t="s">
        <v>639</v>
      </c>
      <c r="C1482" s="499" t="s">
        <v>620</v>
      </c>
      <c r="D1482" s="499" t="s">
        <v>4264</v>
      </c>
      <c r="E1482" s="500">
        <v>1200</v>
      </c>
      <c r="F1482" s="499" t="s">
        <v>4825</v>
      </c>
      <c r="G1482" s="499" t="s">
        <v>4826</v>
      </c>
      <c r="H1482" s="499" t="s">
        <v>651</v>
      </c>
      <c r="I1482" s="499" t="s">
        <v>652</v>
      </c>
      <c r="J1482" s="499" t="s">
        <v>651</v>
      </c>
      <c r="K1482" s="498">
        <v>6</v>
      </c>
      <c r="L1482" s="498">
        <v>12</v>
      </c>
      <c r="M1482" s="500">
        <v>16796</v>
      </c>
      <c r="N1482" s="498">
        <v>4</v>
      </c>
      <c r="O1482" s="498">
        <v>6</v>
      </c>
      <c r="P1482" s="500">
        <v>7959.7481105472843</v>
      </c>
    </row>
    <row r="1483" spans="1:16" ht="20.100000000000001" customHeight="1" x14ac:dyDescent="0.2">
      <c r="A1483" s="497" t="s">
        <v>618</v>
      </c>
      <c r="B1483" s="498" t="s">
        <v>639</v>
      </c>
      <c r="C1483" s="499" t="s">
        <v>620</v>
      </c>
      <c r="D1483" s="499" t="s">
        <v>4827</v>
      </c>
      <c r="E1483" s="500">
        <v>10000</v>
      </c>
      <c r="F1483" s="499" t="s">
        <v>4828</v>
      </c>
      <c r="G1483" s="499" t="s">
        <v>4829</v>
      </c>
      <c r="H1483" s="499" t="s">
        <v>994</v>
      </c>
      <c r="I1483" s="499" t="s">
        <v>630</v>
      </c>
      <c r="J1483" s="499" t="s">
        <v>994</v>
      </c>
      <c r="K1483" s="498">
        <v>6</v>
      </c>
      <c r="L1483" s="498">
        <v>12</v>
      </c>
      <c r="M1483" s="500">
        <v>122711.60999999997</v>
      </c>
      <c r="N1483" s="498">
        <v>4</v>
      </c>
      <c r="O1483" s="498">
        <v>6</v>
      </c>
      <c r="P1483" s="500">
        <v>61418.548110547286</v>
      </c>
    </row>
    <row r="1484" spans="1:16" ht="20.100000000000001" customHeight="1" x14ac:dyDescent="0.2">
      <c r="A1484" s="497" t="s">
        <v>618</v>
      </c>
      <c r="B1484" s="498" t="s">
        <v>639</v>
      </c>
      <c r="C1484" s="499" t="s">
        <v>620</v>
      </c>
      <c r="D1484" s="499" t="s">
        <v>805</v>
      </c>
      <c r="E1484" s="500">
        <v>2600</v>
      </c>
      <c r="F1484" s="499" t="s">
        <v>4830</v>
      </c>
      <c r="G1484" s="499" t="s">
        <v>4831</v>
      </c>
      <c r="H1484" s="499" t="s">
        <v>774</v>
      </c>
      <c r="I1484" s="499" t="s">
        <v>625</v>
      </c>
      <c r="J1484" s="499" t="s">
        <v>774</v>
      </c>
      <c r="K1484" s="498">
        <v>6</v>
      </c>
      <c r="L1484" s="498">
        <v>10</v>
      </c>
      <c r="M1484" s="500">
        <v>27559.800000000007</v>
      </c>
      <c r="N1484" s="498"/>
      <c r="O1484" s="498"/>
      <c r="P1484" s="500"/>
    </row>
    <row r="1485" spans="1:16" ht="20.100000000000001" customHeight="1" x14ac:dyDescent="0.2">
      <c r="A1485" s="497" t="s">
        <v>618</v>
      </c>
      <c r="B1485" s="498" t="s">
        <v>639</v>
      </c>
      <c r="C1485" s="499" t="s">
        <v>620</v>
      </c>
      <c r="D1485" s="499" t="s">
        <v>2982</v>
      </c>
      <c r="E1485" s="500">
        <v>1200</v>
      </c>
      <c r="F1485" s="499" t="s">
        <v>4832</v>
      </c>
      <c r="G1485" s="499" t="s">
        <v>4833</v>
      </c>
      <c r="H1485" s="499" t="s">
        <v>1178</v>
      </c>
      <c r="I1485" s="499" t="s">
        <v>625</v>
      </c>
      <c r="J1485" s="499" t="s">
        <v>1178</v>
      </c>
      <c r="K1485" s="498">
        <v>6</v>
      </c>
      <c r="L1485" s="498">
        <v>12</v>
      </c>
      <c r="M1485" s="500">
        <v>16787.13</v>
      </c>
      <c r="N1485" s="498">
        <v>4</v>
      </c>
      <c r="O1485" s="498">
        <v>6</v>
      </c>
      <c r="P1485" s="500">
        <v>7959.7481105472843</v>
      </c>
    </row>
    <row r="1486" spans="1:16" ht="20.100000000000001" customHeight="1" x14ac:dyDescent="0.2">
      <c r="A1486" s="497" t="s">
        <v>618</v>
      </c>
      <c r="B1486" s="498" t="s">
        <v>639</v>
      </c>
      <c r="C1486" s="499" t="s">
        <v>620</v>
      </c>
      <c r="D1486" s="499" t="s">
        <v>4834</v>
      </c>
      <c r="E1486" s="500">
        <v>5000</v>
      </c>
      <c r="F1486" s="499" t="s">
        <v>4835</v>
      </c>
      <c r="G1486" s="499" t="s">
        <v>4836</v>
      </c>
      <c r="H1486" s="499" t="s">
        <v>1192</v>
      </c>
      <c r="I1486" s="499" t="s">
        <v>630</v>
      </c>
      <c r="J1486" s="499" t="s">
        <v>1192</v>
      </c>
      <c r="K1486" s="498">
        <v>6</v>
      </c>
      <c r="L1486" s="498">
        <v>12</v>
      </c>
      <c r="M1486" s="500">
        <v>62774.900000000009</v>
      </c>
      <c r="N1486" s="498">
        <v>1</v>
      </c>
      <c r="O1486" s="498">
        <v>3</v>
      </c>
      <c r="P1486" s="500">
        <v>22301.968110547285</v>
      </c>
    </row>
    <row r="1487" spans="1:16" ht="20.100000000000001" customHeight="1" x14ac:dyDescent="0.2">
      <c r="A1487" s="497" t="s">
        <v>618</v>
      </c>
      <c r="B1487" s="498" t="s">
        <v>639</v>
      </c>
      <c r="C1487" s="499" t="s">
        <v>620</v>
      </c>
      <c r="D1487" s="499" t="s">
        <v>4837</v>
      </c>
      <c r="E1487" s="500">
        <v>3700</v>
      </c>
      <c r="F1487" s="499" t="s">
        <v>4838</v>
      </c>
      <c r="G1487" s="499" t="s">
        <v>4839</v>
      </c>
      <c r="H1487" s="499" t="s">
        <v>1653</v>
      </c>
      <c r="I1487" s="499" t="s">
        <v>630</v>
      </c>
      <c r="J1487" s="499" t="s">
        <v>1653</v>
      </c>
      <c r="K1487" s="498">
        <v>6</v>
      </c>
      <c r="L1487" s="498">
        <v>12</v>
      </c>
      <c r="M1487" s="500">
        <v>47135.860000000008</v>
      </c>
      <c r="N1487" s="498">
        <v>4</v>
      </c>
      <c r="O1487" s="498">
        <v>6</v>
      </c>
      <c r="P1487" s="500">
        <v>23618.548110547283</v>
      </c>
    </row>
    <row r="1488" spans="1:16" ht="20.100000000000001" customHeight="1" x14ac:dyDescent="0.2">
      <c r="A1488" s="497" t="s">
        <v>618</v>
      </c>
      <c r="B1488" s="498" t="s">
        <v>619</v>
      </c>
      <c r="C1488" s="499" t="s">
        <v>620</v>
      </c>
      <c r="D1488" s="499" t="s">
        <v>652</v>
      </c>
      <c r="E1488" s="500">
        <v>2000</v>
      </c>
      <c r="F1488" s="499" t="s">
        <v>4840</v>
      </c>
      <c r="G1488" s="499" t="s">
        <v>4841</v>
      </c>
      <c r="H1488" s="499" t="s">
        <v>651</v>
      </c>
      <c r="I1488" s="499" t="s">
        <v>652</v>
      </c>
      <c r="J1488" s="499" t="s">
        <v>651</v>
      </c>
      <c r="K1488" s="498">
        <v>2</v>
      </c>
      <c r="L1488" s="498">
        <v>3</v>
      </c>
      <c r="M1488" s="500">
        <v>5883.7099999999991</v>
      </c>
      <c r="N1488" s="498"/>
      <c r="O1488" s="498"/>
      <c r="P1488" s="500"/>
    </row>
    <row r="1489" spans="1:16" ht="20.100000000000001" customHeight="1" x14ac:dyDescent="0.2">
      <c r="A1489" s="497" t="s">
        <v>618</v>
      </c>
      <c r="B1489" s="498" t="s">
        <v>639</v>
      </c>
      <c r="C1489" s="499" t="s">
        <v>620</v>
      </c>
      <c r="D1489" s="499" t="s">
        <v>4842</v>
      </c>
      <c r="E1489" s="500">
        <v>3500</v>
      </c>
      <c r="F1489" s="499" t="s">
        <v>4843</v>
      </c>
      <c r="G1489" s="499" t="s">
        <v>4844</v>
      </c>
      <c r="H1489" s="499" t="s">
        <v>1263</v>
      </c>
      <c r="I1489" s="499" t="s">
        <v>630</v>
      </c>
      <c r="J1489" s="499" t="s">
        <v>1263</v>
      </c>
      <c r="K1489" s="498">
        <v>1</v>
      </c>
      <c r="L1489" s="498">
        <v>3</v>
      </c>
      <c r="M1489" s="500">
        <v>7628.3</v>
      </c>
      <c r="N1489" s="498">
        <v>4</v>
      </c>
      <c r="O1489" s="498">
        <v>6</v>
      </c>
      <c r="P1489" s="500">
        <v>22418.548110547283</v>
      </c>
    </row>
    <row r="1490" spans="1:16" ht="20.100000000000001" customHeight="1" x14ac:dyDescent="0.2">
      <c r="A1490" s="497" t="s">
        <v>618</v>
      </c>
      <c r="B1490" s="498" t="s">
        <v>619</v>
      </c>
      <c r="C1490" s="499" t="s">
        <v>620</v>
      </c>
      <c r="D1490" s="499" t="s">
        <v>653</v>
      </c>
      <c r="E1490" s="500">
        <v>4000</v>
      </c>
      <c r="F1490" s="499" t="s">
        <v>4845</v>
      </c>
      <c r="G1490" s="499" t="s">
        <v>4846</v>
      </c>
      <c r="H1490" s="499" t="s">
        <v>638</v>
      </c>
      <c r="I1490" s="499" t="s">
        <v>630</v>
      </c>
      <c r="J1490" s="499" t="s">
        <v>638</v>
      </c>
      <c r="K1490" s="498">
        <v>6</v>
      </c>
      <c r="L1490" s="498">
        <v>12</v>
      </c>
      <c r="M1490" s="500">
        <v>50989.80000000001</v>
      </c>
      <c r="N1490" s="498">
        <v>4</v>
      </c>
      <c r="O1490" s="498">
        <v>6</v>
      </c>
      <c r="P1490" s="500">
        <v>25418.548110547283</v>
      </c>
    </row>
    <row r="1491" spans="1:16" ht="20.100000000000001" customHeight="1" x14ac:dyDescent="0.2">
      <c r="A1491" s="497" t="s">
        <v>618</v>
      </c>
      <c r="B1491" s="498" t="s">
        <v>639</v>
      </c>
      <c r="C1491" s="499" t="s">
        <v>620</v>
      </c>
      <c r="D1491" s="499" t="s">
        <v>4847</v>
      </c>
      <c r="E1491" s="500">
        <v>8000</v>
      </c>
      <c r="F1491" s="499" t="s">
        <v>4848</v>
      </c>
      <c r="G1491" s="499" t="s">
        <v>4849</v>
      </c>
      <c r="H1491" s="499" t="s">
        <v>4850</v>
      </c>
      <c r="I1491" s="499" t="s">
        <v>625</v>
      </c>
      <c r="J1491" s="499" t="s">
        <v>4850</v>
      </c>
      <c r="K1491" s="498">
        <v>8</v>
      </c>
      <c r="L1491" s="498">
        <v>12</v>
      </c>
      <c r="M1491" s="500">
        <v>98985.879999999976</v>
      </c>
      <c r="N1491" s="498">
        <v>4</v>
      </c>
      <c r="O1491" s="498">
        <v>6</v>
      </c>
      <c r="P1491" s="500">
        <v>49418.548110547286</v>
      </c>
    </row>
    <row r="1492" spans="1:16" ht="20.100000000000001" customHeight="1" x14ac:dyDescent="0.2">
      <c r="A1492" s="497" t="s">
        <v>618</v>
      </c>
      <c r="B1492" s="498" t="s">
        <v>639</v>
      </c>
      <c r="C1492" s="499" t="s">
        <v>620</v>
      </c>
      <c r="D1492" s="499" t="s">
        <v>2006</v>
      </c>
      <c r="E1492" s="500">
        <v>930</v>
      </c>
      <c r="F1492" s="499" t="s">
        <v>4851</v>
      </c>
      <c r="G1492" s="499" t="s">
        <v>4852</v>
      </c>
      <c r="H1492" s="499" t="s">
        <v>651</v>
      </c>
      <c r="I1492" s="499" t="s">
        <v>652</v>
      </c>
      <c r="J1492" s="499" t="s">
        <v>651</v>
      </c>
      <c r="K1492" s="498">
        <v>6</v>
      </c>
      <c r="L1492" s="498">
        <v>12</v>
      </c>
      <c r="M1492" s="500">
        <v>13264.400000000003</v>
      </c>
      <c r="N1492" s="498">
        <v>4</v>
      </c>
      <c r="O1492" s="498">
        <v>6</v>
      </c>
      <c r="P1492" s="500">
        <v>6193.9481105472842</v>
      </c>
    </row>
    <row r="1493" spans="1:16" ht="20.100000000000001" customHeight="1" x14ac:dyDescent="0.2">
      <c r="A1493" s="497" t="s">
        <v>618</v>
      </c>
      <c r="B1493" s="498" t="s">
        <v>639</v>
      </c>
      <c r="C1493" s="499" t="s">
        <v>620</v>
      </c>
      <c r="D1493" s="499" t="s">
        <v>1185</v>
      </c>
      <c r="E1493" s="500">
        <v>3800</v>
      </c>
      <c r="F1493" s="499" t="s">
        <v>4853</v>
      </c>
      <c r="G1493" s="499" t="s">
        <v>4854</v>
      </c>
      <c r="H1493" s="499" t="s">
        <v>1524</v>
      </c>
      <c r="I1493" s="499" t="s">
        <v>625</v>
      </c>
      <c r="J1493" s="499" t="s">
        <v>1524</v>
      </c>
      <c r="K1493" s="498">
        <v>6</v>
      </c>
      <c r="L1493" s="498">
        <v>12</v>
      </c>
      <c r="M1493" s="500">
        <v>48589.80000000001</v>
      </c>
      <c r="N1493" s="498">
        <v>4</v>
      </c>
      <c r="O1493" s="498">
        <v>6</v>
      </c>
      <c r="P1493" s="500">
        <v>24218.548110547283</v>
      </c>
    </row>
    <row r="1494" spans="1:16" ht="20.100000000000001" customHeight="1" x14ac:dyDescent="0.2">
      <c r="A1494" s="497" t="s">
        <v>618</v>
      </c>
      <c r="B1494" s="498" t="s">
        <v>639</v>
      </c>
      <c r="C1494" s="499" t="s">
        <v>620</v>
      </c>
      <c r="D1494" s="499" t="s">
        <v>754</v>
      </c>
      <c r="E1494" s="500">
        <v>1200</v>
      </c>
      <c r="F1494" s="499" t="s">
        <v>4855</v>
      </c>
      <c r="G1494" s="499" t="s">
        <v>4856</v>
      </c>
      <c r="H1494" s="499" t="s">
        <v>864</v>
      </c>
      <c r="I1494" s="499" t="s">
        <v>652</v>
      </c>
      <c r="J1494" s="499" t="s">
        <v>864</v>
      </c>
      <c r="K1494" s="498">
        <v>8</v>
      </c>
      <c r="L1494" s="498">
        <v>12</v>
      </c>
      <c r="M1494" s="500">
        <v>16796</v>
      </c>
      <c r="N1494" s="498">
        <v>4</v>
      </c>
      <c r="O1494" s="498">
        <v>6</v>
      </c>
      <c r="P1494" s="500">
        <v>7959.7481105472843</v>
      </c>
    </row>
    <row r="1495" spans="1:16" ht="20.100000000000001" customHeight="1" x14ac:dyDescent="0.2">
      <c r="A1495" s="497" t="s">
        <v>618</v>
      </c>
      <c r="B1495" s="498" t="s">
        <v>639</v>
      </c>
      <c r="C1495" s="499" t="s">
        <v>620</v>
      </c>
      <c r="D1495" s="499" t="s">
        <v>720</v>
      </c>
      <c r="E1495" s="500">
        <v>12000</v>
      </c>
      <c r="F1495" s="499" t="s">
        <v>4857</v>
      </c>
      <c r="G1495" s="499" t="s">
        <v>4858</v>
      </c>
      <c r="H1495" s="499" t="s">
        <v>4859</v>
      </c>
      <c r="I1495" s="499" t="s">
        <v>630</v>
      </c>
      <c r="J1495" s="499" t="s">
        <v>4859</v>
      </c>
      <c r="K1495" s="498">
        <v>8</v>
      </c>
      <c r="L1495" s="498">
        <v>10</v>
      </c>
      <c r="M1495" s="500">
        <v>141894.06999999998</v>
      </c>
      <c r="N1495" s="498"/>
      <c r="O1495" s="498"/>
      <c r="P1495" s="500"/>
    </row>
    <row r="1496" spans="1:16" ht="20.100000000000001" customHeight="1" x14ac:dyDescent="0.2">
      <c r="A1496" s="497" t="s">
        <v>618</v>
      </c>
      <c r="B1496" s="498" t="s">
        <v>639</v>
      </c>
      <c r="C1496" s="499" t="s">
        <v>620</v>
      </c>
      <c r="D1496" s="499" t="s">
        <v>960</v>
      </c>
      <c r="E1496" s="500">
        <v>1900</v>
      </c>
      <c r="F1496" s="499" t="s">
        <v>4860</v>
      </c>
      <c r="G1496" s="499" t="s">
        <v>4861</v>
      </c>
      <c r="H1496" s="499" t="s">
        <v>4862</v>
      </c>
      <c r="I1496" s="499" t="s">
        <v>625</v>
      </c>
      <c r="J1496" s="499" t="s">
        <v>4862</v>
      </c>
      <c r="K1496" s="498">
        <v>6</v>
      </c>
      <c r="L1496" s="498">
        <v>12</v>
      </c>
      <c r="M1496" s="500">
        <v>25752</v>
      </c>
      <c r="N1496" s="498">
        <v>4</v>
      </c>
      <c r="O1496" s="498">
        <v>6</v>
      </c>
      <c r="P1496" s="500">
        <v>12537.748110547283</v>
      </c>
    </row>
    <row r="1497" spans="1:16" ht="20.100000000000001" customHeight="1" x14ac:dyDescent="0.2">
      <c r="A1497" s="497" t="s">
        <v>618</v>
      </c>
      <c r="B1497" s="498" t="s">
        <v>639</v>
      </c>
      <c r="C1497" s="499" t="s">
        <v>620</v>
      </c>
      <c r="D1497" s="499" t="s">
        <v>3992</v>
      </c>
      <c r="E1497" s="500">
        <v>3000</v>
      </c>
      <c r="F1497" s="499" t="s">
        <v>4863</v>
      </c>
      <c r="G1497" s="499" t="s">
        <v>4864</v>
      </c>
      <c r="H1497" s="499" t="s">
        <v>643</v>
      </c>
      <c r="I1497" s="499" t="s">
        <v>630</v>
      </c>
      <c r="J1497" s="499" t="s">
        <v>643</v>
      </c>
      <c r="K1497" s="498">
        <v>6</v>
      </c>
      <c r="L1497" s="498">
        <v>12</v>
      </c>
      <c r="M1497" s="500">
        <v>38975.94000000001</v>
      </c>
      <c r="N1497" s="498">
        <v>4</v>
      </c>
      <c r="O1497" s="498">
        <v>6</v>
      </c>
      <c r="P1497" s="500">
        <v>19418.548110547283</v>
      </c>
    </row>
    <row r="1498" spans="1:16" ht="20.100000000000001" customHeight="1" x14ac:dyDescent="0.2">
      <c r="A1498" s="497" t="s">
        <v>618</v>
      </c>
      <c r="B1498" s="498" t="s">
        <v>639</v>
      </c>
      <c r="C1498" s="499" t="s">
        <v>620</v>
      </c>
      <c r="D1498" s="499" t="s">
        <v>4865</v>
      </c>
      <c r="E1498" s="500">
        <v>6000</v>
      </c>
      <c r="F1498" s="499" t="s">
        <v>4866</v>
      </c>
      <c r="G1498" s="499" t="s">
        <v>4867</v>
      </c>
      <c r="H1498" s="499" t="s">
        <v>629</v>
      </c>
      <c r="I1498" s="499" t="s">
        <v>630</v>
      </c>
      <c r="J1498" s="499" t="s">
        <v>629</v>
      </c>
      <c r="K1498" s="498">
        <v>8</v>
      </c>
      <c r="L1498" s="498">
        <v>12</v>
      </c>
      <c r="M1498" s="500">
        <v>74985.600000000006</v>
      </c>
      <c r="N1498" s="498">
        <v>6</v>
      </c>
      <c r="O1498" s="498">
        <v>6</v>
      </c>
      <c r="P1498" s="500">
        <v>37418.548110547286</v>
      </c>
    </row>
    <row r="1499" spans="1:16" ht="20.100000000000001" customHeight="1" x14ac:dyDescent="0.2">
      <c r="A1499" s="497" t="s">
        <v>618</v>
      </c>
      <c r="B1499" s="498" t="s">
        <v>639</v>
      </c>
      <c r="C1499" s="499" t="s">
        <v>620</v>
      </c>
      <c r="D1499" s="499" t="s">
        <v>1489</v>
      </c>
      <c r="E1499" s="500">
        <v>5500</v>
      </c>
      <c r="F1499" s="499" t="s">
        <v>4868</v>
      </c>
      <c r="G1499" s="499" t="s">
        <v>4869</v>
      </c>
      <c r="H1499" s="499" t="s">
        <v>643</v>
      </c>
      <c r="I1499" s="499" t="s">
        <v>630</v>
      </c>
      <c r="J1499" s="499" t="s">
        <v>643</v>
      </c>
      <c r="K1499" s="498">
        <v>2</v>
      </c>
      <c r="L1499" s="498">
        <v>5</v>
      </c>
      <c r="M1499" s="500">
        <v>21803.26</v>
      </c>
      <c r="N1499" s="498">
        <v>4</v>
      </c>
      <c r="O1499" s="498">
        <v>6</v>
      </c>
      <c r="P1499" s="500">
        <v>34418.548110547286</v>
      </c>
    </row>
    <row r="1500" spans="1:16" ht="20.100000000000001" customHeight="1" x14ac:dyDescent="0.2">
      <c r="A1500" s="497" t="s">
        <v>618</v>
      </c>
      <c r="B1500" s="498" t="s">
        <v>639</v>
      </c>
      <c r="C1500" s="499" t="s">
        <v>620</v>
      </c>
      <c r="D1500" s="499" t="s">
        <v>4870</v>
      </c>
      <c r="E1500" s="500">
        <v>4500</v>
      </c>
      <c r="F1500" s="499" t="s">
        <v>4871</v>
      </c>
      <c r="G1500" s="499" t="s">
        <v>4872</v>
      </c>
      <c r="H1500" s="499" t="s">
        <v>656</v>
      </c>
      <c r="I1500" s="499" t="s">
        <v>630</v>
      </c>
      <c r="J1500" s="499" t="s">
        <v>656</v>
      </c>
      <c r="K1500" s="498">
        <v>6</v>
      </c>
      <c r="L1500" s="498">
        <v>12</v>
      </c>
      <c r="M1500" s="500">
        <v>56989.80000000001</v>
      </c>
      <c r="N1500" s="498">
        <v>5</v>
      </c>
      <c r="O1500" s="498">
        <v>6</v>
      </c>
      <c r="P1500" s="500">
        <v>28418.548110547283</v>
      </c>
    </row>
    <row r="1501" spans="1:16" ht="20.100000000000001" customHeight="1" x14ac:dyDescent="0.2">
      <c r="A1501" s="497" t="s">
        <v>618</v>
      </c>
      <c r="B1501" s="498" t="s">
        <v>639</v>
      </c>
      <c r="C1501" s="499" t="s">
        <v>620</v>
      </c>
      <c r="D1501" s="499" t="s">
        <v>830</v>
      </c>
      <c r="E1501" s="500">
        <v>2000</v>
      </c>
      <c r="F1501" s="499" t="s">
        <v>4873</v>
      </c>
      <c r="G1501" s="499" t="s">
        <v>4874</v>
      </c>
      <c r="H1501" s="499" t="s">
        <v>3980</v>
      </c>
      <c r="I1501" s="499" t="s">
        <v>625</v>
      </c>
      <c r="J1501" s="499" t="s">
        <v>3980</v>
      </c>
      <c r="K1501" s="498">
        <v>6</v>
      </c>
      <c r="L1501" s="498">
        <v>12</v>
      </c>
      <c r="M1501" s="500">
        <v>26983.640000000007</v>
      </c>
      <c r="N1501" s="498">
        <v>4</v>
      </c>
      <c r="O1501" s="498">
        <v>6</v>
      </c>
      <c r="P1501" s="500">
        <v>13191.748110547283</v>
      </c>
    </row>
    <row r="1502" spans="1:16" ht="20.100000000000001" customHeight="1" x14ac:dyDescent="0.2">
      <c r="A1502" s="497" t="s">
        <v>618</v>
      </c>
      <c r="B1502" s="498" t="s">
        <v>639</v>
      </c>
      <c r="C1502" s="499" t="s">
        <v>620</v>
      </c>
      <c r="D1502" s="499" t="s">
        <v>2541</v>
      </c>
      <c r="E1502" s="500">
        <v>6000</v>
      </c>
      <c r="F1502" s="499" t="s">
        <v>4875</v>
      </c>
      <c r="G1502" s="499" t="s">
        <v>4876</v>
      </c>
      <c r="H1502" s="499" t="s">
        <v>643</v>
      </c>
      <c r="I1502" s="499" t="s">
        <v>630</v>
      </c>
      <c r="J1502" s="499" t="s">
        <v>643</v>
      </c>
      <c r="K1502" s="498">
        <v>6</v>
      </c>
      <c r="L1502" s="498">
        <v>10</v>
      </c>
      <c r="M1502" s="500">
        <v>55989.69</v>
      </c>
      <c r="N1502" s="498"/>
      <c r="O1502" s="498"/>
      <c r="P1502" s="500"/>
    </row>
    <row r="1503" spans="1:16" ht="20.100000000000001" customHeight="1" x14ac:dyDescent="0.2">
      <c r="A1503" s="497" t="s">
        <v>618</v>
      </c>
      <c r="B1503" s="498" t="s">
        <v>639</v>
      </c>
      <c r="C1503" s="499" t="s">
        <v>620</v>
      </c>
      <c r="D1503" s="499" t="s">
        <v>4877</v>
      </c>
      <c r="E1503" s="500">
        <v>1800</v>
      </c>
      <c r="F1503" s="499" t="s">
        <v>4878</v>
      </c>
      <c r="G1503" s="499" t="s">
        <v>4879</v>
      </c>
      <c r="H1503" s="499" t="s">
        <v>4880</v>
      </c>
      <c r="I1503" s="499" t="s">
        <v>652</v>
      </c>
      <c r="J1503" s="499" t="s">
        <v>4880</v>
      </c>
      <c r="K1503" s="498">
        <v>1</v>
      </c>
      <c r="L1503" s="498">
        <v>2</v>
      </c>
      <c r="M1503" s="500">
        <v>5541.15</v>
      </c>
      <c r="N1503" s="498"/>
      <c r="O1503" s="498"/>
      <c r="P1503" s="500"/>
    </row>
    <row r="1504" spans="1:16" ht="20.100000000000001" customHeight="1" x14ac:dyDescent="0.2">
      <c r="A1504" s="497" t="s">
        <v>618</v>
      </c>
      <c r="B1504" s="498" t="s">
        <v>639</v>
      </c>
      <c r="C1504" s="499" t="s">
        <v>620</v>
      </c>
      <c r="D1504" s="499" t="s">
        <v>893</v>
      </c>
      <c r="E1504" s="500">
        <v>2600</v>
      </c>
      <c r="F1504" s="499" t="s">
        <v>4881</v>
      </c>
      <c r="G1504" s="499" t="s">
        <v>4882</v>
      </c>
      <c r="H1504" s="499" t="s">
        <v>4883</v>
      </c>
      <c r="I1504" s="499" t="s">
        <v>652</v>
      </c>
      <c r="J1504" s="499" t="s">
        <v>4883</v>
      </c>
      <c r="K1504" s="498">
        <v>6</v>
      </c>
      <c r="L1504" s="498">
        <v>12</v>
      </c>
      <c r="M1504" s="500">
        <v>34142.110000000008</v>
      </c>
      <c r="N1504" s="498">
        <v>4</v>
      </c>
      <c r="O1504" s="498">
        <v>6</v>
      </c>
      <c r="P1504" s="500">
        <v>17018.548110547283</v>
      </c>
    </row>
    <row r="1505" spans="1:16" ht="20.100000000000001" customHeight="1" x14ac:dyDescent="0.2">
      <c r="A1505" s="497" t="s">
        <v>618</v>
      </c>
      <c r="B1505" s="498" t="s">
        <v>639</v>
      </c>
      <c r="C1505" s="499" t="s">
        <v>620</v>
      </c>
      <c r="D1505" s="499" t="s">
        <v>4884</v>
      </c>
      <c r="E1505" s="500">
        <v>3500</v>
      </c>
      <c r="F1505" s="499" t="s">
        <v>4885</v>
      </c>
      <c r="G1505" s="499" t="s">
        <v>4886</v>
      </c>
      <c r="H1505" s="499" t="s">
        <v>1263</v>
      </c>
      <c r="I1505" s="499" t="s">
        <v>630</v>
      </c>
      <c r="J1505" s="499" t="s">
        <v>1263</v>
      </c>
      <c r="K1505" s="498">
        <v>9</v>
      </c>
      <c r="L1505" s="498">
        <v>12</v>
      </c>
      <c r="M1505" s="500">
        <v>62376.880000000012</v>
      </c>
      <c r="N1505" s="498">
        <v>4</v>
      </c>
      <c r="O1505" s="498">
        <v>6</v>
      </c>
      <c r="P1505" s="500">
        <v>40418.548110547286</v>
      </c>
    </row>
    <row r="1506" spans="1:16" ht="20.100000000000001" customHeight="1" x14ac:dyDescent="0.2">
      <c r="A1506" s="497" t="s">
        <v>618</v>
      </c>
      <c r="B1506" s="498" t="s">
        <v>639</v>
      </c>
      <c r="C1506" s="499" t="s">
        <v>620</v>
      </c>
      <c r="D1506" s="499" t="s">
        <v>805</v>
      </c>
      <c r="E1506" s="500">
        <v>2750</v>
      </c>
      <c r="F1506" s="499" t="s">
        <v>4887</v>
      </c>
      <c r="G1506" s="499" t="s">
        <v>4888</v>
      </c>
      <c r="H1506" s="499" t="s">
        <v>4889</v>
      </c>
      <c r="I1506" s="499" t="s">
        <v>625</v>
      </c>
      <c r="J1506" s="499" t="s">
        <v>4889</v>
      </c>
      <c r="K1506" s="498">
        <v>6</v>
      </c>
      <c r="L1506" s="498">
        <v>12</v>
      </c>
      <c r="M1506" s="500">
        <v>35918.170000000006</v>
      </c>
      <c r="N1506" s="498">
        <v>4</v>
      </c>
      <c r="O1506" s="498">
        <v>6</v>
      </c>
      <c r="P1506" s="500">
        <v>17918.548110547283</v>
      </c>
    </row>
    <row r="1507" spans="1:16" ht="20.100000000000001" customHeight="1" x14ac:dyDescent="0.2">
      <c r="A1507" s="497" t="s">
        <v>618</v>
      </c>
      <c r="B1507" s="498" t="s">
        <v>639</v>
      </c>
      <c r="C1507" s="499" t="s">
        <v>620</v>
      </c>
      <c r="D1507" s="499" t="s">
        <v>805</v>
      </c>
      <c r="E1507" s="500">
        <v>3000</v>
      </c>
      <c r="F1507" s="499" t="s">
        <v>4890</v>
      </c>
      <c r="G1507" s="499" t="s">
        <v>4891</v>
      </c>
      <c r="H1507" s="499" t="s">
        <v>2167</v>
      </c>
      <c r="I1507" s="499" t="s">
        <v>652</v>
      </c>
      <c r="J1507" s="499" t="s">
        <v>2167</v>
      </c>
      <c r="K1507" s="498">
        <v>6</v>
      </c>
      <c r="L1507" s="498">
        <v>12</v>
      </c>
      <c r="M1507" s="500">
        <v>38889.80000000001</v>
      </c>
      <c r="N1507" s="498">
        <v>4</v>
      </c>
      <c r="O1507" s="498">
        <v>6</v>
      </c>
      <c r="P1507" s="500">
        <v>19418.548110547283</v>
      </c>
    </row>
    <row r="1508" spans="1:16" ht="20.100000000000001" customHeight="1" x14ac:dyDescent="0.2">
      <c r="A1508" s="497" t="s">
        <v>618</v>
      </c>
      <c r="B1508" s="498" t="s">
        <v>619</v>
      </c>
      <c r="C1508" s="499" t="s">
        <v>620</v>
      </c>
      <c r="D1508" s="499" t="s">
        <v>700</v>
      </c>
      <c r="E1508" s="500">
        <v>4000</v>
      </c>
      <c r="F1508" s="499" t="s">
        <v>4892</v>
      </c>
      <c r="G1508" s="499" t="s">
        <v>4893</v>
      </c>
      <c r="H1508" s="499" t="s">
        <v>3017</v>
      </c>
      <c r="I1508" s="499" t="s">
        <v>630</v>
      </c>
      <c r="J1508" s="499" t="s">
        <v>3017</v>
      </c>
      <c r="K1508" s="498">
        <v>6</v>
      </c>
      <c r="L1508" s="498">
        <v>12</v>
      </c>
      <c r="M1508" s="500">
        <v>50919.240000000013</v>
      </c>
      <c r="N1508" s="498">
        <v>4</v>
      </c>
      <c r="O1508" s="498">
        <v>6</v>
      </c>
      <c r="P1508" s="500">
        <v>25418.548110547283</v>
      </c>
    </row>
    <row r="1509" spans="1:16" ht="20.100000000000001" customHeight="1" x14ac:dyDescent="0.2">
      <c r="A1509" s="497" t="s">
        <v>618</v>
      </c>
      <c r="B1509" s="498" t="s">
        <v>619</v>
      </c>
      <c r="C1509" s="499" t="s">
        <v>620</v>
      </c>
      <c r="D1509" s="499" t="s">
        <v>4894</v>
      </c>
      <c r="E1509" s="500">
        <v>5000</v>
      </c>
      <c r="F1509" s="499" t="s">
        <v>4895</v>
      </c>
      <c r="G1509" s="499" t="s">
        <v>4896</v>
      </c>
      <c r="H1509" s="499" t="s">
        <v>1263</v>
      </c>
      <c r="I1509" s="499" t="s">
        <v>630</v>
      </c>
      <c r="J1509" s="499" t="s">
        <v>1263</v>
      </c>
      <c r="K1509" s="498">
        <v>9</v>
      </c>
      <c r="L1509" s="498">
        <v>12</v>
      </c>
      <c r="M1509" s="500">
        <v>62805.69000000001</v>
      </c>
      <c r="N1509" s="498">
        <v>4</v>
      </c>
      <c r="O1509" s="498">
        <v>6</v>
      </c>
      <c r="P1509" s="500">
        <v>31418.548110547283</v>
      </c>
    </row>
    <row r="1510" spans="1:16" ht="20.100000000000001" customHeight="1" x14ac:dyDescent="0.2">
      <c r="A1510" s="497" t="s">
        <v>618</v>
      </c>
      <c r="B1510" s="498" t="s">
        <v>639</v>
      </c>
      <c r="C1510" s="499" t="s">
        <v>620</v>
      </c>
      <c r="D1510" s="499" t="s">
        <v>1130</v>
      </c>
      <c r="E1510" s="500">
        <v>6500</v>
      </c>
      <c r="F1510" s="499" t="s">
        <v>4897</v>
      </c>
      <c r="G1510" s="499" t="s">
        <v>4898</v>
      </c>
      <c r="H1510" s="499" t="s">
        <v>1809</v>
      </c>
      <c r="I1510" s="499" t="s">
        <v>630</v>
      </c>
      <c r="J1510" s="499" t="s">
        <v>1809</v>
      </c>
      <c r="K1510" s="498">
        <v>6</v>
      </c>
      <c r="L1510" s="498">
        <v>12</v>
      </c>
      <c r="M1510" s="500">
        <v>80989.799999999988</v>
      </c>
      <c r="N1510" s="498">
        <v>4</v>
      </c>
      <c r="O1510" s="498">
        <v>6</v>
      </c>
      <c r="P1510" s="500">
        <v>40418.548110547286</v>
      </c>
    </row>
    <row r="1511" spans="1:16" ht="20.100000000000001" customHeight="1" x14ac:dyDescent="0.2">
      <c r="A1511" s="497" t="s">
        <v>618</v>
      </c>
      <c r="B1511" s="498" t="s">
        <v>639</v>
      </c>
      <c r="C1511" s="499" t="s">
        <v>620</v>
      </c>
      <c r="D1511" s="499" t="s">
        <v>778</v>
      </c>
      <c r="E1511" s="500">
        <v>2000</v>
      </c>
      <c r="F1511" s="499" t="s">
        <v>4899</v>
      </c>
      <c r="G1511" s="499" t="s">
        <v>4900</v>
      </c>
      <c r="H1511" s="499" t="s">
        <v>651</v>
      </c>
      <c r="I1511" s="499" t="s">
        <v>652</v>
      </c>
      <c r="J1511" s="499" t="s">
        <v>651</v>
      </c>
      <c r="K1511" s="498">
        <v>6</v>
      </c>
      <c r="L1511" s="498">
        <v>12</v>
      </c>
      <c r="M1511" s="500">
        <v>26988.680000000004</v>
      </c>
      <c r="N1511" s="498">
        <v>4</v>
      </c>
      <c r="O1511" s="498">
        <v>6</v>
      </c>
      <c r="P1511" s="500">
        <v>13191.748110547283</v>
      </c>
    </row>
    <row r="1512" spans="1:16" ht="20.100000000000001" customHeight="1" x14ac:dyDescent="0.2">
      <c r="A1512" s="497" t="s">
        <v>618</v>
      </c>
      <c r="B1512" s="498" t="s">
        <v>639</v>
      </c>
      <c r="C1512" s="499" t="s">
        <v>620</v>
      </c>
      <c r="D1512" s="499" t="s">
        <v>4901</v>
      </c>
      <c r="E1512" s="500">
        <v>7000</v>
      </c>
      <c r="F1512" s="499" t="s">
        <v>4902</v>
      </c>
      <c r="G1512" s="499" t="s">
        <v>4903</v>
      </c>
      <c r="H1512" s="499" t="s">
        <v>1111</v>
      </c>
      <c r="I1512" s="499" t="s">
        <v>630</v>
      </c>
      <c r="J1512" s="499" t="s">
        <v>1111</v>
      </c>
      <c r="K1512" s="498">
        <v>2</v>
      </c>
      <c r="L1512" s="498">
        <v>5</v>
      </c>
      <c r="M1512" s="500">
        <v>26219.94</v>
      </c>
      <c r="N1512" s="498">
        <v>4</v>
      </c>
      <c r="O1512" s="498">
        <v>6</v>
      </c>
      <c r="P1512" s="500">
        <v>43418.548110547286</v>
      </c>
    </row>
    <row r="1513" spans="1:16" ht="20.100000000000001" customHeight="1" x14ac:dyDescent="0.2">
      <c r="A1513" s="497" t="s">
        <v>618</v>
      </c>
      <c r="B1513" s="498" t="s">
        <v>639</v>
      </c>
      <c r="C1513" s="499" t="s">
        <v>620</v>
      </c>
      <c r="D1513" s="499" t="s">
        <v>4904</v>
      </c>
      <c r="E1513" s="500">
        <v>5500</v>
      </c>
      <c r="F1513" s="499" t="s">
        <v>4905</v>
      </c>
      <c r="G1513" s="499" t="s">
        <v>4906</v>
      </c>
      <c r="H1513" s="499" t="s">
        <v>707</v>
      </c>
      <c r="I1513" s="499" t="s">
        <v>630</v>
      </c>
      <c r="J1513" s="499" t="s">
        <v>707</v>
      </c>
      <c r="K1513" s="498">
        <v>1</v>
      </c>
      <c r="L1513" s="498">
        <v>3</v>
      </c>
      <c r="M1513" s="500">
        <v>7396.3099999999995</v>
      </c>
      <c r="N1513" s="498">
        <v>4</v>
      </c>
      <c r="O1513" s="498">
        <v>6</v>
      </c>
      <c r="P1513" s="500">
        <v>34418.548110547286</v>
      </c>
    </row>
    <row r="1514" spans="1:16" ht="20.100000000000001" customHeight="1" x14ac:dyDescent="0.2">
      <c r="A1514" s="497" t="s">
        <v>618</v>
      </c>
      <c r="B1514" s="498" t="s">
        <v>639</v>
      </c>
      <c r="C1514" s="499" t="s">
        <v>620</v>
      </c>
      <c r="D1514" s="499" t="s">
        <v>4907</v>
      </c>
      <c r="E1514" s="500">
        <v>6000</v>
      </c>
      <c r="F1514" s="499" t="s">
        <v>4908</v>
      </c>
      <c r="G1514" s="499" t="s">
        <v>4909</v>
      </c>
      <c r="H1514" s="499" t="s">
        <v>4910</v>
      </c>
      <c r="I1514" s="499" t="s">
        <v>630</v>
      </c>
      <c r="J1514" s="499" t="s">
        <v>4910</v>
      </c>
      <c r="K1514" s="498">
        <v>6</v>
      </c>
      <c r="L1514" s="498">
        <v>12</v>
      </c>
      <c r="M1514" s="500">
        <v>74781.820000000007</v>
      </c>
      <c r="N1514" s="498">
        <v>4</v>
      </c>
      <c r="O1514" s="498">
        <v>6</v>
      </c>
      <c r="P1514" s="500">
        <v>37418.548110547286</v>
      </c>
    </row>
    <row r="1515" spans="1:16" ht="20.100000000000001" customHeight="1" x14ac:dyDescent="0.2">
      <c r="A1515" s="497" t="s">
        <v>618</v>
      </c>
      <c r="B1515" s="498" t="s">
        <v>639</v>
      </c>
      <c r="C1515" s="499" t="s">
        <v>620</v>
      </c>
      <c r="D1515" s="499" t="s">
        <v>830</v>
      </c>
      <c r="E1515" s="500">
        <v>1500</v>
      </c>
      <c r="F1515" s="499" t="s">
        <v>4911</v>
      </c>
      <c r="G1515" s="499" t="s">
        <v>4912</v>
      </c>
      <c r="H1515" s="499" t="s">
        <v>777</v>
      </c>
      <c r="I1515" s="499" t="s">
        <v>625</v>
      </c>
      <c r="J1515" s="499" t="s">
        <v>777</v>
      </c>
      <c r="K1515" s="498">
        <v>6</v>
      </c>
      <c r="L1515" s="498">
        <v>12</v>
      </c>
      <c r="M1515" s="500">
        <v>20715.64</v>
      </c>
      <c r="N1515" s="498">
        <v>4</v>
      </c>
      <c r="O1515" s="498">
        <v>6</v>
      </c>
      <c r="P1515" s="500">
        <v>9921.7481105472834</v>
      </c>
    </row>
    <row r="1516" spans="1:16" ht="20.100000000000001" customHeight="1" x14ac:dyDescent="0.2">
      <c r="A1516" s="497" t="s">
        <v>618</v>
      </c>
      <c r="B1516" s="498" t="s">
        <v>639</v>
      </c>
      <c r="C1516" s="499" t="s">
        <v>620</v>
      </c>
      <c r="D1516" s="499" t="s">
        <v>635</v>
      </c>
      <c r="E1516" s="500">
        <v>10000</v>
      </c>
      <c r="F1516" s="499" t="s">
        <v>4913</v>
      </c>
      <c r="G1516" s="499" t="s">
        <v>4914</v>
      </c>
      <c r="H1516" s="499" t="s">
        <v>749</v>
      </c>
      <c r="I1516" s="499" t="s">
        <v>630</v>
      </c>
      <c r="J1516" s="499" t="s">
        <v>749</v>
      </c>
      <c r="K1516" s="498">
        <v>6</v>
      </c>
      <c r="L1516" s="498">
        <v>12</v>
      </c>
      <c r="M1516" s="500">
        <v>122989.79999999997</v>
      </c>
      <c r="N1516" s="498">
        <v>4</v>
      </c>
      <c r="O1516" s="498">
        <v>6</v>
      </c>
      <c r="P1516" s="500">
        <v>61418.548110547286</v>
      </c>
    </row>
    <row r="1517" spans="1:16" ht="20.100000000000001" customHeight="1" x14ac:dyDescent="0.2">
      <c r="A1517" s="497" t="s">
        <v>618</v>
      </c>
      <c r="B1517" s="498" t="s">
        <v>639</v>
      </c>
      <c r="C1517" s="499" t="s">
        <v>620</v>
      </c>
      <c r="D1517" s="499" t="s">
        <v>4915</v>
      </c>
      <c r="E1517" s="500">
        <v>1500</v>
      </c>
      <c r="F1517" s="499" t="s">
        <v>4916</v>
      </c>
      <c r="G1517" s="499" t="s">
        <v>4917</v>
      </c>
      <c r="H1517" s="499" t="s">
        <v>651</v>
      </c>
      <c r="I1517" s="499" t="s">
        <v>652</v>
      </c>
      <c r="J1517" s="499" t="s">
        <v>651</v>
      </c>
      <c r="K1517" s="498">
        <v>7</v>
      </c>
      <c r="L1517" s="498">
        <v>12</v>
      </c>
      <c r="M1517" s="500">
        <v>21356.43</v>
      </c>
      <c r="N1517" s="498">
        <v>4</v>
      </c>
      <c r="O1517" s="498">
        <v>6</v>
      </c>
      <c r="P1517" s="500">
        <v>9921.7481105472834</v>
      </c>
    </row>
    <row r="1518" spans="1:16" ht="20.100000000000001" customHeight="1" x14ac:dyDescent="0.2">
      <c r="A1518" s="497" t="s">
        <v>618</v>
      </c>
      <c r="B1518" s="498" t="s">
        <v>639</v>
      </c>
      <c r="C1518" s="499" t="s">
        <v>620</v>
      </c>
      <c r="D1518" s="499" t="s">
        <v>778</v>
      </c>
      <c r="E1518" s="500">
        <v>1500</v>
      </c>
      <c r="F1518" s="499" t="s">
        <v>4918</v>
      </c>
      <c r="G1518" s="499" t="s">
        <v>4919</v>
      </c>
      <c r="H1518" s="499" t="s">
        <v>4920</v>
      </c>
      <c r="I1518" s="499" t="s">
        <v>625</v>
      </c>
      <c r="J1518" s="499" t="s">
        <v>4920</v>
      </c>
      <c r="K1518" s="498">
        <v>6</v>
      </c>
      <c r="L1518" s="498">
        <v>12</v>
      </c>
      <c r="M1518" s="500">
        <v>20719.78</v>
      </c>
      <c r="N1518" s="498">
        <v>4</v>
      </c>
      <c r="O1518" s="498">
        <v>6</v>
      </c>
      <c r="P1518" s="500">
        <v>9921.7481105472834</v>
      </c>
    </row>
    <row r="1519" spans="1:16" ht="20.100000000000001" customHeight="1" x14ac:dyDescent="0.2">
      <c r="A1519" s="497" t="s">
        <v>618</v>
      </c>
      <c r="B1519" s="498" t="s">
        <v>639</v>
      </c>
      <c r="C1519" s="499" t="s">
        <v>620</v>
      </c>
      <c r="D1519" s="499" t="s">
        <v>4921</v>
      </c>
      <c r="E1519" s="500">
        <v>5500</v>
      </c>
      <c r="F1519" s="499" t="s">
        <v>4922</v>
      </c>
      <c r="G1519" s="499" t="s">
        <v>4923</v>
      </c>
      <c r="H1519" s="499" t="s">
        <v>4924</v>
      </c>
      <c r="I1519" s="499" t="s">
        <v>630</v>
      </c>
      <c r="J1519" s="499" t="s">
        <v>4924</v>
      </c>
      <c r="K1519" s="498"/>
      <c r="L1519" s="498"/>
      <c r="M1519" s="500"/>
      <c r="N1519" s="498">
        <v>3</v>
      </c>
      <c r="O1519" s="498">
        <v>6</v>
      </c>
      <c r="P1519" s="500">
        <v>36293.948110547281</v>
      </c>
    </row>
    <row r="1520" spans="1:16" ht="20.100000000000001" customHeight="1" x14ac:dyDescent="0.2">
      <c r="A1520" s="497" t="s">
        <v>618</v>
      </c>
      <c r="B1520" s="498" t="s">
        <v>639</v>
      </c>
      <c r="C1520" s="499" t="s">
        <v>620</v>
      </c>
      <c r="D1520" s="499" t="s">
        <v>4342</v>
      </c>
      <c r="E1520" s="500">
        <v>5000</v>
      </c>
      <c r="F1520" s="499" t="s">
        <v>4925</v>
      </c>
      <c r="G1520" s="499" t="s">
        <v>4926</v>
      </c>
      <c r="H1520" s="499" t="s">
        <v>749</v>
      </c>
      <c r="I1520" s="499" t="s">
        <v>630</v>
      </c>
      <c r="J1520" s="499" t="s">
        <v>749</v>
      </c>
      <c r="K1520" s="498">
        <v>6</v>
      </c>
      <c r="L1520" s="498">
        <v>12</v>
      </c>
      <c r="M1520" s="500">
        <v>62957.950000000012</v>
      </c>
      <c r="N1520" s="498">
        <v>4</v>
      </c>
      <c r="O1520" s="498">
        <v>6</v>
      </c>
      <c r="P1520" s="500">
        <v>31418.548110547283</v>
      </c>
    </row>
    <row r="1521" spans="1:16" ht="20.100000000000001" customHeight="1" x14ac:dyDescent="0.2">
      <c r="A1521" s="497" t="s">
        <v>618</v>
      </c>
      <c r="B1521" s="498" t="s">
        <v>639</v>
      </c>
      <c r="C1521" s="499" t="s">
        <v>620</v>
      </c>
      <c r="D1521" s="499" t="s">
        <v>696</v>
      </c>
      <c r="E1521" s="500">
        <v>2500</v>
      </c>
      <c r="F1521" s="499" t="s">
        <v>4927</v>
      </c>
      <c r="G1521" s="499" t="s">
        <v>4928</v>
      </c>
      <c r="H1521" s="499" t="s">
        <v>699</v>
      </c>
      <c r="I1521" s="499" t="s">
        <v>630</v>
      </c>
      <c r="J1521" s="499" t="s">
        <v>699</v>
      </c>
      <c r="K1521" s="498">
        <v>6</v>
      </c>
      <c r="L1521" s="498">
        <v>12</v>
      </c>
      <c r="M1521" s="500">
        <v>32989.800000000003</v>
      </c>
      <c r="N1521" s="498">
        <v>4</v>
      </c>
      <c r="O1521" s="498">
        <v>6</v>
      </c>
      <c r="P1521" s="500">
        <v>16418.548110547283</v>
      </c>
    </row>
    <row r="1522" spans="1:16" ht="20.100000000000001" customHeight="1" x14ac:dyDescent="0.2">
      <c r="A1522" s="497" t="s">
        <v>618</v>
      </c>
      <c r="B1522" s="498" t="s">
        <v>639</v>
      </c>
      <c r="C1522" s="499" t="s">
        <v>620</v>
      </c>
      <c r="D1522" s="499" t="s">
        <v>1507</v>
      </c>
      <c r="E1522" s="500">
        <v>6500</v>
      </c>
      <c r="F1522" s="499" t="s">
        <v>4929</v>
      </c>
      <c r="G1522" s="499" t="s">
        <v>4930</v>
      </c>
      <c r="H1522" s="499" t="s">
        <v>699</v>
      </c>
      <c r="I1522" s="499" t="s">
        <v>630</v>
      </c>
      <c r="J1522" s="499" t="s">
        <v>699</v>
      </c>
      <c r="K1522" s="498">
        <v>6</v>
      </c>
      <c r="L1522" s="498">
        <v>12</v>
      </c>
      <c r="M1522" s="500">
        <v>80826.5</v>
      </c>
      <c r="N1522" s="498">
        <v>0</v>
      </c>
      <c r="O1522" s="498">
        <v>1</v>
      </c>
      <c r="P1522" s="500">
        <v>10617.8</v>
      </c>
    </row>
    <row r="1523" spans="1:16" ht="20.100000000000001" customHeight="1" x14ac:dyDescent="0.2">
      <c r="A1523" s="497" t="s">
        <v>618</v>
      </c>
      <c r="B1523" s="498" t="s">
        <v>619</v>
      </c>
      <c r="C1523" s="499" t="s">
        <v>620</v>
      </c>
      <c r="D1523" s="499" t="s">
        <v>4931</v>
      </c>
      <c r="E1523" s="500">
        <v>8000</v>
      </c>
      <c r="F1523" s="499" t="s">
        <v>4932</v>
      </c>
      <c r="G1523" s="499" t="s">
        <v>4933</v>
      </c>
      <c r="H1523" s="499" t="s">
        <v>715</v>
      </c>
      <c r="I1523" s="499" t="s">
        <v>630</v>
      </c>
      <c r="J1523" s="499" t="s">
        <v>715</v>
      </c>
      <c r="K1523" s="498">
        <v>9</v>
      </c>
      <c r="L1523" s="498">
        <v>12</v>
      </c>
      <c r="M1523" s="500">
        <v>98287.89999999998</v>
      </c>
      <c r="N1523" s="498">
        <v>4</v>
      </c>
      <c r="O1523" s="498">
        <v>6</v>
      </c>
      <c r="P1523" s="500">
        <v>49418.548110547286</v>
      </c>
    </row>
    <row r="1524" spans="1:16" ht="20.100000000000001" customHeight="1" x14ac:dyDescent="0.2">
      <c r="A1524" s="497" t="s">
        <v>618</v>
      </c>
      <c r="B1524" s="498" t="s">
        <v>639</v>
      </c>
      <c r="C1524" s="499" t="s">
        <v>620</v>
      </c>
      <c r="D1524" s="499" t="s">
        <v>4934</v>
      </c>
      <c r="E1524" s="500">
        <v>6000</v>
      </c>
      <c r="F1524" s="499" t="s">
        <v>4935</v>
      </c>
      <c r="G1524" s="499" t="s">
        <v>4936</v>
      </c>
      <c r="H1524" s="499" t="s">
        <v>2835</v>
      </c>
      <c r="I1524" s="499" t="s">
        <v>630</v>
      </c>
      <c r="J1524" s="499" t="s">
        <v>2835</v>
      </c>
      <c r="K1524" s="498">
        <v>5</v>
      </c>
      <c r="L1524" s="498">
        <v>11</v>
      </c>
      <c r="M1524" s="500">
        <v>62241.500000000007</v>
      </c>
      <c r="N1524" s="498">
        <v>4</v>
      </c>
      <c r="O1524" s="498">
        <v>6</v>
      </c>
      <c r="P1524" s="500">
        <v>37418.548110547286</v>
      </c>
    </row>
    <row r="1525" spans="1:16" ht="20.100000000000001" customHeight="1" x14ac:dyDescent="0.2">
      <c r="A1525" s="497" t="s">
        <v>618</v>
      </c>
      <c r="B1525" s="498" t="s">
        <v>619</v>
      </c>
      <c r="C1525" s="499" t="s">
        <v>620</v>
      </c>
      <c r="D1525" s="499" t="s">
        <v>805</v>
      </c>
      <c r="E1525" s="500">
        <v>2000</v>
      </c>
      <c r="F1525" s="499" t="s">
        <v>4937</v>
      </c>
      <c r="G1525" s="499" t="s">
        <v>4938</v>
      </c>
      <c r="H1525" s="499" t="s">
        <v>3410</v>
      </c>
      <c r="I1525" s="499" t="s">
        <v>625</v>
      </c>
      <c r="J1525" s="499" t="s">
        <v>3410</v>
      </c>
      <c r="K1525" s="498">
        <v>2</v>
      </c>
      <c r="L1525" s="498">
        <v>3</v>
      </c>
      <c r="M1525" s="500">
        <v>4859.6899999999996</v>
      </c>
      <c r="N1525" s="498"/>
      <c r="O1525" s="498"/>
      <c r="P1525" s="500"/>
    </row>
    <row r="1526" spans="1:16" ht="20.100000000000001" customHeight="1" x14ac:dyDescent="0.2">
      <c r="A1526" s="497" t="s">
        <v>618</v>
      </c>
      <c r="B1526" s="498" t="s">
        <v>619</v>
      </c>
      <c r="C1526" s="499" t="s">
        <v>620</v>
      </c>
      <c r="D1526" s="499" t="s">
        <v>653</v>
      </c>
      <c r="E1526" s="500">
        <v>4500</v>
      </c>
      <c r="F1526" s="499" t="s">
        <v>4939</v>
      </c>
      <c r="G1526" s="499" t="s">
        <v>4940</v>
      </c>
      <c r="H1526" s="499" t="s">
        <v>656</v>
      </c>
      <c r="I1526" s="499" t="s">
        <v>630</v>
      </c>
      <c r="J1526" s="499" t="s">
        <v>656</v>
      </c>
      <c r="K1526" s="498">
        <v>6</v>
      </c>
      <c r="L1526" s="498">
        <v>12</v>
      </c>
      <c r="M1526" s="500">
        <v>56989.80000000001</v>
      </c>
      <c r="N1526" s="498">
        <v>4</v>
      </c>
      <c r="O1526" s="498">
        <v>6</v>
      </c>
      <c r="P1526" s="500">
        <v>28418.548110547283</v>
      </c>
    </row>
    <row r="1527" spans="1:16" ht="20.100000000000001" customHeight="1" x14ac:dyDescent="0.2">
      <c r="A1527" s="497" t="s">
        <v>618</v>
      </c>
      <c r="B1527" s="498" t="s">
        <v>639</v>
      </c>
      <c r="C1527" s="499" t="s">
        <v>620</v>
      </c>
      <c r="D1527" s="499" t="s">
        <v>754</v>
      </c>
      <c r="E1527" s="500">
        <v>1600</v>
      </c>
      <c r="F1527" s="499" t="s">
        <v>4941</v>
      </c>
      <c r="G1527" s="499" t="s">
        <v>4942</v>
      </c>
      <c r="H1527" s="499" t="s">
        <v>757</v>
      </c>
      <c r="I1527" s="499" t="s">
        <v>652</v>
      </c>
      <c r="J1527" s="499" t="s">
        <v>757</v>
      </c>
      <c r="K1527" s="498">
        <v>8</v>
      </c>
      <c r="L1527" s="498">
        <v>12</v>
      </c>
      <c r="M1527" s="500">
        <v>21828</v>
      </c>
      <c r="N1527" s="498">
        <v>4</v>
      </c>
      <c r="O1527" s="498">
        <v>6</v>
      </c>
      <c r="P1527" s="500">
        <v>10575.748110547283</v>
      </c>
    </row>
    <row r="1528" spans="1:16" ht="20.100000000000001" customHeight="1" x14ac:dyDescent="0.2">
      <c r="A1528" s="497" t="s">
        <v>618</v>
      </c>
      <c r="B1528" s="498" t="s">
        <v>639</v>
      </c>
      <c r="C1528" s="499" t="s">
        <v>620</v>
      </c>
      <c r="D1528" s="499" t="s">
        <v>4943</v>
      </c>
      <c r="E1528" s="500">
        <v>8000</v>
      </c>
      <c r="F1528" s="499" t="s">
        <v>4944</v>
      </c>
      <c r="G1528" s="499" t="s">
        <v>4945</v>
      </c>
      <c r="H1528" s="499" t="s">
        <v>1977</v>
      </c>
      <c r="I1528" s="499" t="s">
        <v>630</v>
      </c>
      <c r="J1528" s="499" t="s">
        <v>1977</v>
      </c>
      <c r="K1528" s="498">
        <v>6</v>
      </c>
      <c r="L1528" s="498">
        <v>12</v>
      </c>
      <c r="M1528" s="500">
        <v>98776.14999999998</v>
      </c>
      <c r="N1528" s="498">
        <v>4</v>
      </c>
      <c r="O1528" s="498">
        <v>6</v>
      </c>
      <c r="P1528" s="500">
        <v>49418.548110547286</v>
      </c>
    </row>
    <row r="1529" spans="1:16" ht="20.100000000000001" customHeight="1" x14ac:dyDescent="0.2">
      <c r="A1529" s="497" t="s">
        <v>618</v>
      </c>
      <c r="B1529" s="498" t="s">
        <v>619</v>
      </c>
      <c r="C1529" s="499" t="s">
        <v>620</v>
      </c>
      <c r="D1529" s="499" t="s">
        <v>4946</v>
      </c>
      <c r="E1529" s="500">
        <v>4000</v>
      </c>
      <c r="F1529" s="499" t="s">
        <v>4947</v>
      </c>
      <c r="G1529" s="499" t="s">
        <v>4948</v>
      </c>
      <c r="H1529" s="499" t="s">
        <v>656</v>
      </c>
      <c r="I1529" s="499" t="s">
        <v>630</v>
      </c>
      <c r="J1529" s="499" t="s">
        <v>656</v>
      </c>
      <c r="K1529" s="498">
        <v>6</v>
      </c>
      <c r="L1529" s="498">
        <v>12</v>
      </c>
      <c r="M1529" s="500">
        <v>50989.80000000001</v>
      </c>
      <c r="N1529" s="498">
        <v>4</v>
      </c>
      <c r="O1529" s="498">
        <v>6</v>
      </c>
      <c r="P1529" s="500">
        <v>25418.548110547283</v>
      </c>
    </row>
    <row r="1530" spans="1:16" ht="20.100000000000001" customHeight="1" x14ac:dyDescent="0.2">
      <c r="A1530" s="497" t="s">
        <v>618</v>
      </c>
      <c r="B1530" s="498" t="s">
        <v>639</v>
      </c>
      <c r="C1530" s="499" t="s">
        <v>620</v>
      </c>
      <c r="D1530" s="499" t="s">
        <v>3403</v>
      </c>
      <c r="E1530" s="500">
        <v>4000</v>
      </c>
      <c r="F1530" s="499" t="s">
        <v>4949</v>
      </c>
      <c r="G1530" s="499" t="s">
        <v>4950</v>
      </c>
      <c r="H1530" s="499" t="s">
        <v>4951</v>
      </c>
      <c r="I1530" s="499" t="s">
        <v>630</v>
      </c>
      <c r="J1530" s="499" t="s">
        <v>4951</v>
      </c>
      <c r="K1530" s="498">
        <v>1</v>
      </c>
      <c r="L1530" s="498">
        <v>3</v>
      </c>
      <c r="M1530" s="500">
        <v>10050.469999999999</v>
      </c>
      <c r="N1530" s="498"/>
      <c r="O1530" s="498"/>
      <c r="P1530" s="500"/>
    </row>
    <row r="1531" spans="1:16" ht="20.100000000000001" customHeight="1" x14ac:dyDescent="0.2">
      <c r="A1531" s="497" t="s">
        <v>618</v>
      </c>
      <c r="B1531" s="498" t="s">
        <v>639</v>
      </c>
      <c r="C1531" s="499" t="s">
        <v>620</v>
      </c>
      <c r="D1531" s="499" t="s">
        <v>4952</v>
      </c>
      <c r="E1531" s="500">
        <v>5500</v>
      </c>
      <c r="F1531" s="499" t="s">
        <v>4953</v>
      </c>
      <c r="G1531" s="499" t="s">
        <v>4954</v>
      </c>
      <c r="H1531" s="499" t="s">
        <v>4955</v>
      </c>
      <c r="I1531" s="499" t="s">
        <v>625</v>
      </c>
      <c r="J1531" s="499" t="s">
        <v>4955</v>
      </c>
      <c r="K1531" s="498"/>
      <c r="L1531" s="498"/>
      <c r="M1531" s="500"/>
      <c r="N1531" s="498">
        <v>1</v>
      </c>
      <c r="O1531" s="498">
        <v>1</v>
      </c>
      <c r="P1531" s="500">
        <v>5829.5481105472845</v>
      </c>
    </row>
    <row r="1532" spans="1:16" ht="20.100000000000001" customHeight="1" x14ac:dyDescent="0.2">
      <c r="A1532" s="497" t="s">
        <v>618</v>
      </c>
      <c r="B1532" s="498" t="s">
        <v>619</v>
      </c>
      <c r="C1532" s="499" t="s">
        <v>620</v>
      </c>
      <c r="D1532" s="499" t="s">
        <v>1138</v>
      </c>
      <c r="E1532" s="500">
        <v>3500</v>
      </c>
      <c r="F1532" s="499" t="s">
        <v>4956</v>
      </c>
      <c r="G1532" s="499" t="s">
        <v>4957</v>
      </c>
      <c r="H1532" s="499" t="s">
        <v>629</v>
      </c>
      <c r="I1532" s="499" t="s">
        <v>630</v>
      </c>
      <c r="J1532" s="499" t="s">
        <v>629</v>
      </c>
      <c r="K1532" s="498">
        <v>9</v>
      </c>
      <c r="L1532" s="498">
        <v>12</v>
      </c>
      <c r="M1532" s="500">
        <v>44988.600000000006</v>
      </c>
      <c r="N1532" s="498">
        <v>3</v>
      </c>
      <c r="O1532" s="498">
        <v>6</v>
      </c>
      <c r="P1532" s="500">
        <v>22418.548110547283</v>
      </c>
    </row>
    <row r="1533" spans="1:16" ht="20.100000000000001" customHeight="1" x14ac:dyDescent="0.2">
      <c r="A1533" s="497" t="s">
        <v>618</v>
      </c>
      <c r="B1533" s="498" t="s">
        <v>639</v>
      </c>
      <c r="C1533" s="499" t="s">
        <v>620</v>
      </c>
      <c r="D1533" s="499" t="s">
        <v>947</v>
      </c>
      <c r="E1533" s="500">
        <v>5000</v>
      </c>
      <c r="F1533" s="499" t="s">
        <v>4958</v>
      </c>
      <c r="G1533" s="499" t="s">
        <v>4959</v>
      </c>
      <c r="H1533" s="499" t="s">
        <v>4960</v>
      </c>
      <c r="I1533" s="499" t="s">
        <v>630</v>
      </c>
      <c r="J1533" s="499" t="s">
        <v>4960</v>
      </c>
      <c r="K1533" s="498">
        <v>1</v>
      </c>
      <c r="L1533" s="498">
        <v>2</v>
      </c>
      <c r="M1533" s="500">
        <v>9715.82</v>
      </c>
      <c r="N1533" s="498"/>
      <c r="O1533" s="498"/>
      <c r="P1533" s="500"/>
    </row>
    <row r="1534" spans="1:16" ht="20.100000000000001" customHeight="1" x14ac:dyDescent="0.2">
      <c r="A1534" s="497" t="s">
        <v>618</v>
      </c>
      <c r="B1534" s="498" t="s">
        <v>639</v>
      </c>
      <c r="C1534" s="499" t="s">
        <v>620</v>
      </c>
      <c r="D1534" s="499" t="s">
        <v>4961</v>
      </c>
      <c r="E1534" s="500">
        <v>3750</v>
      </c>
      <c r="F1534" s="499" t="s">
        <v>4962</v>
      </c>
      <c r="G1534" s="499" t="s">
        <v>4963</v>
      </c>
      <c r="H1534" s="499" t="s">
        <v>643</v>
      </c>
      <c r="I1534" s="499" t="s">
        <v>630</v>
      </c>
      <c r="J1534" s="499" t="s">
        <v>643</v>
      </c>
      <c r="K1534" s="498">
        <v>3</v>
      </c>
      <c r="L1534" s="498">
        <v>7</v>
      </c>
      <c r="M1534" s="500">
        <v>23122.63</v>
      </c>
      <c r="N1534" s="498"/>
      <c r="O1534" s="498"/>
      <c r="P1534" s="500"/>
    </row>
    <row r="1535" spans="1:16" ht="20.100000000000001" customHeight="1" x14ac:dyDescent="0.2">
      <c r="A1535" s="497" t="s">
        <v>618</v>
      </c>
      <c r="B1535" s="498" t="s">
        <v>639</v>
      </c>
      <c r="C1535" s="499" t="s">
        <v>620</v>
      </c>
      <c r="D1535" s="499" t="s">
        <v>4964</v>
      </c>
      <c r="E1535" s="500">
        <v>4000</v>
      </c>
      <c r="F1535" s="499" t="s">
        <v>4965</v>
      </c>
      <c r="G1535" s="499" t="s">
        <v>4966</v>
      </c>
      <c r="H1535" s="499" t="s">
        <v>800</v>
      </c>
      <c r="I1535" s="499" t="s">
        <v>630</v>
      </c>
      <c r="J1535" s="499" t="s">
        <v>800</v>
      </c>
      <c r="K1535" s="498">
        <v>2</v>
      </c>
      <c r="L1535" s="498">
        <v>6</v>
      </c>
      <c r="M1535" s="500">
        <v>21070.75</v>
      </c>
      <c r="N1535" s="498">
        <v>4</v>
      </c>
      <c r="O1535" s="498">
        <v>6</v>
      </c>
      <c r="P1535" s="500">
        <v>25418.548110547283</v>
      </c>
    </row>
    <row r="1536" spans="1:16" ht="20.100000000000001" customHeight="1" x14ac:dyDescent="0.2">
      <c r="A1536" s="497" t="s">
        <v>618</v>
      </c>
      <c r="B1536" s="498" t="s">
        <v>639</v>
      </c>
      <c r="C1536" s="499" t="s">
        <v>620</v>
      </c>
      <c r="D1536" s="499" t="s">
        <v>4967</v>
      </c>
      <c r="E1536" s="500">
        <v>4500</v>
      </c>
      <c r="F1536" s="499" t="s">
        <v>4968</v>
      </c>
      <c r="G1536" s="499" t="s">
        <v>4969</v>
      </c>
      <c r="H1536" s="499" t="s">
        <v>823</v>
      </c>
      <c r="I1536" s="499" t="s">
        <v>630</v>
      </c>
      <c r="J1536" s="499" t="s">
        <v>823</v>
      </c>
      <c r="K1536" s="498">
        <v>6</v>
      </c>
      <c r="L1536" s="498">
        <v>12</v>
      </c>
      <c r="M1536" s="500">
        <v>56940.830000000009</v>
      </c>
      <c r="N1536" s="498">
        <v>4</v>
      </c>
      <c r="O1536" s="498">
        <v>6</v>
      </c>
      <c r="P1536" s="500">
        <v>28418.548110547283</v>
      </c>
    </row>
    <row r="1537" spans="1:16" ht="20.100000000000001" customHeight="1" x14ac:dyDescent="0.2">
      <c r="A1537" s="497" t="s">
        <v>618</v>
      </c>
      <c r="B1537" s="498" t="s">
        <v>639</v>
      </c>
      <c r="C1537" s="499" t="s">
        <v>620</v>
      </c>
      <c r="D1537" s="499" t="s">
        <v>1244</v>
      </c>
      <c r="E1537" s="500">
        <v>4500</v>
      </c>
      <c r="F1537" s="499" t="s">
        <v>4970</v>
      </c>
      <c r="G1537" s="499" t="s">
        <v>4971</v>
      </c>
      <c r="H1537" s="499" t="s">
        <v>4088</v>
      </c>
      <c r="I1537" s="499" t="s">
        <v>630</v>
      </c>
      <c r="J1537" s="499" t="s">
        <v>4088</v>
      </c>
      <c r="K1537" s="498">
        <v>6</v>
      </c>
      <c r="L1537" s="498">
        <v>12</v>
      </c>
      <c r="M1537" s="500">
        <v>56978.640000000014</v>
      </c>
      <c r="N1537" s="498">
        <v>4</v>
      </c>
      <c r="O1537" s="498">
        <v>6</v>
      </c>
      <c r="P1537" s="500">
        <v>28418.548110547283</v>
      </c>
    </row>
    <row r="1538" spans="1:16" ht="20.100000000000001" customHeight="1" x14ac:dyDescent="0.2">
      <c r="A1538" s="497" t="s">
        <v>618</v>
      </c>
      <c r="B1538" s="498" t="s">
        <v>639</v>
      </c>
      <c r="C1538" s="499" t="s">
        <v>620</v>
      </c>
      <c r="D1538" s="499" t="s">
        <v>2051</v>
      </c>
      <c r="E1538" s="500">
        <v>2500</v>
      </c>
      <c r="F1538" s="499" t="s">
        <v>4972</v>
      </c>
      <c r="G1538" s="499" t="s">
        <v>4973</v>
      </c>
      <c r="H1538" s="499" t="s">
        <v>4974</v>
      </c>
      <c r="I1538" s="499" t="s">
        <v>630</v>
      </c>
      <c r="J1538" s="499" t="s">
        <v>4974</v>
      </c>
      <c r="K1538" s="498">
        <v>6</v>
      </c>
      <c r="L1538" s="498">
        <v>12</v>
      </c>
      <c r="M1538" s="500">
        <v>32960.800000000003</v>
      </c>
      <c r="N1538" s="498">
        <v>4</v>
      </c>
      <c r="O1538" s="498">
        <v>6</v>
      </c>
      <c r="P1538" s="500">
        <v>10416.588110547284</v>
      </c>
    </row>
    <row r="1539" spans="1:16" ht="20.100000000000001" customHeight="1" x14ac:dyDescent="0.2">
      <c r="A1539" s="497" t="s">
        <v>618</v>
      </c>
      <c r="B1539" s="498" t="s">
        <v>639</v>
      </c>
      <c r="C1539" s="499" t="s">
        <v>620</v>
      </c>
      <c r="D1539" s="499" t="s">
        <v>2578</v>
      </c>
      <c r="E1539" s="500">
        <v>3800</v>
      </c>
      <c r="F1539" s="499" t="s">
        <v>4975</v>
      </c>
      <c r="G1539" s="499" t="s">
        <v>4976</v>
      </c>
      <c r="H1539" s="499" t="s">
        <v>4977</v>
      </c>
      <c r="I1539" s="499" t="s">
        <v>652</v>
      </c>
      <c r="J1539" s="499" t="s">
        <v>4977</v>
      </c>
      <c r="K1539" s="498">
        <v>6</v>
      </c>
      <c r="L1539" s="498">
        <v>12</v>
      </c>
      <c r="M1539" s="500">
        <v>48585.110000000008</v>
      </c>
      <c r="N1539" s="498">
        <v>4</v>
      </c>
      <c r="O1539" s="498">
        <v>6</v>
      </c>
      <c r="P1539" s="500">
        <v>24218.548110547283</v>
      </c>
    </row>
    <row r="1540" spans="1:16" ht="20.100000000000001" customHeight="1" x14ac:dyDescent="0.2">
      <c r="A1540" s="497" t="s">
        <v>618</v>
      </c>
      <c r="B1540" s="498" t="s">
        <v>619</v>
      </c>
      <c r="C1540" s="499" t="s">
        <v>620</v>
      </c>
      <c r="D1540" s="499" t="s">
        <v>4978</v>
      </c>
      <c r="E1540" s="500">
        <v>5000</v>
      </c>
      <c r="F1540" s="499" t="s">
        <v>4979</v>
      </c>
      <c r="G1540" s="499" t="s">
        <v>4980</v>
      </c>
      <c r="H1540" s="499" t="s">
        <v>4981</v>
      </c>
      <c r="I1540" s="499" t="s">
        <v>630</v>
      </c>
      <c r="J1540" s="499" t="s">
        <v>4981</v>
      </c>
      <c r="K1540" s="498">
        <v>9</v>
      </c>
      <c r="L1540" s="498">
        <v>12</v>
      </c>
      <c r="M1540" s="500">
        <v>62894.600000000013</v>
      </c>
      <c r="N1540" s="498">
        <v>4</v>
      </c>
      <c r="O1540" s="498">
        <v>6</v>
      </c>
      <c r="P1540" s="500">
        <v>31418.548110547283</v>
      </c>
    </row>
    <row r="1541" spans="1:16" ht="20.100000000000001" customHeight="1" x14ac:dyDescent="0.2">
      <c r="A1541" s="497" t="s">
        <v>618</v>
      </c>
      <c r="B1541" s="498" t="s">
        <v>619</v>
      </c>
      <c r="C1541" s="499" t="s">
        <v>620</v>
      </c>
      <c r="D1541" s="499" t="s">
        <v>4982</v>
      </c>
      <c r="E1541" s="500">
        <v>6500</v>
      </c>
      <c r="F1541" s="499" t="s">
        <v>4983</v>
      </c>
      <c r="G1541" s="499" t="s">
        <v>4984</v>
      </c>
      <c r="H1541" s="499" t="s">
        <v>823</v>
      </c>
      <c r="I1541" s="499" t="s">
        <v>630</v>
      </c>
      <c r="J1541" s="499" t="s">
        <v>823</v>
      </c>
      <c r="K1541" s="498">
        <v>11</v>
      </c>
      <c r="L1541" s="498">
        <v>12</v>
      </c>
      <c r="M1541" s="500">
        <v>80762.099999999991</v>
      </c>
      <c r="N1541" s="498">
        <v>5</v>
      </c>
      <c r="O1541" s="498">
        <v>6</v>
      </c>
      <c r="P1541" s="500">
        <v>40418.548110547286</v>
      </c>
    </row>
    <row r="1542" spans="1:16" ht="20.100000000000001" customHeight="1" x14ac:dyDescent="0.2">
      <c r="A1542" s="497" t="s">
        <v>618</v>
      </c>
      <c r="B1542" s="498" t="s">
        <v>639</v>
      </c>
      <c r="C1542" s="499" t="s">
        <v>620</v>
      </c>
      <c r="D1542" s="499" t="s">
        <v>4985</v>
      </c>
      <c r="E1542" s="500">
        <v>2400</v>
      </c>
      <c r="F1542" s="499" t="s">
        <v>4986</v>
      </c>
      <c r="G1542" s="499" t="s">
        <v>4987</v>
      </c>
      <c r="H1542" s="499" t="s">
        <v>4988</v>
      </c>
      <c r="I1542" s="499" t="s">
        <v>630</v>
      </c>
      <c r="J1542" s="499" t="s">
        <v>4988</v>
      </c>
      <c r="K1542" s="498">
        <v>6</v>
      </c>
      <c r="L1542" s="498">
        <v>12</v>
      </c>
      <c r="M1542" s="500">
        <v>31676.400000000009</v>
      </c>
      <c r="N1542" s="498">
        <v>4</v>
      </c>
      <c r="O1542" s="498">
        <v>6</v>
      </c>
      <c r="P1542" s="500">
        <v>15807.748110547283</v>
      </c>
    </row>
    <row r="1543" spans="1:16" ht="20.100000000000001" customHeight="1" x14ac:dyDescent="0.2">
      <c r="A1543" s="497" t="s">
        <v>618</v>
      </c>
      <c r="B1543" s="498" t="s">
        <v>639</v>
      </c>
      <c r="C1543" s="499" t="s">
        <v>620</v>
      </c>
      <c r="D1543" s="499" t="s">
        <v>677</v>
      </c>
      <c r="E1543" s="500">
        <v>6000</v>
      </c>
      <c r="F1543" s="499" t="s">
        <v>4989</v>
      </c>
      <c r="G1543" s="499" t="s">
        <v>4990</v>
      </c>
      <c r="H1543" s="499" t="s">
        <v>643</v>
      </c>
      <c r="I1543" s="499" t="s">
        <v>630</v>
      </c>
      <c r="J1543" s="499" t="s">
        <v>643</v>
      </c>
      <c r="K1543" s="498">
        <v>6</v>
      </c>
      <c r="L1543" s="498">
        <v>12</v>
      </c>
      <c r="M1543" s="500">
        <v>74880.180000000008</v>
      </c>
      <c r="N1543" s="498">
        <v>5</v>
      </c>
      <c r="O1543" s="498">
        <v>6</v>
      </c>
      <c r="P1543" s="500">
        <v>37418.548110547286</v>
      </c>
    </row>
    <row r="1544" spans="1:16" ht="20.100000000000001" customHeight="1" x14ac:dyDescent="0.2">
      <c r="A1544" s="497" t="s">
        <v>618</v>
      </c>
      <c r="B1544" s="498" t="s">
        <v>639</v>
      </c>
      <c r="C1544" s="499" t="s">
        <v>620</v>
      </c>
      <c r="D1544" s="499" t="s">
        <v>879</v>
      </c>
      <c r="E1544" s="500">
        <v>7500</v>
      </c>
      <c r="F1544" s="499" t="s">
        <v>4991</v>
      </c>
      <c r="G1544" s="499" t="s">
        <v>4992</v>
      </c>
      <c r="H1544" s="499" t="s">
        <v>766</v>
      </c>
      <c r="I1544" s="499" t="s">
        <v>630</v>
      </c>
      <c r="J1544" s="499" t="s">
        <v>766</v>
      </c>
      <c r="K1544" s="498">
        <v>7</v>
      </c>
      <c r="L1544" s="498">
        <v>12</v>
      </c>
      <c r="M1544" s="500">
        <v>92451.889999999985</v>
      </c>
      <c r="N1544" s="498">
        <v>4</v>
      </c>
      <c r="O1544" s="498">
        <v>6</v>
      </c>
      <c r="P1544" s="500">
        <v>46418.548110547286</v>
      </c>
    </row>
    <row r="1545" spans="1:16" ht="20.100000000000001" customHeight="1" x14ac:dyDescent="0.2">
      <c r="A1545" s="497" t="s">
        <v>618</v>
      </c>
      <c r="B1545" s="498" t="s">
        <v>639</v>
      </c>
      <c r="C1545" s="499" t="s">
        <v>620</v>
      </c>
      <c r="D1545" s="499" t="s">
        <v>732</v>
      </c>
      <c r="E1545" s="500">
        <v>3800</v>
      </c>
      <c r="F1545" s="499" t="s">
        <v>4993</v>
      </c>
      <c r="G1545" s="499" t="s">
        <v>4994</v>
      </c>
      <c r="H1545" s="499" t="s">
        <v>4995</v>
      </c>
      <c r="I1545" s="499" t="s">
        <v>625</v>
      </c>
      <c r="J1545" s="499" t="s">
        <v>4995</v>
      </c>
      <c r="K1545" s="498">
        <v>6</v>
      </c>
      <c r="L1545" s="498">
        <v>12</v>
      </c>
      <c r="M1545" s="500">
        <v>48585.780000000006</v>
      </c>
      <c r="N1545" s="498">
        <v>4</v>
      </c>
      <c r="O1545" s="498">
        <v>6</v>
      </c>
      <c r="P1545" s="500">
        <v>24218.548110547283</v>
      </c>
    </row>
    <row r="1546" spans="1:16" ht="20.100000000000001" customHeight="1" x14ac:dyDescent="0.2">
      <c r="A1546" s="497" t="s">
        <v>618</v>
      </c>
      <c r="B1546" s="498" t="s">
        <v>639</v>
      </c>
      <c r="C1546" s="499" t="s">
        <v>620</v>
      </c>
      <c r="D1546" s="499" t="s">
        <v>1130</v>
      </c>
      <c r="E1546" s="500">
        <v>2200</v>
      </c>
      <c r="F1546" s="499" t="s">
        <v>4996</v>
      </c>
      <c r="G1546" s="499" t="s">
        <v>4997</v>
      </c>
      <c r="H1546" s="499" t="s">
        <v>715</v>
      </c>
      <c r="I1546" s="499" t="s">
        <v>630</v>
      </c>
      <c r="J1546" s="499" t="s">
        <v>715</v>
      </c>
      <c r="K1546" s="498">
        <v>6</v>
      </c>
      <c r="L1546" s="498">
        <v>12</v>
      </c>
      <c r="M1546" s="500">
        <v>29377.500000000007</v>
      </c>
      <c r="N1546" s="498">
        <v>3</v>
      </c>
      <c r="O1546" s="498">
        <v>6</v>
      </c>
      <c r="P1546" s="500">
        <v>14499.748110547283</v>
      </c>
    </row>
    <row r="1547" spans="1:16" ht="20.100000000000001" customHeight="1" x14ac:dyDescent="0.2">
      <c r="A1547" s="497" t="s">
        <v>618</v>
      </c>
      <c r="B1547" s="498" t="s">
        <v>639</v>
      </c>
      <c r="C1547" s="499" t="s">
        <v>620</v>
      </c>
      <c r="D1547" s="499" t="s">
        <v>653</v>
      </c>
      <c r="E1547" s="500">
        <v>4500</v>
      </c>
      <c r="F1547" s="499" t="s">
        <v>4998</v>
      </c>
      <c r="G1547" s="499" t="s">
        <v>4999</v>
      </c>
      <c r="H1547" s="499" t="s">
        <v>656</v>
      </c>
      <c r="I1547" s="499" t="s">
        <v>630</v>
      </c>
      <c r="J1547" s="499" t="s">
        <v>656</v>
      </c>
      <c r="K1547" s="498">
        <v>6</v>
      </c>
      <c r="L1547" s="498">
        <v>12</v>
      </c>
      <c r="M1547" s="500">
        <v>56989.80000000001</v>
      </c>
      <c r="N1547" s="498">
        <v>5</v>
      </c>
      <c r="O1547" s="498">
        <v>6</v>
      </c>
      <c r="P1547" s="500">
        <v>27310.808110547285</v>
      </c>
    </row>
    <row r="1548" spans="1:16" ht="20.100000000000001" customHeight="1" x14ac:dyDescent="0.2">
      <c r="A1548" s="497" t="s">
        <v>618</v>
      </c>
      <c r="B1548" s="498" t="s">
        <v>639</v>
      </c>
      <c r="C1548" s="499" t="s">
        <v>620</v>
      </c>
      <c r="D1548" s="499" t="s">
        <v>5000</v>
      </c>
      <c r="E1548" s="500">
        <v>6000</v>
      </c>
      <c r="F1548" s="499" t="s">
        <v>5001</v>
      </c>
      <c r="G1548" s="499" t="s">
        <v>5002</v>
      </c>
      <c r="H1548" s="499" t="s">
        <v>823</v>
      </c>
      <c r="I1548" s="499" t="s">
        <v>630</v>
      </c>
      <c r="J1548" s="499" t="s">
        <v>823</v>
      </c>
      <c r="K1548" s="498">
        <v>4</v>
      </c>
      <c r="L1548" s="498">
        <v>7</v>
      </c>
      <c r="M1548" s="500">
        <v>35044.9</v>
      </c>
      <c r="N1548" s="498">
        <v>5</v>
      </c>
      <c r="O1548" s="498">
        <v>6</v>
      </c>
      <c r="P1548" s="500">
        <v>37418.548110547286</v>
      </c>
    </row>
    <row r="1549" spans="1:16" ht="20.100000000000001" customHeight="1" x14ac:dyDescent="0.2">
      <c r="A1549" s="497" t="s">
        <v>618</v>
      </c>
      <c r="B1549" s="498" t="s">
        <v>639</v>
      </c>
      <c r="C1549" s="499" t="s">
        <v>620</v>
      </c>
      <c r="D1549" s="499" t="s">
        <v>778</v>
      </c>
      <c r="E1549" s="500">
        <v>2000</v>
      </c>
      <c r="F1549" s="499" t="s">
        <v>5003</v>
      </c>
      <c r="G1549" s="499" t="s">
        <v>5004</v>
      </c>
      <c r="H1549" s="499" t="s">
        <v>651</v>
      </c>
      <c r="I1549" s="499" t="s">
        <v>652</v>
      </c>
      <c r="J1549" s="499" t="s">
        <v>651</v>
      </c>
      <c r="K1549" s="498">
        <v>6</v>
      </c>
      <c r="L1549" s="498">
        <v>12</v>
      </c>
      <c r="M1549" s="500">
        <v>26988.400000000005</v>
      </c>
      <c r="N1549" s="498">
        <v>4</v>
      </c>
      <c r="O1549" s="498">
        <v>6</v>
      </c>
      <c r="P1549" s="500">
        <v>13191.748110547283</v>
      </c>
    </row>
    <row r="1550" spans="1:16" ht="20.100000000000001" customHeight="1" x14ac:dyDescent="0.2">
      <c r="A1550" s="497" t="s">
        <v>618</v>
      </c>
      <c r="B1550" s="498" t="s">
        <v>639</v>
      </c>
      <c r="C1550" s="499" t="s">
        <v>620</v>
      </c>
      <c r="D1550" s="499" t="s">
        <v>5005</v>
      </c>
      <c r="E1550" s="500">
        <v>2100</v>
      </c>
      <c r="F1550" s="499" t="s">
        <v>5006</v>
      </c>
      <c r="G1550" s="499" t="s">
        <v>5007</v>
      </c>
      <c r="H1550" s="499" t="s">
        <v>651</v>
      </c>
      <c r="I1550" s="499" t="s">
        <v>652</v>
      </c>
      <c r="J1550" s="499" t="s">
        <v>651</v>
      </c>
      <c r="K1550" s="498">
        <v>6</v>
      </c>
      <c r="L1550" s="498">
        <v>12</v>
      </c>
      <c r="M1550" s="500">
        <v>28186.190000000006</v>
      </c>
      <c r="N1550" s="498">
        <v>4</v>
      </c>
      <c r="O1550" s="498">
        <v>6</v>
      </c>
      <c r="P1550" s="500">
        <v>13845.748110547283</v>
      </c>
    </row>
    <row r="1551" spans="1:16" ht="20.100000000000001" customHeight="1" x14ac:dyDescent="0.2">
      <c r="A1551" s="497" t="s">
        <v>618</v>
      </c>
      <c r="B1551" s="498" t="s">
        <v>639</v>
      </c>
      <c r="C1551" s="499" t="s">
        <v>620</v>
      </c>
      <c r="D1551" s="499" t="s">
        <v>893</v>
      </c>
      <c r="E1551" s="500">
        <v>3800</v>
      </c>
      <c r="F1551" s="499" t="s">
        <v>5008</v>
      </c>
      <c r="G1551" s="499" t="s">
        <v>5009</v>
      </c>
      <c r="H1551" s="499" t="s">
        <v>5010</v>
      </c>
      <c r="I1551" s="499" t="s">
        <v>652</v>
      </c>
      <c r="J1551" s="499" t="s">
        <v>5010</v>
      </c>
      <c r="K1551" s="498">
        <v>6</v>
      </c>
      <c r="L1551" s="498">
        <v>12</v>
      </c>
      <c r="M1551" s="500">
        <v>48462.070000000007</v>
      </c>
      <c r="N1551" s="498">
        <v>4</v>
      </c>
      <c r="O1551" s="498">
        <v>6</v>
      </c>
      <c r="P1551" s="500">
        <v>24218.548110547283</v>
      </c>
    </row>
    <row r="1552" spans="1:16" ht="20.100000000000001" customHeight="1" x14ac:dyDescent="0.2">
      <c r="A1552" s="497" t="s">
        <v>618</v>
      </c>
      <c r="B1552" s="498" t="s">
        <v>639</v>
      </c>
      <c r="C1552" s="499" t="s">
        <v>620</v>
      </c>
      <c r="D1552" s="499" t="s">
        <v>1287</v>
      </c>
      <c r="E1552" s="500">
        <v>6500</v>
      </c>
      <c r="F1552" s="499" t="s">
        <v>5011</v>
      </c>
      <c r="G1552" s="499" t="s">
        <v>5012</v>
      </c>
      <c r="H1552" s="499" t="s">
        <v>699</v>
      </c>
      <c r="I1552" s="499" t="s">
        <v>630</v>
      </c>
      <c r="J1552" s="499" t="s">
        <v>699</v>
      </c>
      <c r="K1552" s="498">
        <v>6</v>
      </c>
      <c r="L1552" s="498">
        <v>12</v>
      </c>
      <c r="M1552" s="500">
        <v>80737.76999999999</v>
      </c>
      <c r="N1552" s="498">
        <v>4</v>
      </c>
      <c r="O1552" s="498">
        <v>6</v>
      </c>
      <c r="P1552" s="500">
        <v>40418.548110547286</v>
      </c>
    </row>
    <row r="1553" spans="1:16" ht="20.100000000000001" customHeight="1" x14ac:dyDescent="0.2">
      <c r="A1553" s="497" t="s">
        <v>618</v>
      </c>
      <c r="B1553" s="498" t="s">
        <v>639</v>
      </c>
      <c r="C1553" s="499" t="s">
        <v>620</v>
      </c>
      <c r="D1553" s="499" t="s">
        <v>2942</v>
      </c>
      <c r="E1553" s="500">
        <v>5000</v>
      </c>
      <c r="F1553" s="499" t="s">
        <v>5013</v>
      </c>
      <c r="G1553" s="499" t="s">
        <v>5014</v>
      </c>
      <c r="H1553" s="499" t="s">
        <v>656</v>
      </c>
      <c r="I1553" s="499" t="s">
        <v>630</v>
      </c>
      <c r="J1553" s="499" t="s">
        <v>656</v>
      </c>
      <c r="K1553" s="498">
        <v>7</v>
      </c>
      <c r="L1553" s="498">
        <v>12</v>
      </c>
      <c r="M1553" s="500">
        <v>62989.80000000001</v>
      </c>
      <c r="N1553" s="498">
        <v>3</v>
      </c>
      <c r="O1553" s="498">
        <v>6</v>
      </c>
      <c r="P1553" s="500">
        <v>31418.548110547283</v>
      </c>
    </row>
    <row r="1554" spans="1:16" ht="20.100000000000001" customHeight="1" x14ac:dyDescent="0.2">
      <c r="A1554" s="497" t="s">
        <v>618</v>
      </c>
      <c r="B1554" s="498" t="s">
        <v>639</v>
      </c>
      <c r="C1554" s="499" t="s">
        <v>620</v>
      </c>
      <c r="D1554" s="499" t="s">
        <v>778</v>
      </c>
      <c r="E1554" s="500">
        <v>2500</v>
      </c>
      <c r="F1554" s="499" t="s">
        <v>5015</v>
      </c>
      <c r="G1554" s="499" t="s">
        <v>5016</v>
      </c>
      <c r="H1554" s="499" t="s">
        <v>5017</v>
      </c>
      <c r="I1554" s="499" t="s">
        <v>625</v>
      </c>
      <c r="J1554" s="499" t="s">
        <v>5017</v>
      </c>
      <c r="K1554" s="498">
        <v>6</v>
      </c>
      <c r="L1554" s="498">
        <v>12</v>
      </c>
      <c r="M1554" s="500">
        <v>32989.800000000003</v>
      </c>
      <c r="N1554" s="498">
        <v>4</v>
      </c>
      <c r="O1554" s="498">
        <v>6</v>
      </c>
      <c r="P1554" s="500">
        <v>16418.548110547283</v>
      </c>
    </row>
    <row r="1555" spans="1:16" ht="20.100000000000001" customHeight="1" x14ac:dyDescent="0.2">
      <c r="A1555" s="497" t="s">
        <v>618</v>
      </c>
      <c r="B1555" s="498" t="s">
        <v>639</v>
      </c>
      <c r="C1555" s="499" t="s">
        <v>620</v>
      </c>
      <c r="D1555" s="499" t="s">
        <v>1722</v>
      </c>
      <c r="E1555" s="500">
        <v>3000</v>
      </c>
      <c r="F1555" s="499" t="s">
        <v>5018</v>
      </c>
      <c r="G1555" s="499" t="s">
        <v>5019</v>
      </c>
      <c r="H1555" s="499" t="s">
        <v>5020</v>
      </c>
      <c r="I1555" s="499" t="s">
        <v>630</v>
      </c>
      <c r="J1555" s="499" t="s">
        <v>5020</v>
      </c>
      <c r="K1555" s="498">
        <v>1</v>
      </c>
      <c r="L1555" s="498">
        <v>2</v>
      </c>
      <c r="M1555" s="500">
        <v>3600.1099999999997</v>
      </c>
      <c r="N1555" s="498"/>
      <c r="O1555" s="498"/>
      <c r="P1555" s="500"/>
    </row>
    <row r="1556" spans="1:16" ht="20.100000000000001" customHeight="1" x14ac:dyDescent="0.2">
      <c r="A1556" s="497" t="s">
        <v>618</v>
      </c>
      <c r="B1556" s="498" t="s">
        <v>619</v>
      </c>
      <c r="C1556" s="499" t="s">
        <v>620</v>
      </c>
      <c r="D1556" s="499" t="s">
        <v>657</v>
      </c>
      <c r="E1556" s="500">
        <v>1500</v>
      </c>
      <c r="F1556" s="499" t="s">
        <v>5021</v>
      </c>
      <c r="G1556" s="499" t="s">
        <v>5022</v>
      </c>
      <c r="H1556" s="499" t="s">
        <v>651</v>
      </c>
      <c r="I1556" s="499" t="s">
        <v>652</v>
      </c>
      <c r="J1556" s="499" t="s">
        <v>651</v>
      </c>
      <c r="K1556" s="498">
        <v>6</v>
      </c>
      <c r="L1556" s="498">
        <v>12</v>
      </c>
      <c r="M1556" s="500">
        <v>20720</v>
      </c>
      <c r="N1556" s="498">
        <v>4</v>
      </c>
      <c r="O1556" s="498">
        <v>6</v>
      </c>
      <c r="P1556" s="500">
        <v>9921.7481105472834</v>
      </c>
    </row>
    <row r="1557" spans="1:16" ht="20.100000000000001" customHeight="1" x14ac:dyDescent="0.2">
      <c r="A1557" s="497" t="s">
        <v>618</v>
      </c>
      <c r="B1557" s="498" t="s">
        <v>619</v>
      </c>
      <c r="C1557" s="499" t="s">
        <v>620</v>
      </c>
      <c r="D1557" s="499" t="s">
        <v>5023</v>
      </c>
      <c r="E1557" s="500">
        <v>6000</v>
      </c>
      <c r="F1557" s="499" t="s">
        <v>5024</v>
      </c>
      <c r="G1557" s="499" t="s">
        <v>5025</v>
      </c>
      <c r="H1557" s="499" t="s">
        <v>5026</v>
      </c>
      <c r="I1557" s="499" t="s">
        <v>625</v>
      </c>
      <c r="J1557" s="499" t="s">
        <v>5026</v>
      </c>
      <c r="K1557" s="498">
        <v>9</v>
      </c>
      <c r="L1557" s="498">
        <v>12</v>
      </c>
      <c r="M1557" s="500">
        <v>74977.2</v>
      </c>
      <c r="N1557" s="498">
        <v>4</v>
      </c>
      <c r="O1557" s="498">
        <v>6</v>
      </c>
      <c r="P1557" s="500">
        <v>37418.548110547286</v>
      </c>
    </row>
    <row r="1558" spans="1:16" ht="20.100000000000001" customHeight="1" x14ac:dyDescent="0.2">
      <c r="A1558" s="497" t="s">
        <v>618</v>
      </c>
      <c r="B1558" s="498" t="s">
        <v>639</v>
      </c>
      <c r="C1558" s="499" t="s">
        <v>620</v>
      </c>
      <c r="D1558" s="499" t="s">
        <v>728</v>
      </c>
      <c r="E1558" s="500">
        <v>3800</v>
      </c>
      <c r="F1558" s="499" t="s">
        <v>5027</v>
      </c>
      <c r="G1558" s="499" t="s">
        <v>5028</v>
      </c>
      <c r="H1558" s="499" t="s">
        <v>5029</v>
      </c>
      <c r="I1558" s="499" t="s">
        <v>630</v>
      </c>
      <c r="J1558" s="499" t="s">
        <v>5029</v>
      </c>
      <c r="K1558" s="498">
        <v>6</v>
      </c>
      <c r="L1558" s="498">
        <v>12</v>
      </c>
      <c r="M1558" s="500">
        <v>48589.80000000001</v>
      </c>
      <c r="N1558" s="498">
        <v>4</v>
      </c>
      <c r="O1558" s="498">
        <v>6</v>
      </c>
      <c r="P1558" s="500">
        <v>24218.548110547283</v>
      </c>
    </row>
    <row r="1559" spans="1:16" ht="20.100000000000001" customHeight="1" x14ac:dyDescent="0.2">
      <c r="A1559" s="497" t="s">
        <v>618</v>
      </c>
      <c r="B1559" s="498" t="s">
        <v>639</v>
      </c>
      <c r="C1559" s="499" t="s">
        <v>620</v>
      </c>
      <c r="D1559" s="499" t="s">
        <v>754</v>
      </c>
      <c r="E1559" s="500">
        <v>1200</v>
      </c>
      <c r="F1559" s="499" t="s">
        <v>5030</v>
      </c>
      <c r="G1559" s="499" t="s">
        <v>5031</v>
      </c>
      <c r="H1559" s="499" t="s">
        <v>757</v>
      </c>
      <c r="I1559" s="499" t="s">
        <v>652</v>
      </c>
      <c r="J1559" s="499" t="s">
        <v>757</v>
      </c>
      <c r="K1559" s="498">
        <v>8</v>
      </c>
      <c r="L1559" s="498">
        <v>12</v>
      </c>
      <c r="M1559" s="500">
        <v>16796</v>
      </c>
      <c r="N1559" s="498">
        <v>4</v>
      </c>
      <c r="O1559" s="498">
        <v>6</v>
      </c>
      <c r="P1559" s="500">
        <v>7959.7481105472843</v>
      </c>
    </row>
    <row r="1560" spans="1:16" ht="20.100000000000001" customHeight="1" x14ac:dyDescent="0.2">
      <c r="A1560" s="497" t="s">
        <v>618</v>
      </c>
      <c r="B1560" s="498" t="s">
        <v>639</v>
      </c>
      <c r="C1560" s="499" t="s">
        <v>620</v>
      </c>
      <c r="D1560" s="499" t="s">
        <v>893</v>
      </c>
      <c r="E1560" s="500">
        <v>3800</v>
      </c>
      <c r="F1560" s="499" t="s">
        <v>5032</v>
      </c>
      <c r="G1560" s="499" t="s">
        <v>5033</v>
      </c>
      <c r="H1560" s="499" t="s">
        <v>5034</v>
      </c>
      <c r="I1560" s="499" t="s">
        <v>652</v>
      </c>
      <c r="J1560" s="499" t="s">
        <v>5034</v>
      </c>
      <c r="K1560" s="498">
        <v>6</v>
      </c>
      <c r="L1560" s="498">
        <v>12</v>
      </c>
      <c r="M1560" s="500">
        <v>48589.80000000001</v>
      </c>
      <c r="N1560" s="498">
        <v>4</v>
      </c>
      <c r="O1560" s="498">
        <v>6</v>
      </c>
      <c r="P1560" s="500">
        <v>24218.548110547283</v>
      </c>
    </row>
    <row r="1561" spans="1:16" ht="20.100000000000001" customHeight="1" x14ac:dyDescent="0.2">
      <c r="A1561" s="497" t="s">
        <v>618</v>
      </c>
      <c r="B1561" s="498" t="s">
        <v>639</v>
      </c>
      <c r="C1561" s="499" t="s">
        <v>620</v>
      </c>
      <c r="D1561" s="499" t="s">
        <v>5035</v>
      </c>
      <c r="E1561" s="500">
        <v>3000</v>
      </c>
      <c r="F1561" s="499" t="s">
        <v>5036</v>
      </c>
      <c r="G1561" s="499" t="s">
        <v>5037</v>
      </c>
      <c r="H1561" s="499" t="s">
        <v>1059</v>
      </c>
      <c r="I1561" s="499" t="s">
        <v>625</v>
      </c>
      <c r="J1561" s="499" t="s">
        <v>1059</v>
      </c>
      <c r="K1561" s="498">
        <v>8</v>
      </c>
      <c r="L1561" s="498">
        <v>12</v>
      </c>
      <c r="M1561" s="500">
        <v>38886.990000000005</v>
      </c>
      <c r="N1561" s="498">
        <v>4</v>
      </c>
      <c r="O1561" s="498">
        <v>6</v>
      </c>
      <c r="P1561" s="500">
        <v>19418.548110547283</v>
      </c>
    </row>
    <row r="1562" spans="1:16" ht="20.100000000000001" customHeight="1" x14ac:dyDescent="0.2">
      <c r="A1562" s="497" t="s">
        <v>618</v>
      </c>
      <c r="B1562" s="498" t="s">
        <v>619</v>
      </c>
      <c r="C1562" s="499" t="s">
        <v>620</v>
      </c>
      <c r="D1562" s="499" t="s">
        <v>5038</v>
      </c>
      <c r="E1562" s="500">
        <v>2000</v>
      </c>
      <c r="F1562" s="499" t="s">
        <v>5039</v>
      </c>
      <c r="G1562" s="499" t="s">
        <v>5040</v>
      </c>
      <c r="H1562" s="499" t="s">
        <v>5026</v>
      </c>
      <c r="I1562" s="499" t="s">
        <v>625</v>
      </c>
      <c r="J1562" s="499" t="s">
        <v>5026</v>
      </c>
      <c r="K1562" s="498">
        <v>9</v>
      </c>
      <c r="L1562" s="498">
        <v>12</v>
      </c>
      <c r="M1562" s="500">
        <v>26826.390000000007</v>
      </c>
      <c r="N1562" s="498">
        <v>1</v>
      </c>
      <c r="O1562" s="498">
        <v>2</v>
      </c>
      <c r="P1562" s="500">
        <v>6373.1981105472842</v>
      </c>
    </row>
    <row r="1563" spans="1:16" ht="20.100000000000001" customHeight="1" x14ac:dyDescent="0.2">
      <c r="A1563" s="497" t="s">
        <v>618</v>
      </c>
      <c r="B1563" s="498" t="s">
        <v>639</v>
      </c>
      <c r="C1563" s="499" t="s">
        <v>620</v>
      </c>
      <c r="D1563" s="499" t="s">
        <v>716</v>
      </c>
      <c r="E1563" s="500">
        <v>1500</v>
      </c>
      <c r="F1563" s="499" t="s">
        <v>5041</v>
      </c>
      <c r="G1563" s="499" t="s">
        <v>5042</v>
      </c>
      <c r="H1563" s="499" t="s">
        <v>5043</v>
      </c>
      <c r="I1563" s="499" t="s">
        <v>625</v>
      </c>
      <c r="J1563" s="499" t="s">
        <v>5043</v>
      </c>
      <c r="K1563" s="498">
        <v>1</v>
      </c>
      <c r="L1563" s="498">
        <v>2</v>
      </c>
      <c r="M1563" s="500">
        <v>2652.6</v>
      </c>
      <c r="N1563" s="498"/>
      <c r="O1563" s="498"/>
      <c r="P1563" s="500"/>
    </row>
    <row r="1564" spans="1:16" ht="20.100000000000001" customHeight="1" x14ac:dyDescent="0.2">
      <c r="A1564" s="497" t="s">
        <v>618</v>
      </c>
      <c r="B1564" s="498" t="s">
        <v>639</v>
      </c>
      <c r="C1564" s="499" t="s">
        <v>620</v>
      </c>
      <c r="D1564" s="499" t="s">
        <v>4061</v>
      </c>
      <c r="E1564" s="500">
        <v>1800</v>
      </c>
      <c r="F1564" s="499" t="s">
        <v>5044</v>
      </c>
      <c r="G1564" s="499" t="s">
        <v>5045</v>
      </c>
      <c r="H1564" s="499" t="s">
        <v>651</v>
      </c>
      <c r="I1564" s="499" t="s">
        <v>652</v>
      </c>
      <c r="J1564" s="499" t="s">
        <v>651</v>
      </c>
      <c r="K1564" s="498">
        <v>6</v>
      </c>
      <c r="L1564" s="498">
        <v>12</v>
      </c>
      <c r="M1564" s="500">
        <v>24444</v>
      </c>
      <c r="N1564" s="498">
        <v>4</v>
      </c>
      <c r="O1564" s="498">
        <v>6</v>
      </c>
      <c r="P1564" s="500">
        <v>11883.748110547283</v>
      </c>
    </row>
    <row r="1565" spans="1:16" ht="20.100000000000001" customHeight="1" x14ac:dyDescent="0.2">
      <c r="A1565" s="497" t="s">
        <v>618</v>
      </c>
      <c r="B1565" s="498" t="s">
        <v>639</v>
      </c>
      <c r="C1565" s="499" t="s">
        <v>620</v>
      </c>
      <c r="D1565" s="499" t="s">
        <v>4751</v>
      </c>
      <c r="E1565" s="500">
        <v>4500</v>
      </c>
      <c r="F1565" s="499" t="s">
        <v>5046</v>
      </c>
      <c r="G1565" s="499" t="s">
        <v>5047</v>
      </c>
      <c r="H1565" s="499" t="s">
        <v>1653</v>
      </c>
      <c r="I1565" s="499" t="s">
        <v>630</v>
      </c>
      <c r="J1565" s="499" t="s">
        <v>1653</v>
      </c>
      <c r="K1565" s="498">
        <v>6</v>
      </c>
      <c r="L1565" s="498">
        <v>12</v>
      </c>
      <c r="M1565" s="500">
        <v>56464.460000000014</v>
      </c>
      <c r="N1565" s="498">
        <v>4</v>
      </c>
      <c r="O1565" s="498">
        <v>6</v>
      </c>
      <c r="P1565" s="500">
        <v>28418.548110547283</v>
      </c>
    </row>
    <row r="1566" spans="1:16" ht="20.100000000000001" customHeight="1" x14ac:dyDescent="0.2">
      <c r="A1566" s="497" t="s">
        <v>618</v>
      </c>
      <c r="B1566" s="498" t="s">
        <v>639</v>
      </c>
      <c r="C1566" s="499" t="s">
        <v>620</v>
      </c>
      <c r="D1566" s="499" t="s">
        <v>2675</v>
      </c>
      <c r="E1566" s="500">
        <v>3800</v>
      </c>
      <c r="F1566" s="499" t="s">
        <v>5048</v>
      </c>
      <c r="G1566" s="499" t="s">
        <v>5049</v>
      </c>
      <c r="H1566" s="499" t="s">
        <v>2347</v>
      </c>
      <c r="I1566" s="499" t="s">
        <v>652</v>
      </c>
      <c r="J1566" s="499" t="s">
        <v>2347</v>
      </c>
      <c r="K1566" s="498">
        <v>6</v>
      </c>
      <c r="L1566" s="498">
        <v>12</v>
      </c>
      <c r="M1566" s="500">
        <v>48563.760000000009</v>
      </c>
      <c r="N1566" s="498">
        <v>4</v>
      </c>
      <c r="O1566" s="498">
        <v>6</v>
      </c>
      <c r="P1566" s="500">
        <v>24218.548110547283</v>
      </c>
    </row>
    <row r="1567" spans="1:16" ht="20.100000000000001" customHeight="1" x14ac:dyDescent="0.2">
      <c r="A1567" s="497" t="s">
        <v>618</v>
      </c>
      <c r="B1567" s="498" t="s">
        <v>639</v>
      </c>
      <c r="C1567" s="499" t="s">
        <v>620</v>
      </c>
      <c r="D1567" s="499" t="s">
        <v>5050</v>
      </c>
      <c r="E1567" s="500">
        <v>4200</v>
      </c>
      <c r="F1567" s="499" t="s">
        <v>5051</v>
      </c>
      <c r="G1567" s="499" t="s">
        <v>5052</v>
      </c>
      <c r="H1567" s="499" t="s">
        <v>817</v>
      </c>
      <c r="I1567" s="499" t="s">
        <v>652</v>
      </c>
      <c r="J1567" s="499" t="s">
        <v>817</v>
      </c>
      <c r="K1567" s="498">
        <v>2</v>
      </c>
      <c r="L1567" s="498">
        <v>5</v>
      </c>
      <c r="M1567" s="500">
        <v>16233.269999999999</v>
      </c>
      <c r="N1567" s="498">
        <v>4</v>
      </c>
      <c r="O1567" s="498">
        <v>6</v>
      </c>
      <c r="P1567" s="500">
        <v>26618.548110547283</v>
      </c>
    </row>
    <row r="1568" spans="1:16" ht="20.100000000000001" customHeight="1" x14ac:dyDescent="0.2">
      <c r="A1568" s="497" t="s">
        <v>618</v>
      </c>
      <c r="B1568" s="498" t="s">
        <v>639</v>
      </c>
      <c r="C1568" s="499" t="s">
        <v>620</v>
      </c>
      <c r="D1568" s="499" t="s">
        <v>5053</v>
      </c>
      <c r="E1568" s="500">
        <v>1200</v>
      </c>
      <c r="F1568" s="499" t="s">
        <v>5054</v>
      </c>
      <c r="G1568" s="499" t="s">
        <v>5055</v>
      </c>
      <c r="H1568" s="499" t="s">
        <v>5056</v>
      </c>
      <c r="I1568" s="499" t="s">
        <v>652</v>
      </c>
      <c r="J1568" s="499" t="s">
        <v>5056</v>
      </c>
      <c r="K1568" s="498">
        <v>6</v>
      </c>
      <c r="L1568" s="498">
        <v>12</v>
      </c>
      <c r="M1568" s="500">
        <v>16704.68</v>
      </c>
      <c r="N1568" s="498">
        <v>4</v>
      </c>
      <c r="O1568" s="498">
        <v>6</v>
      </c>
      <c r="P1568" s="500">
        <v>7959.7481105472843</v>
      </c>
    </row>
    <row r="1569" spans="1:16" ht="20.100000000000001" customHeight="1" x14ac:dyDescent="0.2">
      <c r="A1569" s="497" t="s">
        <v>618</v>
      </c>
      <c r="B1569" s="498" t="s">
        <v>639</v>
      </c>
      <c r="C1569" s="499" t="s">
        <v>620</v>
      </c>
      <c r="D1569" s="499" t="s">
        <v>5057</v>
      </c>
      <c r="E1569" s="500">
        <v>7500</v>
      </c>
      <c r="F1569" s="499" t="s">
        <v>5058</v>
      </c>
      <c r="G1569" s="499" t="s">
        <v>5059</v>
      </c>
      <c r="H1569" s="499" t="s">
        <v>1065</v>
      </c>
      <c r="I1569" s="499" t="s">
        <v>630</v>
      </c>
      <c r="J1569" s="499" t="s">
        <v>1065</v>
      </c>
      <c r="K1569" s="498">
        <v>6</v>
      </c>
      <c r="L1569" s="498">
        <v>12</v>
      </c>
      <c r="M1569" s="500">
        <v>92989.799999999988</v>
      </c>
      <c r="N1569" s="498">
        <v>2</v>
      </c>
      <c r="O1569" s="498">
        <v>4</v>
      </c>
      <c r="P1569" s="500">
        <v>54325.748110547283</v>
      </c>
    </row>
    <row r="1570" spans="1:16" ht="20.100000000000001" customHeight="1" x14ac:dyDescent="0.2">
      <c r="A1570" s="497" t="s">
        <v>618</v>
      </c>
      <c r="B1570" s="498" t="s">
        <v>639</v>
      </c>
      <c r="C1570" s="499" t="s">
        <v>620</v>
      </c>
      <c r="D1570" s="499" t="s">
        <v>5060</v>
      </c>
      <c r="E1570" s="500">
        <v>1500</v>
      </c>
      <c r="F1570" s="499" t="s">
        <v>5061</v>
      </c>
      <c r="G1570" s="499" t="s">
        <v>5062</v>
      </c>
      <c r="H1570" s="499" t="s">
        <v>1962</v>
      </c>
      <c r="I1570" s="499" t="s">
        <v>630</v>
      </c>
      <c r="J1570" s="499" t="s">
        <v>1962</v>
      </c>
      <c r="K1570" s="498">
        <v>6</v>
      </c>
      <c r="L1570" s="498">
        <v>12</v>
      </c>
      <c r="M1570" s="500">
        <v>20701.64</v>
      </c>
      <c r="N1570" s="498">
        <v>4</v>
      </c>
      <c r="O1570" s="498">
        <v>6</v>
      </c>
      <c r="P1570" s="500">
        <v>9921.7481105472834</v>
      </c>
    </row>
    <row r="1571" spans="1:16" ht="20.100000000000001" customHeight="1" x14ac:dyDescent="0.2">
      <c r="A1571" s="497" t="s">
        <v>618</v>
      </c>
      <c r="B1571" s="498" t="s">
        <v>639</v>
      </c>
      <c r="C1571" s="499" t="s">
        <v>620</v>
      </c>
      <c r="D1571" s="499" t="s">
        <v>3520</v>
      </c>
      <c r="E1571" s="500">
        <v>3000</v>
      </c>
      <c r="F1571" s="499" t="s">
        <v>5063</v>
      </c>
      <c r="G1571" s="499" t="s">
        <v>5064</v>
      </c>
      <c r="H1571" s="499" t="s">
        <v>1059</v>
      </c>
      <c r="I1571" s="499" t="s">
        <v>625</v>
      </c>
      <c r="J1571" s="499" t="s">
        <v>1059</v>
      </c>
      <c r="K1571" s="498">
        <v>10</v>
      </c>
      <c r="L1571" s="498">
        <v>12</v>
      </c>
      <c r="M1571" s="500">
        <v>38989.80000000001</v>
      </c>
      <c r="N1571" s="498">
        <v>5</v>
      </c>
      <c r="O1571" s="498">
        <v>6</v>
      </c>
      <c r="P1571" s="500">
        <v>19418.548110547283</v>
      </c>
    </row>
    <row r="1572" spans="1:16" ht="20.100000000000001" customHeight="1" x14ac:dyDescent="0.2">
      <c r="A1572" s="497" t="s">
        <v>618</v>
      </c>
      <c r="B1572" s="498" t="s">
        <v>639</v>
      </c>
      <c r="C1572" s="499" t="s">
        <v>620</v>
      </c>
      <c r="D1572" s="499" t="s">
        <v>2744</v>
      </c>
      <c r="E1572" s="500">
        <v>5000</v>
      </c>
      <c r="F1572" s="499" t="s">
        <v>5065</v>
      </c>
      <c r="G1572" s="499" t="s">
        <v>5066</v>
      </c>
      <c r="H1572" s="499" t="s">
        <v>5067</v>
      </c>
      <c r="I1572" s="499" t="s">
        <v>630</v>
      </c>
      <c r="J1572" s="499" t="s">
        <v>5067</v>
      </c>
      <c r="K1572" s="498">
        <v>7</v>
      </c>
      <c r="L1572" s="498">
        <v>12</v>
      </c>
      <c r="M1572" s="500">
        <v>62989.450000000012</v>
      </c>
      <c r="N1572" s="498">
        <v>3</v>
      </c>
      <c r="O1572" s="498">
        <v>6</v>
      </c>
      <c r="P1572" s="500">
        <v>31418.548110547283</v>
      </c>
    </row>
    <row r="1573" spans="1:16" ht="20.100000000000001" customHeight="1" x14ac:dyDescent="0.2">
      <c r="A1573" s="497" t="s">
        <v>618</v>
      </c>
      <c r="B1573" s="498" t="s">
        <v>619</v>
      </c>
      <c r="C1573" s="499" t="s">
        <v>620</v>
      </c>
      <c r="D1573" s="499" t="s">
        <v>1854</v>
      </c>
      <c r="E1573" s="500">
        <v>1200</v>
      </c>
      <c r="F1573" s="499" t="s">
        <v>5068</v>
      </c>
      <c r="G1573" s="499" t="s">
        <v>5069</v>
      </c>
      <c r="H1573" s="499" t="s">
        <v>651</v>
      </c>
      <c r="I1573" s="499" t="s">
        <v>652</v>
      </c>
      <c r="J1573" s="499" t="s">
        <v>651</v>
      </c>
      <c r="K1573" s="498">
        <v>6</v>
      </c>
      <c r="L1573" s="498">
        <v>12</v>
      </c>
      <c r="M1573" s="500">
        <v>16518.7</v>
      </c>
      <c r="N1573" s="498">
        <v>4</v>
      </c>
      <c r="O1573" s="498">
        <v>6</v>
      </c>
      <c r="P1573" s="500">
        <v>7875.818110547284</v>
      </c>
    </row>
    <row r="1574" spans="1:16" ht="20.100000000000001" customHeight="1" x14ac:dyDescent="0.2">
      <c r="A1574" s="497" t="s">
        <v>618</v>
      </c>
      <c r="B1574" s="498" t="s">
        <v>619</v>
      </c>
      <c r="C1574" s="499" t="s">
        <v>620</v>
      </c>
      <c r="D1574" s="499" t="s">
        <v>5070</v>
      </c>
      <c r="E1574" s="500">
        <v>4200</v>
      </c>
      <c r="F1574" s="499" t="s">
        <v>5071</v>
      </c>
      <c r="G1574" s="499" t="s">
        <v>5072</v>
      </c>
      <c r="H1574" s="499" t="s">
        <v>707</v>
      </c>
      <c r="I1574" s="499" t="s">
        <v>630</v>
      </c>
      <c r="J1574" s="499" t="s">
        <v>707</v>
      </c>
      <c r="K1574" s="498">
        <v>9</v>
      </c>
      <c r="L1574" s="498">
        <v>12</v>
      </c>
      <c r="M1574" s="500">
        <v>53329.48000000001</v>
      </c>
      <c r="N1574" s="498">
        <v>4</v>
      </c>
      <c r="O1574" s="498">
        <v>6</v>
      </c>
      <c r="P1574" s="500">
        <v>26618.548110547283</v>
      </c>
    </row>
    <row r="1575" spans="1:16" ht="20.100000000000001" customHeight="1" x14ac:dyDescent="0.2">
      <c r="A1575" s="497" t="s">
        <v>618</v>
      </c>
      <c r="B1575" s="498" t="s">
        <v>619</v>
      </c>
      <c r="C1575" s="499" t="s">
        <v>620</v>
      </c>
      <c r="D1575" s="499" t="s">
        <v>5073</v>
      </c>
      <c r="E1575" s="500">
        <v>6000</v>
      </c>
      <c r="F1575" s="499" t="s">
        <v>5074</v>
      </c>
      <c r="G1575" s="499" t="s">
        <v>5075</v>
      </c>
      <c r="H1575" s="499" t="s">
        <v>2799</v>
      </c>
      <c r="I1575" s="499" t="s">
        <v>630</v>
      </c>
      <c r="J1575" s="499" t="s">
        <v>2799</v>
      </c>
      <c r="K1575" s="498">
        <v>6</v>
      </c>
      <c r="L1575" s="498">
        <v>12</v>
      </c>
      <c r="M1575" s="500">
        <v>74901.180000000008</v>
      </c>
      <c r="N1575" s="498">
        <v>4</v>
      </c>
      <c r="O1575" s="498">
        <v>6</v>
      </c>
      <c r="P1575" s="500">
        <v>37418.548110547286</v>
      </c>
    </row>
    <row r="1576" spans="1:16" ht="20.100000000000001" customHeight="1" x14ac:dyDescent="0.2">
      <c r="A1576" s="497" t="s">
        <v>618</v>
      </c>
      <c r="B1576" s="498" t="s">
        <v>639</v>
      </c>
      <c r="C1576" s="499" t="s">
        <v>620</v>
      </c>
      <c r="D1576" s="499" t="s">
        <v>760</v>
      </c>
      <c r="E1576" s="500">
        <v>2500</v>
      </c>
      <c r="F1576" s="499" t="s">
        <v>5076</v>
      </c>
      <c r="G1576" s="499" t="s">
        <v>5077</v>
      </c>
      <c r="H1576" s="499" t="s">
        <v>766</v>
      </c>
      <c r="I1576" s="499" t="s">
        <v>630</v>
      </c>
      <c r="J1576" s="499" t="s">
        <v>766</v>
      </c>
      <c r="K1576" s="498">
        <v>6</v>
      </c>
      <c r="L1576" s="498">
        <v>12</v>
      </c>
      <c r="M1576" s="500">
        <v>32917.250000000007</v>
      </c>
      <c r="N1576" s="498">
        <v>4</v>
      </c>
      <c r="O1576" s="498">
        <v>6</v>
      </c>
      <c r="P1576" s="500">
        <v>16418.548110547283</v>
      </c>
    </row>
    <row r="1577" spans="1:16" ht="20.100000000000001" customHeight="1" x14ac:dyDescent="0.2">
      <c r="A1577" s="497" t="s">
        <v>618</v>
      </c>
      <c r="B1577" s="498" t="s">
        <v>639</v>
      </c>
      <c r="C1577" s="499" t="s">
        <v>620</v>
      </c>
      <c r="D1577" s="499" t="s">
        <v>5078</v>
      </c>
      <c r="E1577" s="500">
        <v>4000</v>
      </c>
      <c r="F1577" s="499" t="s">
        <v>5079</v>
      </c>
      <c r="G1577" s="499" t="s">
        <v>5080</v>
      </c>
      <c r="H1577" s="499" t="s">
        <v>5081</v>
      </c>
      <c r="I1577" s="499" t="s">
        <v>630</v>
      </c>
      <c r="J1577" s="499" t="s">
        <v>5081</v>
      </c>
      <c r="K1577" s="498">
        <v>6</v>
      </c>
      <c r="L1577" s="498">
        <v>12</v>
      </c>
      <c r="M1577" s="500">
        <v>50649.780000000006</v>
      </c>
      <c r="N1577" s="498">
        <v>4</v>
      </c>
      <c r="O1577" s="498">
        <v>6</v>
      </c>
      <c r="P1577" s="500">
        <v>25418.548110547283</v>
      </c>
    </row>
    <row r="1578" spans="1:16" ht="20.100000000000001" customHeight="1" x14ac:dyDescent="0.2">
      <c r="A1578" s="497" t="s">
        <v>618</v>
      </c>
      <c r="B1578" s="498" t="s">
        <v>619</v>
      </c>
      <c r="C1578" s="499" t="s">
        <v>620</v>
      </c>
      <c r="D1578" s="499" t="s">
        <v>648</v>
      </c>
      <c r="E1578" s="500">
        <v>1200</v>
      </c>
      <c r="F1578" s="499" t="s">
        <v>5082</v>
      </c>
      <c r="G1578" s="499" t="s">
        <v>5083</v>
      </c>
      <c r="H1578" s="499" t="s">
        <v>651</v>
      </c>
      <c r="I1578" s="499" t="s">
        <v>652</v>
      </c>
      <c r="J1578" s="499" t="s">
        <v>651</v>
      </c>
      <c r="K1578" s="498">
        <v>9</v>
      </c>
      <c r="L1578" s="498">
        <v>12</v>
      </c>
      <c r="M1578" s="500">
        <v>16796</v>
      </c>
      <c r="N1578" s="498">
        <v>3</v>
      </c>
      <c r="O1578" s="498">
        <v>6</v>
      </c>
      <c r="P1578" s="500">
        <v>7959.7481105472843</v>
      </c>
    </row>
    <row r="1579" spans="1:16" ht="20.100000000000001" customHeight="1" x14ac:dyDescent="0.2">
      <c r="A1579" s="497" t="s">
        <v>618</v>
      </c>
      <c r="B1579" s="498" t="s">
        <v>639</v>
      </c>
      <c r="C1579" s="499" t="s">
        <v>620</v>
      </c>
      <c r="D1579" s="499" t="s">
        <v>3992</v>
      </c>
      <c r="E1579" s="500">
        <v>2000</v>
      </c>
      <c r="F1579" s="499" t="s">
        <v>5084</v>
      </c>
      <c r="G1579" s="499" t="s">
        <v>5085</v>
      </c>
      <c r="H1579" s="499" t="s">
        <v>1000</v>
      </c>
      <c r="I1579" s="499" t="s">
        <v>630</v>
      </c>
      <c r="J1579" s="499" t="s">
        <v>1000</v>
      </c>
      <c r="K1579" s="498">
        <v>11</v>
      </c>
      <c r="L1579" s="498">
        <v>12</v>
      </c>
      <c r="M1579" s="500">
        <v>26910.920000000006</v>
      </c>
      <c r="N1579" s="498">
        <v>6</v>
      </c>
      <c r="O1579" s="498">
        <v>6</v>
      </c>
      <c r="P1579" s="500">
        <v>13191.748110547283</v>
      </c>
    </row>
    <row r="1580" spans="1:16" ht="20.100000000000001" customHeight="1" x14ac:dyDescent="0.2">
      <c r="A1580" s="497" t="s">
        <v>618</v>
      </c>
      <c r="B1580" s="498" t="s">
        <v>639</v>
      </c>
      <c r="C1580" s="499" t="s">
        <v>620</v>
      </c>
      <c r="D1580" s="499" t="s">
        <v>2058</v>
      </c>
      <c r="E1580" s="500">
        <v>4500</v>
      </c>
      <c r="F1580" s="499" t="s">
        <v>5086</v>
      </c>
      <c r="G1580" s="499" t="s">
        <v>5087</v>
      </c>
      <c r="H1580" s="499" t="s">
        <v>656</v>
      </c>
      <c r="I1580" s="499" t="s">
        <v>630</v>
      </c>
      <c r="J1580" s="499" t="s">
        <v>656</v>
      </c>
      <c r="K1580" s="498">
        <v>6</v>
      </c>
      <c r="L1580" s="498">
        <v>12</v>
      </c>
      <c r="M1580" s="500">
        <v>56989.80000000001</v>
      </c>
      <c r="N1580" s="498">
        <v>4</v>
      </c>
      <c r="O1580" s="498">
        <v>6</v>
      </c>
      <c r="P1580" s="500">
        <v>28418.548110547283</v>
      </c>
    </row>
    <row r="1581" spans="1:16" ht="20.100000000000001" customHeight="1" x14ac:dyDescent="0.2">
      <c r="A1581" s="497" t="s">
        <v>618</v>
      </c>
      <c r="B1581" s="498" t="s">
        <v>639</v>
      </c>
      <c r="C1581" s="499" t="s">
        <v>620</v>
      </c>
      <c r="D1581" s="499" t="s">
        <v>653</v>
      </c>
      <c r="E1581" s="500">
        <v>3000</v>
      </c>
      <c r="F1581" s="499" t="s">
        <v>5088</v>
      </c>
      <c r="G1581" s="499" t="s">
        <v>5089</v>
      </c>
      <c r="H1581" s="499" t="s">
        <v>656</v>
      </c>
      <c r="I1581" s="499" t="s">
        <v>630</v>
      </c>
      <c r="J1581" s="499" t="s">
        <v>656</v>
      </c>
      <c r="K1581" s="498">
        <v>6</v>
      </c>
      <c r="L1581" s="498">
        <v>12</v>
      </c>
      <c r="M1581" s="500">
        <v>38728.360000000008</v>
      </c>
      <c r="N1581" s="498">
        <v>4</v>
      </c>
      <c r="O1581" s="498">
        <v>6</v>
      </c>
      <c r="P1581" s="500">
        <v>19418.548110547283</v>
      </c>
    </row>
    <row r="1582" spans="1:16" ht="20.100000000000001" customHeight="1" x14ac:dyDescent="0.2">
      <c r="A1582" s="497" t="s">
        <v>618</v>
      </c>
      <c r="B1582" s="498" t="s">
        <v>639</v>
      </c>
      <c r="C1582" s="499" t="s">
        <v>620</v>
      </c>
      <c r="D1582" s="499" t="s">
        <v>653</v>
      </c>
      <c r="E1582" s="500">
        <v>4500</v>
      </c>
      <c r="F1582" s="499" t="s">
        <v>5090</v>
      </c>
      <c r="G1582" s="499" t="s">
        <v>5091</v>
      </c>
      <c r="H1582" s="499" t="s">
        <v>656</v>
      </c>
      <c r="I1582" s="499" t="s">
        <v>630</v>
      </c>
      <c r="J1582" s="499" t="s">
        <v>656</v>
      </c>
      <c r="K1582" s="498">
        <v>6</v>
      </c>
      <c r="L1582" s="498">
        <v>12</v>
      </c>
      <c r="M1582" s="500">
        <v>52986.750000000007</v>
      </c>
      <c r="N1582" s="498">
        <v>4</v>
      </c>
      <c r="O1582" s="498">
        <v>6</v>
      </c>
      <c r="P1582" s="500">
        <v>28418.548110547283</v>
      </c>
    </row>
    <row r="1583" spans="1:16" ht="20.100000000000001" customHeight="1" x14ac:dyDescent="0.2">
      <c r="A1583" s="497" t="s">
        <v>618</v>
      </c>
      <c r="B1583" s="498" t="s">
        <v>639</v>
      </c>
      <c r="C1583" s="499" t="s">
        <v>620</v>
      </c>
      <c r="D1583" s="499" t="s">
        <v>2197</v>
      </c>
      <c r="E1583" s="500">
        <v>1600</v>
      </c>
      <c r="F1583" s="499" t="s">
        <v>5092</v>
      </c>
      <c r="G1583" s="499" t="s">
        <v>5093</v>
      </c>
      <c r="H1583" s="499" t="s">
        <v>5094</v>
      </c>
      <c r="I1583" s="499" t="s">
        <v>630</v>
      </c>
      <c r="J1583" s="499" t="s">
        <v>5094</v>
      </c>
      <c r="K1583" s="498">
        <v>8</v>
      </c>
      <c r="L1583" s="498">
        <v>12</v>
      </c>
      <c r="M1583" s="500">
        <v>21828</v>
      </c>
      <c r="N1583" s="498">
        <v>4</v>
      </c>
      <c r="O1583" s="498">
        <v>6</v>
      </c>
      <c r="P1583" s="500">
        <v>10575.748110547283</v>
      </c>
    </row>
    <row r="1584" spans="1:16" ht="20.100000000000001" customHeight="1" x14ac:dyDescent="0.2">
      <c r="A1584" s="497" t="s">
        <v>618</v>
      </c>
      <c r="B1584" s="498" t="s">
        <v>639</v>
      </c>
      <c r="C1584" s="499" t="s">
        <v>620</v>
      </c>
      <c r="D1584" s="499" t="s">
        <v>879</v>
      </c>
      <c r="E1584" s="500">
        <v>15000</v>
      </c>
      <c r="F1584" s="499" t="s">
        <v>5095</v>
      </c>
      <c r="G1584" s="499" t="s">
        <v>5096</v>
      </c>
      <c r="H1584" s="499" t="s">
        <v>643</v>
      </c>
      <c r="I1584" s="499" t="s">
        <v>630</v>
      </c>
      <c r="J1584" s="499" t="s">
        <v>643</v>
      </c>
      <c r="K1584" s="498">
        <v>6</v>
      </c>
      <c r="L1584" s="498">
        <v>12</v>
      </c>
      <c r="M1584" s="500">
        <v>178272.23999999996</v>
      </c>
      <c r="N1584" s="498">
        <v>4</v>
      </c>
      <c r="O1584" s="498">
        <v>6</v>
      </c>
      <c r="P1584" s="500">
        <v>91418.548110547286</v>
      </c>
    </row>
    <row r="1585" spans="1:16" ht="20.100000000000001" customHeight="1" x14ac:dyDescent="0.2">
      <c r="A1585" s="497" t="s">
        <v>618</v>
      </c>
      <c r="B1585" s="498" t="s">
        <v>619</v>
      </c>
      <c r="C1585" s="499" t="s">
        <v>620</v>
      </c>
      <c r="D1585" s="499" t="s">
        <v>631</v>
      </c>
      <c r="E1585" s="500">
        <v>4500</v>
      </c>
      <c r="F1585" s="499" t="s">
        <v>5097</v>
      </c>
      <c r="G1585" s="499" t="s">
        <v>5098</v>
      </c>
      <c r="H1585" s="499" t="s">
        <v>634</v>
      </c>
      <c r="I1585" s="499" t="s">
        <v>630</v>
      </c>
      <c r="J1585" s="499" t="s">
        <v>634</v>
      </c>
      <c r="K1585" s="498">
        <v>9</v>
      </c>
      <c r="L1585" s="498">
        <v>12</v>
      </c>
      <c r="M1585" s="500">
        <v>56989.80000000001</v>
      </c>
      <c r="N1585" s="498">
        <v>3</v>
      </c>
      <c r="O1585" s="498">
        <v>6</v>
      </c>
      <c r="P1585" s="500">
        <v>28418.548110547283</v>
      </c>
    </row>
    <row r="1586" spans="1:16" ht="20.100000000000001" customHeight="1" x14ac:dyDescent="0.2">
      <c r="A1586" s="497" t="s">
        <v>618</v>
      </c>
      <c r="B1586" s="498" t="s">
        <v>619</v>
      </c>
      <c r="C1586" s="499" t="s">
        <v>620</v>
      </c>
      <c r="D1586" s="499" t="s">
        <v>5099</v>
      </c>
      <c r="E1586" s="500">
        <v>5500</v>
      </c>
      <c r="F1586" s="499" t="s">
        <v>5100</v>
      </c>
      <c r="G1586" s="499" t="s">
        <v>5101</v>
      </c>
      <c r="H1586" s="499" t="s">
        <v>5102</v>
      </c>
      <c r="I1586" s="499" t="s">
        <v>625</v>
      </c>
      <c r="J1586" s="499" t="s">
        <v>5102</v>
      </c>
      <c r="K1586" s="498">
        <v>6</v>
      </c>
      <c r="L1586" s="498">
        <v>12</v>
      </c>
      <c r="M1586" s="500">
        <v>68620.19</v>
      </c>
      <c r="N1586" s="498">
        <v>4</v>
      </c>
      <c r="O1586" s="498">
        <v>6</v>
      </c>
      <c r="P1586" s="500">
        <v>34418.548110547286</v>
      </c>
    </row>
    <row r="1587" spans="1:16" ht="20.100000000000001" customHeight="1" x14ac:dyDescent="0.2">
      <c r="A1587" s="497" t="s">
        <v>618</v>
      </c>
      <c r="B1587" s="498" t="s">
        <v>639</v>
      </c>
      <c r="C1587" s="499" t="s">
        <v>620</v>
      </c>
      <c r="D1587" s="499" t="s">
        <v>893</v>
      </c>
      <c r="E1587" s="500">
        <v>3800</v>
      </c>
      <c r="F1587" s="499" t="s">
        <v>5103</v>
      </c>
      <c r="G1587" s="499" t="s">
        <v>5104</v>
      </c>
      <c r="H1587" s="499" t="s">
        <v>5105</v>
      </c>
      <c r="I1587" s="499" t="s">
        <v>652</v>
      </c>
      <c r="J1587" s="499" t="s">
        <v>5105</v>
      </c>
      <c r="K1587" s="498">
        <v>6</v>
      </c>
      <c r="L1587" s="498">
        <v>12</v>
      </c>
      <c r="M1587" s="500">
        <v>48587.680000000008</v>
      </c>
      <c r="N1587" s="498">
        <v>4</v>
      </c>
      <c r="O1587" s="498">
        <v>6</v>
      </c>
      <c r="P1587" s="500">
        <v>24218.548110547283</v>
      </c>
    </row>
    <row r="1588" spans="1:16" ht="20.100000000000001" customHeight="1" x14ac:dyDescent="0.2">
      <c r="A1588" s="497" t="s">
        <v>618</v>
      </c>
      <c r="B1588" s="498" t="s">
        <v>619</v>
      </c>
      <c r="C1588" s="499" t="s">
        <v>620</v>
      </c>
      <c r="D1588" s="499" t="s">
        <v>3588</v>
      </c>
      <c r="E1588" s="500">
        <v>10000</v>
      </c>
      <c r="F1588" s="499" t="s">
        <v>5106</v>
      </c>
      <c r="G1588" s="499" t="s">
        <v>5107</v>
      </c>
      <c r="H1588" s="499" t="s">
        <v>5108</v>
      </c>
      <c r="I1588" s="499" t="s">
        <v>625</v>
      </c>
      <c r="J1588" s="499" t="s">
        <v>5108</v>
      </c>
      <c r="K1588" s="498">
        <v>6</v>
      </c>
      <c r="L1588" s="498">
        <v>12</v>
      </c>
      <c r="M1588" s="500">
        <v>122707.19999999997</v>
      </c>
      <c r="N1588" s="498">
        <v>4</v>
      </c>
      <c r="O1588" s="498">
        <v>6</v>
      </c>
      <c r="P1588" s="500">
        <v>61418.548110547286</v>
      </c>
    </row>
    <row r="1589" spans="1:16" ht="20.100000000000001" customHeight="1" x14ac:dyDescent="0.2">
      <c r="A1589" s="497" t="s">
        <v>618</v>
      </c>
      <c r="B1589" s="498" t="s">
        <v>639</v>
      </c>
      <c r="C1589" s="499" t="s">
        <v>620</v>
      </c>
      <c r="D1589" s="499" t="s">
        <v>3072</v>
      </c>
      <c r="E1589" s="500">
        <v>7000</v>
      </c>
      <c r="F1589" s="499" t="s">
        <v>5109</v>
      </c>
      <c r="G1589" s="499" t="s">
        <v>5110</v>
      </c>
      <c r="H1589" s="499" t="s">
        <v>643</v>
      </c>
      <c r="I1589" s="499" t="s">
        <v>630</v>
      </c>
      <c r="J1589" s="499" t="s">
        <v>643</v>
      </c>
      <c r="K1589" s="498"/>
      <c r="L1589" s="498"/>
      <c r="M1589" s="500"/>
      <c r="N1589" s="498">
        <v>4</v>
      </c>
      <c r="O1589" s="498">
        <v>6</v>
      </c>
      <c r="P1589" s="500">
        <v>42018.548110547286</v>
      </c>
    </row>
    <row r="1590" spans="1:16" ht="20.100000000000001" customHeight="1" x14ac:dyDescent="0.2">
      <c r="A1590" s="497" t="s">
        <v>618</v>
      </c>
      <c r="B1590" s="498" t="s">
        <v>639</v>
      </c>
      <c r="C1590" s="499" t="s">
        <v>620</v>
      </c>
      <c r="D1590" s="499" t="s">
        <v>5111</v>
      </c>
      <c r="E1590" s="500">
        <v>4300</v>
      </c>
      <c r="F1590" s="499" t="s">
        <v>5112</v>
      </c>
      <c r="G1590" s="499" t="s">
        <v>5113</v>
      </c>
      <c r="H1590" s="499" t="s">
        <v>2571</v>
      </c>
      <c r="I1590" s="499" t="s">
        <v>630</v>
      </c>
      <c r="J1590" s="499" t="s">
        <v>2571</v>
      </c>
      <c r="K1590" s="498">
        <v>6</v>
      </c>
      <c r="L1590" s="498">
        <v>12</v>
      </c>
      <c r="M1590" s="500">
        <v>54589.80000000001</v>
      </c>
      <c r="N1590" s="498">
        <v>4</v>
      </c>
      <c r="O1590" s="498">
        <v>6</v>
      </c>
      <c r="P1590" s="500">
        <v>27218.548110547283</v>
      </c>
    </row>
    <row r="1591" spans="1:16" ht="20.100000000000001" customHeight="1" x14ac:dyDescent="0.2">
      <c r="A1591" s="497" t="s">
        <v>618</v>
      </c>
      <c r="B1591" s="498" t="s">
        <v>639</v>
      </c>
      <c r="C1591" s="499" t="s">
        <v>620</v>
      </c>
      <c r="D1591" s="499" t="s">
        <v>2609</v>
      </c>
      <c r="E1591" s="500">
        <v>1200</v>
      </c>
      <c r="F1591" s="499" t="s">
        <v>5114</v>
      </c>
      <c r="G1591" s="499" t="s">
        <v>5115</v>
      </c>
      <c r="H1591" s="499" t="s">
        <v>651</v>
      </c>
      <c r="I1591" s="499" t="s">
        <v>652</v>
      </c>
      <c r="J1591" s="499" t="s">
        <v>651</v>
      </c>
      <c r="K1591" s="498">
        <v>8</v>
      </c>
      <c r="L1591" s="498">
        <v>12</v>
      </c>
      <c r="M1591" s="500">
        <v>16796</v>
      </c>
      <c r="N1591" s="498">
        <v>3</v>
      </c>
      <c r="O1591" s="498">
        <v>6</v>
      </c>
      <c r="P1591" s="500">
        <v>7959.7481105472843</v>
      </c>
    </row>
    <row r="1592" spans="1:16" ht="20.100000000000001" customHeight="1" x14ac:dyDescent="0.2">
      <c r="A1592" s="497" t="s">
        <v>618</v>
      </c>
      <c r="B1592" s="498" t="s">
        <v>639</v>
      </c>
      <c r="C1592" s="499" t="s">
        <v>620</v>
      </c>
      <c r="D1592" s="499" t="s">
        <v>653</v>
      </c>
      <c r="E1592" s="500">
        <v>3000</v>
      </c>
      <c r="F1592" s="499" t="s">
        <v>5116</v>
      </c>
      <c r="G1592" s="499" t="s">
        <v>5117</v>
      </c>
      <c r="H1592" s="499" t="s">
        <v>638</v>
      </c>
      <c r="I1592" s="499" t="s">
        <v>630</v>
      </c>
      <c r="J1592" s="499" t="s">
        <v>638</v>
      </c>
      <c r="K1592" s="498">
        <v>11</v>
      </c>
      <c r="L1592" s="498">
        <v>12</v>
      </c>
      <c r="M1592" s="500">
        <v>38982.87000000001</v>
      </c>
      <c r="N1592" s="498">
        <v>6</v>
      </c>
      <c r="O1592" s="498">
        <v>6</v>
      </c>
      <c r="P1592" s="500">
        <v>19418.548110547283</v>
      </c>
    </row>
    <row r="1593" spans="1:16" ht="20.100000000000001" customHeight="1" x14ac:dyDescent="0.2">
      <c r="A1593" s="497" t="s">
        <v>618</v>
      </c>
      <c r="B1593" s="498" t="s">
        <v>639</v>
      </c>
      <c r="C1593" s="499" t="s">
        <v>620</v>
      </c>
      <c r="D1593" s="499" t="s">
        <v>1965</v>
      </c>
      <c r="E1593" s="500">
        <v>4200</v>
      </c>
      <c r="F1593" s="499" t="s">
        <v>5118</v>
      </c>
      <c r="G1593" s="499" t="s">
        <v>5119</v>
      </c>
      <c r="H1593" s="499" t="s">
        <v>656</v>
      </c>
      <c r="I1593" s="499" t="s">
        <v>630</v>
      </c>
      <c r="J1593" s="499" t="s">
        <v>656</v>
      </c>
      <c r="K1593" s="498">
        <v>1</v>
      </c>
      <c r="L1593" s="498">
        <v>2</v>
      </c>
      <c r="M1593" s="500">
        <v>11524.97</v>
      </c>
      <c r="N1593" s="498"/>
      <c r="O1593" s="498"/>
      <c r="P1593" s="500"/>
    </row>
    <row r="1594" spans="1:16" ht="20.100000000000001" customHeight="1" x14ac:dyDescent="0.2">
      <c r="A1594" s="497" t="s">
        <v>618</v>
      </c>
      <c r="B1594" s="498" t="s">
        <v>639</v>
      </c>
      <c r="C1594" s="499" t="s">
        <v>620</v>
      </c>
      <c r="D1594" s="499" t="s">
        <v>4061</v>
      </c>
      <c r="E1594" s="500">
        <v>1800</v>
      </c>
      <c r="F1594" s="499" t="s">
        <v>5120</v>
      </c>
      <c r="G1594" s="499" t="s">
        <v>5121</v>
      </c>
      <c r="H1594" s="499" t="s">
        <v>651</v>
      </c>
      <c r="I1594" s="499" t="s">
        <v>652</v>
      </c>
      <c r="J1594" s="499" t="s">
        <v>651</v>
      </c>
      <c r="K1594" s="498">
        <v>6</v>
      </c>
      <c r="L1594" s="498">
        <v>12</v>
      </c>
      <c r="M1594" s="500">
        <v>24356.21</v>
      </c>
      <c r="N1594" s="498">
        <v>4</v>
      </c>
      <c r="O1594" s="498">
        <v>6</v>
      </c>
      <c r="P1594" s="500">
        <v>11883.748110547283</v>
      </c>
    </row>
    <row r="1595" spans="1:16" ht="20.100000000000001" customHeight="1" x14ac:dyDescent="0.2">
      <c r="A1595" s="497" t="s">
        <v>618</v>
      </c>
      <c r="B1595" s="498" t="s">
        <v>619</v>
      </c>
      <c r="C1595" s="499" t="s">
        <v>620</v>
      </c>
      <c r="D1595" s="499" t="s">
        <v>1130</v>
      </c>
      <c r="E1595" s="500">
        <v>5000</v>
      </c>
      <c r="F1595" s="499" t="s">
        <v>5122</v>
      </c>
      <c r="G1595" s="499" t="s">
        <v>5123</v>
      </c>
      <c r="H1595" s="499" t="s">
        <v>4951</v>
      </c>
      <c r="I1595" s="499" t="s">
        <v>630</v>
      </c>
      <c r="J1595" s="499" t="s">
        <v>4951</v>
      </c>
      <c r="K1595" s="498">
        <v>9</v>
      </c>
      <c r="L1595" s="498">
        <v>12</v>
      </c>
      <c r="M1595" s="500">
        <v>62948.500000000007</v>
      </c>
      <c r="N1595" s="498">
        <v>4</v>
      </c>
      <c r="O1595" s="498">
        <v>6</v>
      </c>
      <c r="P1595" s="500">
        <v>31418.548110547283</v>
      </c>
    </row>
    <row r="1596" spans="1:16" ht="20.100000000000001" customHeight="1" x14ac:dyDescent="0.2">
      <c r="A1596" s="497" t="s">
        <v>618</v>
      </c>
      <c r="B1596" s="498" t="s">
        <v>639</v>
      </c>
      <c r="C1596" s="499" t="s">
        <v>620</v>
      </c>
      <c r="D1596" s="499" t="s">
        <v>2300</v>
      </c>
      <c r="E1596" s="500">
        <v>2800</v>
      </c>
      <c r="F1596" s="499" t="s">
        <v>5124</v>
      </c>
      <c r="G1596" s="499" t="s">
        <v>5125</v>
      </c>
      <c r="H1596" s="499" t="s">
        <v>5126</v>
      </c>
      <c r="I1596" s="499" t="s">
        <v>652</v>
      </c>
      <c r="J1596" s="499" t="s">
        <v>5126</v>
      </c>
      <c r="K1596" s="498">
        <v>6</v>
      </c>
      <c r="L1596" s="498">
        <v>12</v>
      </c>
      <c r="M1596" s="500">
        <v>36368.200000000004</v>
      </c>
      <c r="N1596" s="498">
        <v>4</v>
      </c>
      <c r="O1596" s="498">
        <v>6</v>
      </c>
      <c r="P1596" s="500">
        <v>18218.548110547283</v>
      </c>
    </row>
    <row r="1597" spans="1:16" ht="20.100000000000001" customHeight="1" x14ac:dyDescent="0.2">
      <c r="A1597" s="497" t="s">
        <v>618</v>
      </c>
      <c r="B1597" s="498" t="s">
        <v>639</v>
      </c>
      <c r="C1597" s="499" t="s">
        <v>620</v>
      </c>
      <c r="D1597" s="499" t="s">
        <v>893</v>
      </c>
      <c r="E1597" s="500">
        <v>3800</v>
      </c>
      <c r="F1597" s="499" t="s">
        <v>5127</v>
      </c>
      <c r="G1597" s="499" t="s">
        <v>5128</v>
      </c>
      <c r="H1597" s="499" t="s">
        <v>5034</v>
      </c>
      <c r="I1597" s="499" t="s">
        <v>652</v>
      </c>
      <c r="J1597" s="499" t="s">
        <v>5034</v>
      </c>
      <c r="K1597" s="498">
        <v>6</v>
      </c>
      <c r="L1597" s="498">
        <v>12</v>
      </c>
      <c r="M1597" s="500">
        <v>48589.270000000011</v>
      </c>
      <c r="N1597" s="498">
        <v>4</v>
      </c>
      <c r="O1597" s="498">
        <v>6</v>
      </c>
      <c r="P1597" s="500">
        <v>24218.548110547283</v>
      </c>
    </row>
    <row r="1598" spans="1:16" ht="20.100000000000001" customHeight="1" x14ac:dyDescent="0.2">
      <c r="A1598" s="497" t="s">
        <v>618</v>
      </c>
      <c r="B1598" s="498" t="s">
        <v>639</v>
      </c>
      <c r="C1598" s="499" t="s">
        <v>620</v>
      </c>
      <c r="D1598" s="499" t="s">
        <v>830</v>
      </c>
      <c r="E1598" s="500">
        <v>2000</v>
      </c>
      <c r="F1598" s="499" t="s">
        <v>5129</v>
      </c>
      <c r="G1598" s="499" t="s">
        <v>5130</v>
      </c>
      <c r="H1598" s="499" t="s">
        <v>651</v>
      </c>
      <c r="I1598" s="499" t="s">
        <v>652</v>
      </c>
      <c r="J1598" s="499" t="s">
        <v>651</v>
      </c>
      <c r="K1598" s="498">
        <v>6</v>
      </c>
      <c r="L1598" s="498">
        <v>12</v>
      </c>
      <c r="M1598" s="500">
        <v>27573.570000000003</v>
      </c>
      <c r="N1598" s="498">
        <v>4</v>
      </c>
      <c r="O1598" s="498">
        <v>6</v>
      </c>
      <c r="P1598" s="500">
        <v>13191.748110547283</v>
      </c>
    </row>
    <row r="1599" spans="1:16" ht="20.100000000000001" customHeight="1" x14ac:dyDescent="0.2">
      <c r="A1599" s="497" t="s">
        <v>618</v>
      </c>
      <c r="B1599" s="498" t="s">
        <v>639</v>
      </c>
      <c r="C1599" s="499" t="s">
        <v>620</v>
      </c>
      <c r="D1599" s="499" t="s">
        <v>778</v>
      </c>
      <c r="E1599" s="500">
        <v>1500</v>
      </c>
      <c r="F1599" s="499" t="s">
        <v>5131</v>
      </c>
      <c r="G1599" s="499" t="s">
        <v>5132</v>
      </c>
      <c r="H1599" s="499" t="s">
        <v>5133</v>
      </c>
      <c r="I1599" s="499" t="s">
        <v>630</v>
      </c>
      <c r="J1599" s="499" t="s">
        <v>5133</v>
      </c>
      <c r="K1599" s="498">
        <v>6</v>
      </c>
      <c r="L1599" s="498">
        <v>12</v>
      </c>
      <c r="M1599" s="500">
        <v>20719.02</v>
      </c>
      <c r="N1599" s="498">
        <v>4</v>
      </c>
      <c r="O1599" s="498">
        <v>6</v>
      </c>
      <c r="P1599" s="500">
        <v>9921.7481105472834</v>
      </c>
    </row>
    <row r="1600" spans="1:16" ht="20.100000000000001" customHeight="1" x14ac:dyDescent="0.2">
      <c r="A1600" s="497" t="s">
        <v>618</v>
      </c>
      <c r="B1600" s="498" t="s">
        <v>639</v>
      </c>
      <c r="C1600" s="499" t="s">
        <v>620</v>
      </c>
      <c r="D1600" s="499" t="s">
        <v>5134</v>
      </c>
      <c r="E1600" s="500">
        <v>4000</v>
      </c>
      <c r="F1600" s="499" t="s">
        <v>5135</v>
      </c>
      <c r="G1600" s="499" t="s">
        <v>5136</v>
      </c>
      <c r="H1600" s="499" t="s">
        <v>753</v>
      </c>
      <c r="I1600" s="499" t="s">
        <v>630</v>
      </c>
      <c r="J1600" s="499" t="s">
        <v>753</v>
      </c>
      <c r="K1600" s="498">
        <v>1</v>
      </c>
      <c r="L1600" s="498">
        <v>2</v>
      </c>
      <c r="M1600" s="500">
        <v>2874.15</v>
      </c>
      <c r="N1600" s="498"/>
      <c r="O1600" s="498"/>
      <c r="P1600" s="500"/>
    </row>
    <row r="1601" spans="1:16" ht="20.100000000000001" customHeight="1" x14ac:dyDescent="0.2">
      <c r="A1601" s="497" t="s">
        <v>618</v>
      </c>
      <c r="B1601" s="498" t="s">
        <v>639</v>
      </c>
      <c r="C1601" s="499" t="s">
        <v>620</v>
      </c>
      <c r="D1601" s="499" t="s">
        <v>1648</v>
      </c>
      <c r="E1601" s="500">
        <v>1600</v>
      </c>
      <c r="F1601" s="499" t="s">
        <v>5137</v>
      </c>
      <c r="G1601" s="499" t="s">
        <v>5138</v>
      </c>
      <c r="H1601" s="499" t="s">
        <v>864</v>
      </c>
      <c r="I1601" s="499" t="s">
        <v>652</v>
      </c>
      <c r="J1601" s="499" t="s">
        <v>864</v>
      </c>
      <c r="K1601" s="498">
        <v>8</v>
      </c>
      <c r="L1601" s="498">
        <v>12</v>
      </c>
      <c r="M1601" s="500">
        <v>21828</v>
      </c>
      <c r="N1601" s="498">
        <v>4</v>
      </c>
      <c r="O1601" s="498">
        <v>6</v>
      </c>
      <c r="P1601" s="500">
        <v>10575.748110547283</v>
      </c>
    </row>
    <row r="1602" spans="1:16" ht="20.100000000000001" customHeight="1" x14ac:dyDescent="0.2">
      <c r="A1602" s="497" t="s">
        <v>618</v>
      </c>
      <c r="B1602" s="498" t="s">
        <v>639</v>
      </c>
      <c r="C1602" s="499" t="s">
        <v>620</v>
      </c>
      <c r="D1602" s="499" t="s">
        <v>830</v>
      </c>
      <c r="E1602" s="500">
        <v>1800</v>
      </c>
      <c r="F1602" s="499" t="s">
        <v>5139</v>
      </c>
      <c r="G1602" s="499" t="s">
        <v>5140</v>
      </c>
      <c r="H1602" s="499" t="s">
        <v>2268</v>
      </c>
      <c r="I1602" s="499" t="s">
        <v>625</v>
      </c>
      <c r="J1602" s="499" t="s">
        <v>2268</v>
      </c>
      <c r="K1602" s="498">
        <v>6</v>
      </c>
      <c r="L1602" s="498">
        <v>12</v>
      </c>
      <c r="M1602" s="500">
        <v>24430.54</v>
      </c>
      <c r="N1602" s="498">
        <v>4</v>
      </c>
      <c r="O1602" s="498">
        <v>6</v>
      </c>
      <c r="P1602" s="500">
        <v>11883.748110547283</v>
      </c>
    </row>
    <row r="1603" spans="1:16" ht="20.100000000000001" customHeight="1" x14ac:dyDescent="0.2">
      <c r="A1603" s="497" t="s">
        <v>618</v>
      </c>
      <c r="B1603" s="498" t="s">
        <v>639</v>
      </c>
      <c r="C1603" s="499" t="s">
        <v>620</v>
      </c>
      <c r="D1603" s="499" t="s">
        <v>2194</v>
      </c>
      <c r="E1603" s="500">
        <v>15600</v>
      </c>
      <c r="F1603" s="499" t="s">
        <v>5141</v>
      </c>
      <c r="G1603" s="499" t="s">
        <v>5142</v>
      </c>
      <c r="H1603" s="499" t="s">
        <v>643</v>
      </c>
      <c r="I1603" s="499" t="s">
        <v>630</v>
      </c>
      <c r="J1603" s="499" t="s">
        <v>643</v>
      </c>
      <c r="K1603" s="498">
        <v>1</v>
      </c>
      <c r="L1603" s="498">
        <v>1</v>
      </c>
      <c r="M1603" s="500">
        <v>11874.15</v>
      </c>
      <c r="N1603" s="498"/>
      <c r="O1603" s="498"/>
      <c r="P1603" s="500"/>
    </row>
    <row r="1604" spans="1:16" ht="20.100000000000001" customHeight="1" x14ac:dyDescent="0.2">
      <c r="A1604" s="497" t="s">
        <v>618</v>
      </c>
      <c r="B1604" s="498" t="s">
        <v>619</v>
      </c>
      <c r="C1604" s="499" t="s">
        <v>620</v>
      </c>
      <c r="D1604" s="499" t="s">
        <v>2888</v>
      </c>
      <c r="E1604" s="500">
        <v>3800</v>
      </c>
      <c r="F1604" s="499" t="s">
        <v>5143</v>
      </c>
      <c r="G1604" s="499" t="s">
        <v>5144</v>
      </c>
      <c r="H1604" s="499" t="s">
        <v>5145</v>
      </c>
      <c r="I1604" s="499" t="s">
        <v>652</v>
      </c>
      <c r="J1604" s="499" t="s">
        <v>5145</v>
      </c>
      <c r="K1604" s="498">
        <v>9</v>
      </c>
      <c r="L1604" s="498">
        <v>12</v>
      </c>
      <c r="M1604" s="500">
        <v>44615.650000000009</v>
      </c>
      <c r="N1604" s="498">
        <v>4</v>
      </c>
      <c r="O1604" s="498">
        <v>6</v>
      </c>
      <c r="P1604" s="500">
        <v>24218.548110547283</v>
      </c>
    </row>
    <row r="1605" spans="1:16" ht="20.100000000000001" customHeight="1" x14ac:dyDescent="0.2">
      <c r="A1605" s="497" t="s">
        <v>618</v>
      </c>
      <c r="B1605" s="498" t="s">
        <v>639</v>
      </c>
      <c r="C1605" s="499" t="s">
        <v>620</v>
      </c>
      <c r="D1605" s="499" t="s">
        <v>1185</v>
      </c>
      <c r="E1605" s="500">
        <v>3800</v>
      </c>
      <c r="F1605" s="499" t="s">
        <v>5146</v>
      </c>
      <c r="G1605" s="499" t="s">
        <v>5147</v>
      </c>
      <c r="H1605" s="499" t="s">
        <v>1524</v>
      </c>
      <c r="I1605" s="499" t="s">
        <v>625</v>
      </c>
      <c r="J1605" s="499" t="s">
        <v>1524</v>
      </c>
      <c r="K1605" s="498">
        <v>6</v>
      </c>
      <c r="L1605" s="498">
        <v>12</v>
      </c>
      <c r="M1605" s="500">
        <v>48589.80000000001</v>
      </c>
      <c r="N1605" s="498">
        <v>4</v>
      </c>
      <c r="O1605" s="498">
        <v>6</v>
      </c>
      <c r="P1605" s="500">
        <v>24218.548110547283</v>
      </c>
    </row>
    <row r="1606" spans="1:16" ht="20.100000000000001" customHeight="1" x14ac:dyDescent="0.2">
      <c r="A1606" s="497" t="s">
        <v>618</v>
      </c>
      <c r="B1606" s="498" t="s">
        <v>639</v>
      </c>
      <c r="C1606" s="499" t="s">
        <v>620</v>
      </c>
      <c r="D1606" s="499" t="s">
        <v>5148</v>
      </c>
      <c r="E1606" s="500">
        <v>1200</v>
      </c>
      <c r="F1606" s="499" t="s">
        <v>5149</v>
      </c>
      <c r="G1606" s="499" t="s">
        <v>5150</v>
      </c>
      <c r="H1606" s="499" t="s">
        <v>3002</v>
      </c>
      <c r="I1606" s="499" t="s">
        <v>630</v>
      </c>
      <c r="J1606" s="499" t="s">
        <v>3002</v>
      </c>
      <c r="K1606" s="498">
        <v>6</v>
      </c>
      <c r="L1606" s="498">
        <v>12</v>
      </c>
      <c r="M1606" s="500">
        <v>16796</v>
      </c>
      <c r="N1606" s="498">
        <v>4</v>
      </c>
      <c r="O1606" s="498">
        <v>6</v>
      </c>
      <c r="P1606" s="500">
        <v>7959.7481105472843</v>
      </c>
    </row>
    <row r="1607" spans="1:16" ht="20.100000000000001" customHeight="1" x14ac:dyDescent="0.2">
      <c r="A1607" s="497" t="s">
        <v>618</v>
      </c>
      <c r="B1607" s="498" t="s">
        <v>639</v>
      </c>
      <c r="C1607" s="499" t="s">
        <v>620</v>
      </c>
      <c r="D1607" s="499" t="s">
        <v>954</v>
      </c>
      <c r="E1607" s="500">
        <v>930</v>
      </c>
      <c r="F1607" s="499" t="s">
        <v>5151</v>
      </c>
      <c r="G1607" s="499" t="s">
        <v>5152</v>
      </c>
      <c r="H1607" s="499" t="s">
        <v>651</v>
      </c>
      <c r="I1607" s="499" t="s">
        <v>652</v>
      </c>
      <c r="J1607" s="499" t="s">
        <v>651</v>
      </c>
      <c r="K1607" s="498">
        <v>6</v>
      </c>
      <c r="L1607" s="498">
        <v>12</v>
      </c>
      <c r="M1607" s="500">
        <v>13264.400000000003</v>
      </c>
      <c r="N1607" s="498">
        <v>4</v>
      </c>
      <c r="O1607" s="498">
        <v>6</v>
      </c>
      <c r="P1607" s="500">
        <v>6193.9481105472842</v>
      </c>
    </row>
    <row r="1608" spans="1:16" ht="20.100000000000001" customHeight="1" x14ac:dyDescent="0.2">
      <c r="A1608" s="497" t="s">
        <v>618</v>
      </c>
      <c r="B1608" s="498" t="s">
        <v>639</v>
      </c>
      <c r="C1608" s="499" t="s">
        <v>620</v>
      </c>
      <c r="D1608" s="499" t="s">
        <v>5153</v>
      </c>
      <c r="E1608" s="500">
        <v>930</v>
      </c>
      <c r="F1608" s="499" t="s">
        <v>5154</v>
      </c>
      <c r="G1608" s="499" t="s">
        <v>5155</v>
      </c>
      <c r="H1608" s="499" t="s">
        <v>1789</v>
      </c>
      <c r="I1608" s="499" t="s">
        <v>625</v>
      </c>
      <c r="J1608" s="499" t="s">
        <v>1789</v>
      </c>
      <c r="K1608" s="498">
        <v>6</v>
      </c>
      <c r="L1608" s="498">
        <v>12</v>
      </c>
      <c r="M1608" s="500">
        <v>13264.400000000003</v>
      </c>
      <c r="N1608" s="498">
        <v>4</v>
      </c>
      <c r="O1608" s="498">
        <v>6</v>
      </c>
      <c r="P1608" s="500">
        <v>6193.9481105472842</v>
      </c>
    </row>
    <row r="1609" spans="1:16" ht="20.100000000000001" customHeight="1" x14ac:dyDescent="0.2">
      <c r="A1609" s="497" t="s">
        <v>618</v>
      </c>
      <c r="B1609" s="498" t="s">
        <v>639</v>
      </c>
      <c r="C1609" s="499" t="s">
        <v>620</v>
      </c>
      <c r="D1609" s="499" t="s">
        <v>778</v>
      </c>
      <c r="E1609" s="500">
        <v>2500</v>
      </c>
      <c r="F1609" s="499" t="s">
        <v>5156</v>
      </c>
      <c r="G1609" s="499" t="s">
        <v>5157</v>
      </c>
      <c r="H1609" s="499" t="s">
        <v>778</v>
      </c>
      <c r="I1609" s="499" t="s">
        <v>652</v>
      </c>
      <c r="J1609" s="499" t="s">
        <v>778</v>
      </c>
      <c r="K1609" s="498">
        <v>6</v>
      </c>
      <c r="L1609" s="498">
        <v>12</v>
      </c>
      <c r="M1609" s="500">
        <v>32969.910000000003</v>
      </c>
      <c r="N1609" s="498">
        <v>4</v>
      </c>
      <c r="O1609" s="498">
        <v>6</v>
      </c>
      <c r="P1609" s="500">
        <v>16418.548110547283</v>
      </c>
    </row>
    <row r="1610" spans="1:16" ht="20.100000000000001" customHeight="1" x14ac:dyDescent="0.2">
      <c r="A1610" s="497" t="s">
        <v>618</v>
      </c>
      <c r="B1610" s="498" t="s">
        <v>639</v>
      </c>
      <c r="C1610" s="499" t="s">
        <v>620</v>
      </c>
      <c r="D1610" s="499" t="s">
        <v>1810</v>
      </c>
      <c r="E1610" s="500">
        <v>1200</v>
      </c>
      <c r="F1610" s="499" t="s">
        <v>5158</v>
      </c>
      <c r="G1610" s="499" t="s">
        <v>5159</v>
      </c>
      <c r="H1610" s="499" t="s">
        <v>5160</v>
      </c>
      <c r="I1610" s="499" t="s">
        <v>625</v>
      </c>
      <c r="J1610" s="499" t="s">
        <v>5160</v>
      </c>
      <c r="K1610" s="498">
        <v>6</v>
      </c>
      <c r="L1610" s="498">
        <v>12</v>
      </c>
      <c r="M1610" s="500">
        <v>16752.27</v>
      </c>
      <c r="N1610" s="498">
        <v>4</v>
      </c>
      <c r="O1610" s="498">
        <v>6</v>
      </c>
      <c r="P1610" s="500">
        <v>7959.7481105472843</v>
      </c>
    </row>
    <row r="1611" spans="1:16" ht="20.100000000000001" customHeight="1" x14ac:dyDescent="0.2">
      <c r="A1611" s="497" t="s">
        <v>618</v>
      </c>
      <c r="B1611" s="498" t="s">
        <v>639</v>
      </c>
      <c r="C1611" s="499" t="s">
        <v>620</v>
      </c>
      <c r="D1611" s="499" t="s">
        <v>5161</v>
      </c>
      <c r="E1611" s="500">
        <v>4000</v>
      </c>
      <c r="F1611" s="499" t="s">
        <v>5162</v>
      </c>
      <c r="G1611" s="499" t="s">
        <v>5163</v>
      </c>
      <c r="H1611" s="499" t="s">
        <v>5164</v>
      </c>
      <c r="I1611" s="499" t="s">
        <v>625</v>
      </c>
      <c r="J1611" s="499" t="s">
        <v>5164</v>
      </c>
      <c r="K1611" s="498">
        <v>6</v>
      </c>
      <c r="L1611" s="498">
        <v>12</v>
      </c>
      <c r="M1611" s="500">
        <v>50989.80000000001</v>
      </c>
      <c r="N1611" s="498">
        <v>4</v>
      </c>
      <c r="O1611" s="498">
        <v>6</v>
      </c>
      <c r="P1611" s="500">
        <v>25418.548110547283</v>
      </c>
    </row>
    <row r="1612" spans="1:16" ht="20.100000000000001" customHeight="1" x14ac:dyDescent="0.2">
      <c r="A1612" s="497" t="s">
        <v>618</v>
      </c>
      <c r="B1612" s="498" t="s">
        <v>619</v>
      </c>
      <c r="C1612" s="499" t="s">
        <v>620</v>
      </c>
      <c r="D1612" s="499" t="s">
        <v>5165</v>
      </c>
      <c r="E1612" s="500">
        <v>9000</v>
      </c>
      <c r="F1612" s="499" t="s">
        <v>5166</v>
      </c>
      <c r="G1612" s="499" t="s">
        <v>5167</v>
      </c>
      <c r="H1612" s="499" t="s">
        <v>643</v>
      </c>
      <c r="I1612" s="499" t="s">
        <v>630</v>
      </c>
      <c r="J1612" s="499" t="s">
        <v>643</v>
      </c>
      <c r="K1612" s="498">
        <v>9</v>
      </c>
      <c r="L1612" s="498">
        <v>12</v>
      </c>
      <c r="M1612" s="500">
        <v>110989.79999999997</v>
      </c>
      <c r="N1612" s="498">
        <v>4</v>
      </c>
      <c r="O1612" s="498">
        <v>6</v>
      </c>
      <c r="P1612" s="500">
        <v>55418.548110547286</v>
      </c>
    </row>
    <row r="1613" spans="1:16" ht="20.100000000000001" customHeight="1" x14ac:dyDescent="0.2">
      <c r="A1613" s="497" t="s">
        <v>618</v>
      </c>
      <c r="B1613" s="498" t="s">
        <v>639</v>
      </c>
      <c r="C1613" s="499" t="s">
        <v>620</v>
      </c>
      <c r="D1613" s="499" t="s">
        <v>708</v>
      </c>
      <c r="E1613" s="500">
        <v>4000</v>
      </c>
      <c r="F1613" s="499" t="s">
        <v>5168</v>
      </c>
      <c r="G1613" s="499" t="s">
        <v>5169</v>
      </c>
      <c r="H1613" s="499" t="s">
        <v>656</v>
      </c>
      <c r="I1613" s="499" t="s">
        <v>630</v>
      </c>
      <c r="J1613" s="499" t="s">
        <v>656</v>
      </c>
      <c r="K1613" s="498">
        <v>7</v>
      </c>
      <c r="L1613" s="498">
        <v>12</v>
      </c>
      <c r="M1613" s="500">
        <v>50908.840000000011</v>
      </c>
      <c r="N1613" s="498">
        <v>4</v>
      </c>
      <c r="O1613" s="498">
        <v>6</v>
      </c>
      <c r="P1613" s="500">
        <v>25418.548110547283</v>
      </c>
    </row>
    <row r="1614" spans="1:16" ht="20.100000000000001" customHeight="1" x14ac:dyDescent="0.2">
      <c r="A1614" s="497" t="s">
        <v>618</v>
      </c>
      <c r="B1614" s="498" t="s">
        <v>639</v>
      </c>
      <c r="C1614" s="499" t="s">
        <v>620</v>
      </c>
      <c r="D1614" s="499" t="s">
        <v>1179</v>
      </c>
      <c r="E1614" s="500">
        <v>3800</v>
      </c>
      <c r="F1614" s="499" t="s">
        <v>5170</v>
      </c>
      <c r="G1614" s="499" t="s">
        <v>5171</v>
      </c>
      <c r="H1614" s="499" t="s">
        <v>5172</v>
      </c>
      <c r="I1614" s="499" t="s">
        <v>630</v>
      </c>
      <c r="J1614" s="499" t="s">
        <v>5172</v>
      </c>
      <c r="K1614" s="498">
        <v>6</v>
      </c>
      <c r="L1614" s="498">
        <v>12</v>
      </c>
      <c r="M1614" s="500">
        <v>48589.80000000001</v>
      </c>
      <c r="N1614" s="498">
        <v>4</v>
      </c>
      <c r="O1614" s="498">
        <v>6</v>
      </c>
      <c r="P1614" s="500">
        <v>24218.548110547283</v>
      </c>
    </row>
    <row r="1615" spans="1:16" ht="20.100000000000001" customHeight="1" x14ac:dyDescent="0.2">
      <c r="A1615" s="497" t="s">
        <v>618</v>
      </c>
      <c r="B1615" s="498" t="s">
        <v>639</v>
      </c>
      <c r="C1615" s="499" t="s">
        <v>620</v>
      </c>
      <c r="D1615" s="499" t="s">
        <v>1568</v>
      </c>
      <c r="E1615" s="500">
        <v>5500</v>
      </c>
      <c r="F1615" s="499" t="s">
        <v>5173</v>
      </c>
      <c r="G1615" s="499" t="s">
        <v>5174</v>
      </c>
      <c r="H1615" s="499" t="s">
        <v>666</v>
      </c>
      <c r="I1615" s="499" t="s">
        <v>630</v>
      </c>
      <c r="J1615" s="499" t="s">
        <v>666</v>
      </c>
      <c r="K1615" s="498">
        <v>5</v>
      </c>
      <c r="L1615" s="498">
        <v>11</v>
      </c>
      <c r="M1615" s="500">
        <v>57641.500000000007</v>
      </c>
      <c r="N1615" s="498">
        <v>4</v>
      </c>
      <c r="O1615" s="498">
        <v>6</v>
      </c>
      <c r="P1615" s="500">
        <v>34418.548110547286</v>
      </c>
    </row>
    <row r="1616" spans="1:16" ht="20.100000000000001" customHeight="1" x14ac:dyDescent="0.2">
      <c r="A1616" s="497" t="s">
        <v>618</v>
      </c>
      <c r="B1616" s="498" t="s">
        <v>639</v>
      </c>
      <c r="C1616" s="499" t="s">
        <v>620</v>
      </c>
      <c r="D1616" s="499" t="s">
        <v>2578</v>
      </c>
      <c r="E1616" s="500">
        <v>3800</v>
      </c>
      <c r="F1616" s="499" t="s">
        <v>5175</v>
      </c>
      <c r="G1616" s="499" t="s">
        <v>5176</v>
      </c>
      <c r="H1616" s="499" t="s">
        <v>5177</v>
      </c>
      <c r="I1616" s="499" t="s">
        <v>652</v>
      </c>
      <c r="J1616" s="499" t="s">
        <v>5177</v>
      </c>
      <c r="K1616" s="498">
        <v>6</v>
      </c>
      <c r="L1616" s="498">
        <v>12</v>
      </c>
      <c r="M1616" s="500">
        <v>48526.460000000006</v>
      </c>
      <c r="N1616" s="498">
        <v>4</v>
      </c>
      <c r="O1616" s="498">
        <v>6</v>
      </c>
      <c r="P1616" s="500">
        <v>24218.548110547283</v>
      </c>
    </row>
    <row r="1617" spans="1:16" ht="20.100000000000001" customHeight="1" x14ac:dyDescent="0.2">
      <c r="A1617" s="497" t="s">
        <v>618</v>
      </c>
      <c r="B1617" s="498" t="s">
        <v>639</v>
      </c>
      <c r="C1617" s="499" t="s">
        <v>620</v>
      </c>
      <c r="D1617" s="499" t="s">
        <v>754</v>
      </c>
      <c r="E1617" s="500">
        <v>1200</v>
      </c>
      <c r="F1617" s="499" t="s">
        <v>5178</v>
      </c>
      <c r="G1617" s="499" t="s">
        <v>5179</v>
      </c>
      <c r="H1617" s="499" t="s">
        <v>651</v>
      </c>
      <c r="I1617" s="499" t="s">
        <v>652</v>
      </c>
      <c r="J1617" s="499" t="s">
        <v>651</v>
      </c>
      <c r="K1617" s="498">
        <v>5</v>
      </c>
      <c r="L1617" s="498">
        <v>5</v>
      </c>
      <c r="M1617" s="500">
        <v>8982.39</v>
      </c>
      <c r="N1617" s="498"/>
      <c r="O1617" s="498"/>
      <c r="P1617" s="500"/>
    </row>
    <row r="1618" spans="1:16" ht="20.100000000000001" customHeight="1" x14ac:dyDescent="0.2">
      <c r="A1618" s="497" t="s">
        <v>618</v>
      </c>
      <c r="B1618" s="498" t="s">
        <v>619</v>
      </c>
      <c r="C1618" s="499" t="s">
        <v>620</v>
      </c>
      <c r="D1618" s="499" t="s">
        <v>1568</v>
      </c>
      <c r="E1618" s="500">
        <v>3000</v>
      </c>
      <c r="F1618" s="499" t="s">
        <v>5180</v>
      </c>
      <c r="G1618" s="499" t="s">
        <v>5181</v>
      </c>
      <c r="H1618" s="499" t="s">
        <v>1144</v>
      </c>
      <c r="I1618" s="499" t="s">
        <v>630</v>
      </c>
      <c r="J1618" s="499" t="s">
        <v>1144</v>
      </c>
      <c r="K1618" s="498">
        <v>9</v>
      </c>
      <c r="L1618" s="498">
        <v>12</v>
      </c>
      <c r="M1618" s="500">
        <v>38967.330000000009</v>
      </c>
      <c r="N1618" s="498">
        <v>4</v>
      </c>
      <c r="O1618" s="498">
        <v>6</v>
      </c>
      <c r="P1618" s="500">
        <v>19418.548110547283</v>
      </c>
    </row>
    <row r="1619" spans="1:16" ht="20.100000000000001" customHeight="1" x14ac:dyDescent="0.2">
      <c r="A1619" s="497" t="s">
        <v>618</v>
      </c>
      <c r="B1619" s="498" t="s">
        <v>619</v>
      </c>
      <c r="C1619" s="499" t="s">
        <v>620</v>
      </c>
      <c r="D1619" s="499" t="s">
        <v>5182</v>
      </c>
      <c r="E1619" s="500">
        <v>10000</v>
      </c>
      <c r="F1619" s="499" t="s">
        <v>5183</v>
      </c>
      <c r="G1619" s="499" t="s">
        <v>5184</v>
      </c>
      <c r="H1619" s="499" t="s">
        <v>1389</v>
      </c>
      <c r="I1619" s="499" t="s">
        <v>630</v>
      </c>
      <c r="J1619" s="499" t="s">
        <v>1389</v>
      </c>
      <c r="K1619" s="498">
        <v>6</v>
      </c>
      <c r="L1619" s="498">
        <v>12</v>
      </c>
      <c r="M1619" s="500">
        <v>122884.91999999997</v>
      </c>
      <c r="N1619" s="498">
        <v>4</v>
      </c>
      <c r="O1619" s="498">
        <v>6</v>
      </c>
      <c r="P1619" s="500">
        <v>61418.548110547286</v>
      </c>
    </row>
    <row r="1620" spans="1:16" ht="20.100000000000001" customHeight="1" x14ac:dyDescent="0.2">
      <c r="A1620" s="497" t="s">
        <v>618</v>
      </c>
      <c r="B1620" s="498" t="s">
        <v>639</v>
      </c>
      <c r="C1620" s="499" t="s">
        <v>620</v>
      </c>
      <c r="D1620" s="499" t="s">
        <v>754</v>
      </c>
      <c r="E1620" s="500">
        <v>1200</v>
      </c>
      <c r="F1620" s="499" t="s">
        <v>5185</v>
      </c>
      <c r="G1620" s="499" t="s">
        <v>5186</v>
      </c>
      <c r="H1620" s="499" t="s">
        <v>817</v>
      </c>
      <c r="I1620" s="499" t="s">
        <v>652</v>
      </c>
      <c r="J1620" s="499" t="s">
        <v>817</v>
      </c>
      <c r="K1620" s="498">
        <v>1</v>
      </c>
      <c r="L1620" s="498">
        <v>3</v>
      </c>
      <c r="M1620" s="500">
        <v>2368.37</v>
      </c>
      <c r="N1620" s="498">
        <v>4</v>
      </c>
      <c r="O1620" s="498">
        <v>6</v>
      </c>
      <c r="P1620" s="500">
        <v>7959.7481105472843</v>
      </c>
    </row>
    <row r="1621" spans="1:16" ht="20.100000000000001" customHeight="1" x14ac:dyDescent="0.2">
      <c r="A1621" s="497" t="s">
        <v>618</v>
      </c>
      <c r="B1621" s="498" t="s">
        <v>639</v>
      </c>
      <c r="C1621" s="499" t="s">
        <v>620</v>
      </c>
      <c r="D1621" s="499" t="s">
        <v>754</v>
      </c>
      <c r="E1621" s="500">
        <v>1200</v>
      </c>
      <c r="F1621" s="499" t="s">
        <v>5187</v>
      </c>
      <c r="G1621" s="499" t="s">
        <v>5188</v>
      </c>
      <c r="H1621" s="499" t="s">
        <v>990</v>
      </c>
      <c r="I1621" s="499" t="s">
        <v>652</v>
      </c>
      <c r="J1621" s="499" t="s">
        <v>990</v>
      </c>
      <c r="K1621" s="498">
        <v>2</v>
      </c>
      <c r="L1621" s="498">
        <v>3</v>
      </c>
      <c r="M1621" s="500">
        <v>4890.1499999999996</v>
      </c>
      <c r="N1621" s="498"/>
      <c r="O1621" s="498"/>
      <c r="P1621" s="500"/>
    </row>
    <row r="1622" spans="1:16" ht="20.100000000000001" customHeight="1" x14ac:dyDescent="0.2">
      <c r="A1622" s="497" t="s">
        <v>618</v>
      </c>
      <c r="B1622" s="498" t="s">
        <v>639</v>
      </c>
      <c r="C1622" s="499" t="s">
        <v>620</v>
      </c>
      <c r="D1622" s="499" t="s">
        <v>5189</v>
      </c>
      <c r="E1622" s="500">
        <v>1400</v>
      </c>
      <c r="F1622" s="499" t="s">
        <v>5190</v>
      </c>
      <c r="G1622" s="499" t="s">
        <v>5191</v>
      </c>
      <c r="H1622" s="499" t="s">
        <v>651</v>
      </c>
      <c r="I1622" s="499" t="s">
        <v>652</v>
      </c>
      <c r="J1622" s="499" t="s">
        <v>651</v>
      </c>
      <c r="K1622" s="498">
        <v>6</v>
      </c>
      <c r="L1622" s="498">
        <v>12</v>
      </c>
      <c r="M1622" s="500">
        <v>19239.150000000001</v>
      </c>
      <c r="N1622" s="498">
        <v>4</v>
      </c>
      <c r="O1622" s="498">
        <v>6</v>
      </c>
      <c r="P1622" s="500">
        <v>9267.7481105472834</v>
      </c>
    </row>
    <row r="1623" spans="1:16" ht="20.100000000000001" customHeight="1" x14ac:dyDescent="0.2">
      <c r="A1623" s="497" t="s">
        <v>618</v>
      </c>
      <c r="B1623" s="498" t="s">
        <v>619</v>
      </c>
      <c r="C1623" s="499" t="s">
        <v>620</v>
      </c>
      <c r="D1623" s="499" t="s">
        <v>2411</v>
      </c>
      <c r="E1623" s="500">
        <v>7000</v>
      </c>
      <c r="F1623" s="499" t="s">
        <v>5192</v>
      </c>
      <c r="G1623" s="499" t="s">
        <v>5193</v>
      </c>
      <c r="H1623" s="499" t="s">
        <v>900</v>
      </c>
      <c r="I1623" s="499" t="s">
        <v>630</v>
      </c>
      <c r="J1623" s="499" t="s">
        <v>900</v>
      </c>
      <c r="K1623" s="498">
        <v>4</v>
      </c>
      <c r="L1623" s="498">
        <v>7</v>
      </c>
      <c r="M1623" s="500">
        <v>47019.05</v>
      </c>
      <c r="N1623" s="498">
        <v>2</v>
      </c>
      <c r="O1623" s="498">
        <v>6</v>
      </c>
      <c r="P1623" s="500">
        <v>67418.548110547286</v>
      </c>
    </row>
    <row r="1624" spans="1:16" ht="20.100000000000001" customHeight="1" x14ac:dyDescent="0.2">
      <c r="A1624" s="497" t="s">
        <v>618</v>
      </c>
      <c r="B1624" s="498" t="s">
        <v>639</v>
      </c>
      <c r="C1624" s="499" t="s">
        <v>620</v>
      </c>
      <c r="D1624" s="499" t="s">
        <v>1521</v>
      </c>
      <c r="E1624" s="500">
        <v>6400</v>
      </c>
      <c r="F1624" s="499" t="s">
        <v>5194</v>
      </c>
      <c r="G1624" s="499" t="s">
        <v>5195</v>
      </c>
      <c r="H1624" s="499" t="s">
        <v>3002</v>
      </c>
      <c r="I1624" s="499" t="s">
        <v>630</v>
      </c>
      <c r="J1624" s="499" t="s">
        <v>3002</v>
      </c>
      <c r="K1624" s="498">
        <v>6</v>
      </c>
      <c r="L1624" s="498">
        <v>12</v>
      </c>
      <c r="M1624" s="500">
        <v>79489.799999999988</v>
      </c>
      <c r="N1624" s="498">
        <v>4</v>
      </c>
      <c r="O1624" s="498">
        <v>6</v>
      </c>
      <c r="P1624" s="500">
        <v>39818.548110547286</v>
      </c>
    </row>
    <row r="1625" spans="1:16" ht="20.100000000000001" customHeight="1" x14ac:dyDescent="0.2">
      <c r="A1625" s="497" t="s">
        <v>618</v>
      </c>
      <c r="B1625" s="498" t="s">
        <v>639</v>
      </c>
      <c r="C1625" s="499" t="s">
        <v>620</v>
      </c>
      <c r="D1625" s="499" t="s">
        <v>5196</v>
      </c>
      <c r="E1625" s="500">
        <v>6000</v>
      </c>
      <c r="F1625" s="499" t="s">
        <v>5197</v>
      </c>
      <c r="G1625" s="499" t="s">
        <v>5198</v>
      </c>
      <c r="H1625" s="499" t="s">
        <v>791</v>
      </c>
      <c r="I1625" s="499" t="s">
        <v>630</v>
      </c>
      <c r="J1625" s="499" t="s">
        <v>791</v>
      </c>
      <c r="K1625" s="498"/>
      <c r="L1625" s="498"/>
      <c r="M1625" s="500"/>
      <c r="N1625" s="498">
        <v>1</v>
      </c>
      <c r="O1625" s="498">
        <v>1</v>
      </c>
      <c r="P1625" s="500">
        <v>6329.5481105472845</v>
      </c>
    </row>
    <row r="1626" spans="1:16" ht="20.100000000000001" customHeight="1" x14ac:dyDescent="0.2">
      <c r="A1626" s="497" t="s">
        <v>618</v>
      </c>
      <c r="B1626" s="498" t="s">
        <v>639</v>
      </c>
      <c r="C1626" s="499" t="s">
        <v>620</v>
      </c>
      <c r="D1626" s="499" t="s">
        <v>805</v>
      </c>
      <c r="E1626" s="500">
        <v>1200</v>
      </c>
      <c r="F1626" s="499" t="s">
        <v>5199</v>
      </c>
      <c r="G1626" s="499" t="s">
        <v>5200</v>
      </c>
      <c r="H1626" s="499" t="s">
        <v>5201</v>
      </c>
      <c r="I1626" s="499" t="s">
        <v>630</v>
      </c>
      <c r="J1626" s="499" t="s">
        <v>5201</v>
      </c>
      <c r="K1626" s="498">
        <v>6</v>
      </c>
      <c r="L1626" s="498">
        <v>12</v>
      </c>
      <c r="M1626" s="500">
        <v>16793.3</v>
      </c>
      <c r="N1626" s="498">
        <v>4</v>
      </c>
      <c r="O1626" s="498">
        <v>6</v>
      </c>
      <c r="P1626" s="500">
        <v>7959.7481105472843</v>
      </c>
    </row>
    <row r="1627" spans="1:16" ht="20.100000000000001" customHeight="1" x14ac:dyDescent="0.2">
      <c r="A1627" s="497" t="s">
        <v>618</v>
      </c>
      <c r="B1627" s="498" t="s">
        <v>639</v>
      </c>
      <c r="C1627" s="499" t="s">
        <v>620</v>
      </c>
      <c r="D1627" s="499" t="s">
        <v>796</v>
      </c>
      <c r="E1627" s="500">
        <v>5000</v>
      </c>
      <c r="F1627" s="499" t="s">
        <v>5202</v>
      </c>
      <c r="G1627" s="499" t="s">
        <v>5203</v>
      </c>
      <c r="H1627" s="499" t="s">
        <v>796</v>
      </c>
      <c r="I1627" s="499" t="s">
        <v>630</v>
      </c>
      <c r="J1627" s="499" t="s">
        <v>796</v>
      </c>
      <c r="K1627" s="498">
        <v>6</v>
      </c>
      <c r="L1627" s="498">
        <v>12</v>
      </c>
      <c r="M1627" s="500">
        <v>62941.500000000015</v>
      </c>
      <c r="N1627" s="498">
        <v>4</v>
      </c>
      <c r="O1627" s="498">
        <v>6</v>
      </c>
      <c r="P1627" s="500">
        <v>31418.548110547283</v>
      </c>
    </row>
    <row r="1628" spans="1:16" ht="20.100000000000001" customHeight="1" x14ac:dyDescent="0.2">
      <c r="A1628" s="497" t="s">
        <v>618</v>
      </c>
      <c r="B1628" s="498" t="s">
        <v>639</v>
      </c>
      <c r="C1628" s="499" t="s">
        <v>620</v>
      </c>
      <c r="D1628" s="499" t="s">
        <v>5204</v>
      </c>
      <c r="E1628" s="500">
        <v>3000</v>
      </c>
      <c r="F1628" s="499" t="s">
        <v>5205</v>
      </c>
      <c r="G1628" s="499" t="s">
        <v>5206</v>
      </c>
      <c r="H1628" s="499" t="s">
        <v>1226</v>
      </c>
      <c r="I1628" s="499" t="s">
        <v>625</v>
      </c>
      <c r="J1628" s="499" t="s">
        <v>1226</v>
      </c>
      <c r="K1628" s="498">
        <v>5</v>
      </c>
      <c r="L1628" s="498">
        <v>10</v>
      </c>
      <c r="M1628" s="500">
        <v>37279.350000000006</v>
      </c>
      <c r="N1628" s="498"/>
      <c r="O1628" s="498"/>
      <c r="P1628" s="500"/>
    </row>
    <row r="1629" spans="1:16" ht="20.100000000000001" customHeight="1" x14ac:dyDescent="0.2">
      <c r="A1629" s="497" t="s">
        <v>618</v>
      </c>
      <c r="B1629" s="498" t="s">
        <v>639</v>
      </c>
      <c r="C1629" s="499" t="s">
        <v>620</v>
      </c>
      <c r="D1629" s="499" t="s">
        <v>1179</v>
      </c>
      <c r="E1629" s="500">
        <v>3800</v>
      </c>
      <c r="F1629" s="499" t="s">
        <v>5207</v>
      </c>
      <c r="G1629" s="499" t="s">
        <v>5208</v>
      </c>
      <c r="H1629" s="499" t="s">
        <v>5209</v>
      </c>
      <c r="I1629" s="499" t="s">
        <v>625</v>
      </c>
      <c r="J1629" s="499" t="s">
        <v>5209</v>
      </c>
      <c r="K1629" s="498">
        <v>6</v>
      </c>
      <c r="L1629" s="498">
        <v>12</v>
      </c>
      <c r="M1629" s="500">
        <v>48581.090000000011</v>
      </c>
      <c r="N1629" s="498">
        <v>4</v>
      </c>
      <c r="O1629" s="498">
        <v>6</v>
      </c>
      <c r="P1629" s="500">
        <v>24218.548110547283</v>
      </c>
    </row>
    <row r="1630" spans="1:16" ht="20.100000000000001" customHeight="1" x14ac:dyDescent="0.2">
      <c r="A1630" s="497" t="s">
        <v>618</v>
      </c>
      <c r="B1630" s="498" t="s">
        <v>639</v>
      </c>
      <c r="C1630" s="499" t="s">
        <v>620</v>
      </c>
      <c r="D1630" s="499" t="s">
        <v>1421</v>
      </c>
      <c r="E1630" s="500">
        <v>6000</v>
      </c>
      <c r="F1630" s="499" t="s">
        <v>5210</v>
      </c>
      <c r="G1630" s="499" t="s">
        <v>5211</v>
      </c>
      <c r="H1630" s="499" t="s">
        <v>5212</v>
      </c>
      <c r="I1630" s="499" t="s">
        <v>630</v>
      </c>
      <c r="J1630" s="499" t="s">
        <v>5212</v>
      </c>
      <c r="K1630" s="498">
        <v>6</v>
      </c>
      <c r="L1630" s="498">
        <v>12</v>
      </c>
      <c r="M1630" s="500">
        <v>74941.919999999998</v>
      </c>
      <c r="N1630" s="498">
        <v>4</v>
      </c>
      <c r="O1630" s="498">
        <v>6</v>
      </c>
      <c r="P1630" s="500">
        <v>37418.548110547286</v>
      </c>
    </row>
    <row r="1631" spans="1:16" ht="20.100000000000001" customHeight="1" x14ac:dyDescent="0.2">
      <c r="A1631" s="497" t="s">
        <v>618</v>
      </c>
      <c r="B1631" s="498" t="s">
        <v>619</v>
      </c>
      <c r="C1631" s="499" t="s">
        <v>620</v>
      </c>
      <c r="D1631" s="499" t="s">
        <v>1922</v>
      </c>
      <c r="E1631" s="500">
        <v>8000</v>
      </c>
      <c r="F1631" s="499" t="s">
        <v>5213</v>
      </c>
      <c r="G1631" s="499" t="s">
        <v>5214</v>
      </c>
      <c r="H1631" s="499" t="s">
        <v>1144</v>
      </c>
      <c r="I1631" s="499" t="s">
        <v>630</v>
      </c>
      <c r="J1631" s="499" t="s">
        <v>1144</v>
      </c>
      <c r="K1631" s="498">
        <v>9</v>
      </c>
      <c r="L1631" s="498">
        <v>12</v>
      </c>
      <c r="M1631" s="500">
        <v>98976.919999999984</v>
      </c>
      <c r="N1631" s="498">
        <v>3</v>
      </c>
      <c r="O1631" s="498">
        <v>6</v>
      </c>
      <c r="P1631" s="500">
        <v>49418.548110547286</v>
      </c>
    </row>
    <row r="1632" spans="1:16" ht="20.100000000000001" customHeight="1" x14ac:dyDescent="0.2">
      <c r="A1632" s="497" t="s">
        <v>618</v>
      </c>
      <c r="B1632" s="498" t="s">
        <v>619</v>
      </c>
      <c r="C1632" s="499" t="s">
        <v>620</v>
      </c>
      <c r="D1632" s="499" t="s">
        <v>4355</v>
      </c>
      <c r="E1632" s="500">
        <v>5000</v>
      </c>
      <c r="F1632" s="499" t="s">
        <v>5215</v>
      </c>
      <c r="G1632" s="499" t="s">
        <v>5216</v>
      </c>
      <c r="H1632" s="499" t="s">
        <v>5217</v>
      </c>
      <c r="I1632" s="499" t="s">
        <v>652</v>
      </c>
      <c r="J1632" s="499" t="s">
        <v>5217</v>
      </c>
      <c r="K1632" s="498">
        <v>6</v>
      </c>
      <c r="L1632" s="498">
        <v>12</v>
      </c>
      <c r="M1632" s="500">
        <v>62988.400000000009</v>
      </c>
      <c r="N1632" s="498">
        <v>4</v>
      </c>
      <c r="O1632" s="498">
        <v>6</v>
      </c>
      <c r="P1632" s="500">
        <v>31418.548110547283</v>
      </c>
    </row>
    <row r="1633" spans="1:16" ht="20.100000000000001" customHeight="1" x14ac:dyDescent="0.2">
      <c r="A1633" s="497" t="s">
        <v>618</v>
      </c>
      <c r="B1633" s="498" t="s">
        <v>619</v>
      </c>
      <c r="C1633" s="499" t="s">
        <v>620</v>
      </c>
      <c r="D1633" s="499" t="s">
        <v>5218</v>
      </c>
      <c r="E1633" s="500">
        <v>2200</v>
      </c>
      <c r="F1633" s="499" t="s">
        <v>5219</v>
      </c>
      <c r="G1633" s="499" t="s">
        <v>5220</v>
      </c>
      <c r="H1633" s="499" t="s">
        <v>874</v>
      </c>
      <c r="I1633" s="499" t="s">
        <v>652</v>
      </c>
      <c r="J1633" s="499" t="s">
        <v>874</v>
      </c>
      <c r="K1633" s="498">
        <v>9</v>
      </c>
      <c r="L1633" s="498">
        <v>12</v>
      </c>
      <c r="M1633" s="500">
        <v>29384.100000000006</v>
      </c>
      <c r="N1633" s="498">
        <v>4</v>
      </c>
      <c r="O1633" s="498">
        <v>6</v>
      </c>
      <c r="P1633" s="500">
        <v>14499.748110547283</v>
      </c>
    </row>
    <row r="1634" spans="1:16" ht="20.100000000000001" customHeight="1" x14ac:dyDescent="0.2">
      <c r="A1634" s="497" t="s">
        <v>618</v>
      </c>
      <c r="B1634" s="498" t="s">
        <v>639</v>
      </c>
      <c r="C1634" s="499" t="s">
        <v>620</v>
      </c>
      <c r="D1634" s="499" t="s">
        <v>5221</v>
      </c>
      <c r="E1634" s="500">
        <v>7500</v>
      </c>
      <c r="F1634" s="499" t="s">
        <v>5222</v>
      </c>
      <c r="G1634" s="499" t="s">
        <v>5223</v>
      </c>
      <c r="H1634" s="499" t="s">
        <v>1065</v>
      </c>
      <c r="I1634" s="499" t="s">
        <v>630</v>
      </c>
      <c r="J1634" s="499" t="s">
        <v>1065</v>
      </c>
      <c r="K1634" s="498">
        <v>8</v>
      </c>
      <c r="L1634" s="498">
        <v>12</v>
      </c>
      <c r="M1634" s="500">
        <v>96389.289999999979</v>
      </c>
      <c r="N1634" s="498"/>
      <c r="O1634" s="498"/>
      <c r="P1634" s="500"/>
    </row>
    <row r="1635" spans="1:16" ht="20.100000000000001" customHeight="1" x14ac:dyDescent="0.2">
      <c r="A1635" s="497" t="s">
        <v>618</v>
      </c>
      <c r="B1635" s="498" t="s">
        <v>639</v>
      </c>
      <c r="C1635" s="499" t="s">
        <v>620</v>
      </c>
      <c r="D1635" s="499" t="s">
        <v>805</v>
      </c>
      <c r="E1635" s="500">
        <v>4000</v>
      </c>
      <c r="F1635" s="499" t="s">
        <v>5224</v>
      </c>
      <c r="G1635" s="499" t="s">
        <v>5225</v>
      </c>
      <c r="H1635" s="499" t="s">
        <v>5226</v>
      </c>
      <c r="I1635" s="499" t="s">
        <v>652</v>
      </c>
      <c r="J1635" s="499" t="s">
        <v>5226</v>
      </c>
      <c r="K1635" s="498">
        <v>6</v>
      </c>
      <c r="L1635" s="498">
        <v>12</v>
      </c>
      <c r="M1635" s="500">
        <v>50856.470000000008</v>
      </c>
      <c r="N1635" s="498">
        <v>4</v>
      </c>
      <c r="O1635" s="498">
        <v>6</v>
      </c>
      <c r="P1635" s="500">
        <v>25418.548110547283</v>
      </c>
    </row>
    <row r="1636" spans="1:16" ht="20.100000000000001" customHeight="1" x14ac:dyDescent="0.2">
      <c r="A1636" s="497" t="s">
        <v>618</v>
      </c>
      <c r="B1636" s="498" t="s">
        <v>639</v>
      </c>
      <c r="C1636" s="499" t="s">
        <v>620</v>
      </c>
      <c r="D1636" s="499" t="s">
        <v>3485</v>
      </c>
      <c r="E1636" s="500">
        <v>3800</v>
      </c>
      <c r="F1636" s="499" t="s">
        <v>5227</v>
      </c>
      <c r="G1636" s="499" t="s">
        <v>5228</v>
      </c>
      <c r="H1636" s="499" t="s">
        <v>5229</v>
      </c>
      <c r="I1636" s="499" t="s">
        <v>652</v>
      </c>
      <c r="J1636" s="499" t="s">
        <v>5229</v>
      </c>
      <c r="K1636" s="498">
        <v>6</v>
      </c>
      <c r="L1636" s="498">
        <v>12</v>
      </c>
      <c r="M1636" s="500">
        <v>48463.12000000001</v>
      </c>
      <c r="N1636" s="498">
        <v>4</v>
      </c>
      <c r="O1636" s="498">
        <v>6</v>
      </c>
      <c r="P1636" s="500">
        <v>24218.548110547283</v>
      </c>
    </row>
    <row r="1637" spans="1:16" ht="20.100000000000001" customHeight="1" x14ac:dyDescent="0.2">
      <c r="A1637" s="497" t="s">
        <v>618</v>
      </c>
      <c r="B1637" s="498" t="s">
        <v>619</v>
      </c>
      <c r="C1637" s="499" t="s">
        <v>620</v>
      </c>
      <c r="D1637" s="499" t="s">
        <v>5230</v>
      </c>
      <c r="E1637" s="500">
        <v>5000</v>
      </c>
      <c r="F1637" s="499" t="s">
        <v>5231</v>
      </c>
      <c r="G1637" s="499" t="s">
        <v>5232</v>
      </c>
      <c r="H1637" s="499" t="s">
        <v>638</v>
      </c>
      <c r="I1637" s="499" t="s">
        <v>630</v>
      </c>
      <c r="J1637" s="499" t="s">
        <v>638</v>
      </c>
      <c r="K1637" s="498">
        <v>6</v>
      </c>
      <c r="L1637" s="498">
        <v>12</v>
      </c>
      <c r="M1637" s="500">
        <v>62275.810000000012</v>
      </c>
      <c r="N1637" s="498">
        <v>4</v>
      </c>
      <c r="O1637" s="498">
        <v>6</v>
      </c>
      <c r="P1637" s="500">
        <v>31418.548110547283</v>
      </c>
    </row>
    <row r="1638" spans="1:16" ht="20.100000000000001" customHeight="1" x14ac:dyDescent="0.2">
      <c r="A1638" s="497" t="s">
        <v>618</v>
      </c>
      <c r="B1638" s="498" t="s">
        <v>639</v>
      </c>
      <c r="C1638" s="499" t="s">
        <v>620</v>
      </c>
      <c r="D1638" s="499" t="s">
        <v>5233</v>
      </c>
      <c r="E1638" s="500">
        <v>4000</v>
      </c>
      <c r="F1638" s="499" t="s">
        <v>5234</v>
      </c>
      <c r="G1638" s="499" t="s">
        <v>5235</v>
      </c>
      <c r="H1638" s="499" t="s">
        <v>5236</v>
      </c>
      <c r="I1638" s="499" t="s">
        <v>625</v>
      </c>
      <c r="J1638" s="499" t="s">
        <v>5236</v>
      </c>
      <c r="K1638" s="498"/>
      <c r="L1638" s="498"/>
      <c r="M1638" s="500"/>
      <c r="N1638" s="498">
        <v>1</v>
      </c>
      <c r="O1638" s="498">
        <v>1</v>
      </c>
      <c r="P1638" s="500">
        <v>4329.5481105472845</v>
      </c>
    </row>
    <row r="1639" spans="1:16" ht="20.100000000000001" customHeight="1" x14ac:dyDescent="0.2">
      <c r="A1639" s="497" t="s">
        <v>618</v>
      </c>
      <c r="B1639" s="498" t="s">
        <v>639</v>
      </c>
      <c r="C1639" s="499" t="s">
        <v>620</v>
      </c>
      <c r="D1639" s="499" t="s">
        <v>2233</v>
      </c>
      <c r="E1639" s="500">
        <v>8000</v>
      </c>
      <c r="F1639" s="499" t="s">
        <v>5237</v>
      </c>
      <c r="G1639" s="499" t="s">
        <v>5238</v>
      </c>
      <c r="H1639" s="499" t="s">
        <v>1277</v>
      </c>
      <c r="I1639" s="499" t="s">
        <v>630</v>
      </c>
      <c r="J1639" s="499" t="s">
        <v>1277</v>
      </c>
      <c r="K1639" s="498">
        <v>1</v>
      </c>
      <c r="L1639" s="498">
        <v>2</v>
      </c>
      <c r="M1639" s="500">
        <v>8474.15</v>
      </c>
      <c r="N1639" s="498">
        <v>4</v>
      </c>
      <c r="O1639" s="498">
        <v>6</v>
      </c>
      <c r="P1639" s="500">
        <v>49418.548110547286</v>
      </c>
    </row>
    <row r="1640" spans="1:16" ht="20.100000000000001" customHeight="1" x14ac:dyDescent="0.2">
      <c r="A1640" s="497" t="s">
        <v>618</v>
      </c>
      <c r="B1640" s="498" t="s">
        <v>619</v>
      </c>
      <c r="C1640" s="499" t="s">
        <v>620</v>
      </c>
      <c r="D1640" s="499" t="s">
        <v>1486</v>
      </c>
      <c r="E1640" s="500">
        <v>5500</v>
      </c>
      <c r="F1640" s="499" t="s">
        <v>5239</v>
      </c>
      <c r="G1640" s="499" t="s">
        <v>5240</v>
      </c>
      <c r="H1640" s="499" t="s">
        <v>643</v>
      </c>
      <c r="I1640" s="499" t="s">
        <v>630</v>
      </c>
      <c r="J1640" s="499" t="s">
        <v>643</v>
      </c>
      <c r="K1640" s="498">
        <v>2</v>
      </c>
      <c r="L1640" s="498">
        <v>5</v>
      </c>
      <c r="M1640" s="500">
        <v>15931.769999999999</v>
      </c>
      <c r="N1640" s="498">
        <v>2</v>
      </c>
      <c r="O1640" s="498">
        <v>4</v>
      </c>
      <c r="P1640" s="500">
        <v>21145.248110547287</v>
      </c>
    </row>
    <row r="1641" spans="1:16" ht="20.100000000000001" customHeight="1" x14ac:dyDescent="0.2">
      <c r="A1641" s="497" t="s">
        <v>618</v>
      </c>
      <c r="B1641" s="498" t="s">
        <v>619</v>
      </c>
      <c r="C1641" s="499" t="s">
        <v>620</v>
      </c>
      <c r="D1641" s="499" t="s">
        <v>5241</v>
      </c>
      <c r="E1641" s="500">
        <v>1200</v>
      </c>
      <c r="F1641" s="499" t="s">
        <v>5242</v>
      </c>
      <c r="G1641" s="499" t="s">
        <v>5243</v>
      </c>
      <c r="H1641" s="499" t="s">
        <v>2241</v>
      </c>
      <c r="I1641" s="499" t="s">
        <v>652</v>
      </c>
      <c r="J1641" s="499" t="s">
        <v>2241</v>
      </c>
      <c r="K1641" s="498">
        <v>6</v>
      </c>
      <c r="L1641" s="498">
        <v>12</v>
      </c>
      <c r="M1641" s="500">
        <v>16550.400000000001</v>
      </c>
      <c r="N1641" s="498">
        <v>4</v>
      </c>
      <c r="O1641" s="498">
        <v>6</v>
      </c>
      <c r="P1641" s="500">
        <v>7914.1881105472849</v>
      </c>
    </row>
    <row r="1642" spans="1:16" ht="20.100000000000001" customHeight="1" x14ac:dyDescent="0.2">
      <c r="A1642" s="497" t="s">
        <v>618</v>
      </c>
      <c r="B1642" s="498" t="s">
        <v>619</v>
      </c>
      <c r="C1642" s="499" t="s">
        <v>620</v>
      </c>
      <c r="D1642" s="499" t="s">
        <v>4978</v>
      </c>
      <c r="E1642" s="500">
        <v>5000</v>
      </c>
      <c r="F1642" s="499" t="s">
        <v>5244</v>
      </c>
      <c r="G1642" s="499" t="s">
        <v>5245</v>
      </c>
      <c r="H1642" s="499" t="s">
        <v>773</v>
      </c>
      <c r="I1642" s="499" t="s">
        <v>630</v>
      </c>
      <c r="J1642" s="499" t="s">
        <v>773</v>
      </c>
      <c r="K1642" s="498">
        <v>9</v>
      </c>
      <c r="L1642" s="498">
        <v>12</v>
      </c>
      <c r="M1642" s="500">
        <v>62915.600000000013</v>
      </c>
      <c r="N1642" s="498">
        <v>4</v>
      </c>
      <c r="O1642" s="498">
        <v>6</v>
      </c>
      <c r="P1642" s="500">
        <v>31418.548110547283</v>
      </c>
    </row>
    <row r="1643" spans="1:16" ht="20.100000000000001" customHeight="1" x14ac:dyDescent="0.2">
      <c r="A1643" s="497" t="s">
        <v>618</v>
      </c>
      <c r="B1643" s="498" t="s">
        <v>639</v>
      </c>
      <c r="C1643" s="499" t="s">
        <v>620</v>
      </c>
      <c r="D1643" s="499" t="s">
        <v>2194</v>
      </c>
      <c r="E1643" s="500">
        <v>15600</v>
      </c>
      <c r="F1643" s="499" t="s">
        <v>5246</v>
      </c>
      <c r="G1643" s="499" t="s">
        <v>5247</v>
      </c>
      <c r="H1643" s="499" t="s">
        <v>715</v>
      </c>
      <c r="I1643" s="499" t="s">
        <v>630</v>
      </c>
      <c r="J1643" s="499" t="s">
        <v>715</v>
      </c>
      <c r="K1643" s="498">
        <v>1</v>
      </c>
      <c r="L1643" s="498">
        <v>3</v>
      </c>
      <c r="M1643" s="500">
        <v>11636.97</v>
      </c>
      <c r="N1643" s="498"/>
      <c r="O1643" s="498"/>
      <c r="P1643" s="500"/>
    </row>
    <row r="1644" spans="1:16" ht="20.100000000000001" customHeight="1" x14ac:dyDescent="0.2">
      <c r="A1644" s="497" t="s">
        <v>618</v>
      </c>
      <c r="B1644" s="498" t="s">
        <v>639</v>
      </c>
      <c r="C1644" s="499" t="s">
        <v>620</v>
      </c>
      <c r="D1644" s="499" t="s">
        <v>830</v>
      </c>
      <c r="E1644" s="500">
        <v>1600</v>
      </c>
      <c r="F1644" s="499" t="s">
        <v>5248</v>
      </c>
      <c r="G1644" s="499" t="s">
        <v>5249</v>
      </c>
      <c r="H1644" s="499" t="s">
        <v>5250</v>
      </c>
      <c r="I1644" s="499" t="s">
        <v>625</v>
      </c>
      <c r="J1644" s="499" t="s">
        <v>5250</v>
      </c>
      <c r="K1644" s="498">
        <v>6</v>
      </c>
      <c r="L1644" s="498">
        <v>12</v>
      </c>
      <c r="M1644" s="500">
        <v>21739.35</v>
      </c>
      <c r="N1644" s="498">
        <v>4</v>
      </c>
      <c r="O1644" s="498">
        <v>6</v>
      </c>
      <c r="P1644" s="500">
        <v>10575.748110547283</v>
      </c>
    </row>
    <row r="1645" spans="1:16" ht="20.100000000000001" customHeight="1" x14ac:dyDescent="0.2">
      <c r="A1645" s="497" t="s">
        <v>618</v>
      </c>
      <c r="B1645" s="498" t="s">
        <v>639</v>
      </c>
      <c r="C1645" s="499" t="s">
        <v>620</v>
      </c>
      <c r="D1645" s="499" t="s">
        <v>805</v>
      </c>
      <c r="E1645" s="500">
        <v>3500</v>
      </c>
      <c r="F1645" s="499" t="s">
        <v>5251</v>
      </c>
      <c r="G1645" s="499" t="s">
        <v>5252</v>
      </c>
      <c r="H1645" s="499" t="s">
        <v>774</v>
      </c>
      <c r="I1645" s="499" t="s">
        <v>625</v>
      </c>
      <c r="J1645" s="499" t="s">
        <v>774</v>
      </c>
      <c r="K1645" s="498">
        <v>8</v>
      </c>
      <c r="L1645" s="498">
        <v>12</v>
      </c>
      <c r="M1645" s="500">
        <v>44989.80000000001</v>
      </c>
      <c r="N1645" s="498">
        <v>4</v>
      </c>
      <c r="O1645" s="498">
        <v>6</v>
      </c>
      <c r="P1645" s="500">
        <v>22418.548110547283</v>
      </c>
    </row>
    <row r="1646" spans="1:16" ht="20.100000000000001" customHeight="1" x14ac:dyDescent="0.2">
      <c r="A1646" s="497" t="s">
        <v>618</v>
      </c>
      <c r="B1646" s="498" t="s">
        <v>639</v>
      </c>
      <c r="C1646" s="499" t="s">
        <v>620</v>
      </c>
      <c r="D1646" s="499" t="s">
        <v>1138</v>
      </c>
      <c r="E1646" s="500">
        <v>3000</v>
      </c>
      <c r="F1646" s="499" t="s">
        <v>5253</v>
      </c>
      <c r="G1646" s="499" t="s">
        <v>5254</v>
      </c>
      <c r="H1646" s="499" t="s">
        <v>629</v>
      </c>
      <c r="I1646" s="499" t="s">
        <v>630</v>
      </c>
      <c r="J1646" s="499" t="s">
        <v>629</v>
      </c>
      <c r="K1646" s="498">
        <v>6</v>
      </c>
      <c r="L1646" s="498">
        <v>12</v>
      </c>
      <c r="M1646" s="500">
        <v>38978.040000000008</v>
      </c>
      <c r="N1646" s="498">
        <v>4</v>
      </c>
      <c r="O1646" s="498">
        <v>6</v>
      </c>
      <c r="P1646" s="500">
        <v>19418.548110547283</v>
      </c>
    </row>
    <row r="1647" spans="1:16" ht="20.100000000000001" customHeight="1" x14ac:dyDescent="0.2">
      <c r="A1647" s="497" t="s">
        <v>618</v>
      </c>
      <c r="B1647" s="498" t="s">
        <v>639</v>
      </c>
      <c r="C1647" s="499" t="s">
        <v>620</v>
      </c>
      <c r="D1647" s="499" t="s">
        <v>1229</v>
      </c>
      <c r="E1647" s="500">
        <v>6000</v>
      </c>
      <c r="F1647" s="499" t="s">
        <v>5255</v>
      </c>
      <c r="G1647" s="499" t="s">
        <v>5256</v>
      </c>
      <c r="H1647" s="499" t="s">
        <v>5257</v>
      </c>
      <c r="I1647" s="499" t="s">
        <v>625</v>
      </c>
      <c r="J1647" s="499" t="s">
        <v>5257</v>
      </c>
      <c r="K1647" s="498">
        <v>6</v>
      </c>
      <c r="L1647" s="498">
        <v>12</v>
      </c>
      <c r="M1647" s="500">
        <v>74939.399999999994</v>
      </c>
      <c r="N1647" s="498">
        <v>4</v>
      </c>
      <c r="O1647" s="498">
        <v>6</v>
      </c>
      <c r="P1647" s="500">
        <v>37418.548110547286</v>
      </c>
    </row>
    <row r="1648" spans="1:16" ht="20.100000000000001" customHeight="1" x14ac:dyDescent="0.2">
      <c r="A1648" s="497" t="s">
        <v>618</v>
      </c>
      <c r="B1648" s="498" t="s">
        <v>639</v>
      </c>
      <c r="C1648" s="499" t="s">
        <v>620</v>
      </c>
      <c r="D1648" s="499" t="s">
        <v>1486</v>
      </c>
      <c r="E1648" s="500">
        <v>3000</v>
      </c>
      <c r="F1648" s="499" t="s">
        <v>5258</v>
      </c>
      <c r="G1648" s="499" t="s">
        <v>5259</v>
      </c>
      <c r="H1648" s="499" t="s">
        <v>749</v>
      </c>
      <c r="I1648" s="499" t="s">
        <v>630</v>
      </c>
      <c r="J1648" s="499" t="s">
        <v>749</v>
      </c>
      <c r="K1648" s="498">
        <v>6</v>
      </c>
      <c r="L1648" s="498">
        <v>12</v>
      </c>
      <c r="M1648" s="500">
        <v>38881.400000000009</v>
      </c>
      <c r="N1648" s="498">
        <v>4</v>
      </c>
      <c r="O1648" s="498">
        <v>6</v>
      </c>
      <c r="P1648" s="500">
        <v>19418.548110547283</v>
      </c>
    </row>
    <row r="1649" spans="1:16" ht="20.100000000000001" customHeight="1" x14ac:dyDescent="0.2">
      <c r="A1649" s="497" t="s">
        <v>618</v>
      </c>
      <c r="B1649" s="498" t="s">
        <v>619</v>
      </c>
      <c r="C1649" s="499" t="s">
        <v>620</v>
      </c>
      <c r="D1649" s="499" t="s">
        <v>5260</v>
      </c>
      <c r="E1649" s="500">
        <v>4500</v>
      </c>
      <c r="F1649" s="499" t="s">
        <v>5261</v>
      </c>
      <c r="G1649" s="499" t="s">
        <v>5262</v>
      </c>
      <c r="H1649" s="499" t="s">
        <v>629</v>
      </c>
      <c r="I1649" s="499" t="s">
        <v>630</v>
      </c>
      <c r="J1649" s="499" t="s">
        <v>629</v>
      </c>
      <c r="K1649" s="498">
        <v>9</v>
      </c>
      <c r="L1649" s="498">
        <v>12</v>
      </c>
      <c r="M1649" s="500">
        <v>56989.80000000001</v>
      </c>
      <c r="N1649" s="498">
        <v>4</v>
      </c>
      <c r="O1649" s="498">
        <v>6</v>
      </c>
      <c r="P1649" s="500">
        <v>28418.548110547283</v>
      </c>
    </row>
    <row r="1650" spans="1:16" ht="20.100000000000001" customHeight="1" x14ac:dyDescent="0.2">
      <c r="A1650" s="497" t="s">
        <v>618</v>
      </c>
      <c r="B1650" s="498" t="s">
        <v>639</v>
      </c>
      <c r="C1650" s="499" t="s">
        <v>620</v>
      </c>
      <c r="D1650" s="499" t="s">
        <v>4101</v>
      </c>
      <c r="E1650" s="500">
        <v>4500</v>
      </c>
      <c r="F1650" s="499" t="s">
        <v>5263</v>
      </c>
      <c r="G1650" s="499" t="s">
        <v>5264</v>
      </c>
      <c r="H1650" s="499" t="s">
        <v>5265</v>
      </c>
      <c r="I1650" s="499" t="s">
        <v>630</v>
      </c>
      <c r="J1650" s="499" t="s">
        <v>5265</v>
      </c>
      <c r="K1650" s="498">
        <v>10</v>
      </c>
      <c r="L1650" s="498">
        <v>12</v>
      </c>
      <c r="M1650" s="500">
        <v>56968.880000000012</v>
      </c>
      <c r="N1650" s="498">
        <v>5</v>
      </c>
      <c r="O1650" s="498">
        <v>6</v>
      </c>
      <c r="P1650" s="500">
        <v>28418.548110547283</v>
      </c>
    </row>
    <row r="1651" spans="1:16" ht="20.100000000000001" customHeight="1" x14ac:dyDescent="0.2">
      <c r="A1651" s="497" t="s">
        <v>618</v>
      </c>
      <c r="B1651" s="498" t="s">
        <v>619</v>
      </c>
      <c r="C1651" s="499" t="s">
        <v>620</v>
      </c>
      <c r="D1651" s="499" t="s">
        <v>1141</v>
      </c>
      <c r="E1651" s="500">
        <v>3000</v>
      </c>
      <c r="F1651" s="499" t="s">
        <v>5266</v>
      </c>
      <c r="G1651" s="499" t="s">
        <v>5267</v>
      </c>
      <c r="H1651" s="499" t="s">
        <v>787</v>
      </c>
      <c r="I1651" s="499" t="s">
        <v>625</v>
      </c>
      <c r="J1651" s="499" t="s">
        <v>787</v>
      </c>
      <c r="K1651" s="498">
        <v>6</v>
      </c>
      <c r="L1651" s="498">
        <v>12</v>
      </c>
      <c r="M1651" s="500">
        <v>38989.80000000001</v>
      </c>
      <c r="N1651" s="498">
        <v>4</v>
      </c>
      <c r="O1651" s="498">
        <v>6</v>
      </c>
      <c r="P1651" s="500">
        <v>19418.548110547283</v>
      </c>
    </row>
    <row r="1652" spans="1:16" ht="20.100000000000001" customHeight="1" x14ac:dyDescent="0.2">
      <c r="A1652" s="497" t="s">
        <v>618</v>
      </c>
      <c r="B1652" s="498" t="s">
        <v>639</v>
      </c>
      <c r="C1652" s="499" t="s">
        <v>620</v>
      </c>
      <c r="D1652" s="499" t="s">
        <v>700</v>
      </c>
      <c r="E1652" s="500">
        <v>6500</v>
      </c>
      <c r="F1652" s="499" t="s">
        <v>5268</v>
      </c>
      <c r="G1652" s="499" t="s">
        <v>5269</v>
      </c>
      <c r="H1652" s="499" t="s">
        <v>1389</v>
      </c>
      <c r="I1652" s="499" t="s">
        <v>630</v>
      </c>
      <c r="J1652" s="499" t="s">
        <v>1389</v>
      </c>
      <c r="K1652" s="498">
        <v>8</v>
      </c>
      <c r="L1652" s="498">
        <v>12</v>
      </c>
      <c r="M1652" s="500">
        <v>80893.049999999988</v>
      </c>
      <c r="N1652" s="498">
        <v>4</v>
      </c>
      <c r="O1652" s="498">
        <v>6</v>
      </c>
      <c r="P1652" s="500">
        <v>40418.548110547286</v>
      </c>
    </row>
    <row r="1653" spans="1:16" ht="20.100000000000001" customHeight="1" x14ac:dyDescent="0.2">
      <c r="A1653" s="497" t="s">
        <v>618</v>
      </c>
      <c r="B1653" s="498" t="s">
        <v>639</v>
      </c>
      <c r="C1653" s="499" t="s">
        <v>620</v>
      </c>
      <c r="D1653" s="499" t="s">
        <v>5270</v>
      </c>
      <c r="E1653" s="500">
        <v>14000</v>
      </c>
      <c r="F1653" s="499" t="s">
        <v>5271</v>
      </c>
      <c r="G1653" s="499" t="s">
        <v>5272</v>
      </c>
      <c r="H1653" s="499" t="s">
        <v>2835</v>
      </c>
      <c r="I1653" s="499" t="s">
        <v>630</v>
      </c>
      <c r="J1653" s="499" t="s">
        <v>2835</v>
      </c>
      <c r="K1653" s="498">
        <v>1</v>
      </c>
      <c r="L1653" s="498">
        <v>3</v>
      </c>
      <c r="M1653" s="500">
        <v>20570.52</v>
      </c>
      <c r="N1653" s="498"/>
      <c r="O1653" s="498"/>
      <c r="P1653" s="500"/>
    </row>
    <row r="1654" spans="1:16" ht="20.100000000000001" customHeight="1" x14ac:dyDescent="0.2">
      <c r="A1654" s="497" t="s">
        <v>618</v>
      </c>
      <c r="B1654" s="498" t="s">
        <v>639</v>
      </c>
      <c r="C1654" s="499" t="s">
        <v>620</v>
      </c>
      <c r="D1654" s="499" t="s">
        <v>5273</v>
      </c>
      <c r="E1654" s="500">
        <v>6000</v>
      </c>
      <c r="F1654" s="499" t="s">
        <v>5274</v>
      </c>
      <c r="G1654" s="499" t="s">
        <v>5275</v>
      </c>
      <c r="H1654" s="499" t="s">
        <v>715</v>
      </c>
      <c r="I1654" s="499" t="s">
        <v>630</v>
      </c>
      <c r="J1654" s="499" t="s">
        <v>715</v>
      </c>
      <c r="K1654" s="498">
        <v>1</v>
      </c>
      <c r="L1654" s="498">
        <v>4</v>
      </c>
      <c r="M1654" s="500">
        <v>19083.650000000001</v>
      </c>
      <c r="N1654" s="498"/>
      <c r="O1654" s="498"/>
      <c r="P1654" s="500"/>
    </row>
    <row r="1655" spans="1:16" ht="20.100000000000001" customHeight="1" x14ac:dyDescent="0.2">
      <c r="A1655" s="497" t="s">
        <v>618</v>
      </c>
      <c r="B1655" s="498" t="s">
        <v>639</v>
      </c>
      <c r="C1655" s="499" t="s">
        <v>620</v>
      </c>
      <c r="D1655" s="499" t="s">
        <v>893</v>
      </c>
      <c r="E1655" s="500">
        <v>3800</v>
      </c>
      <c r="F1655" s="499" t="s">
        <v>5276</v>
      </c>
      <c r="G1655" s="499" t="s">
        <v>5277</v>
      </c>
      <c r="H1655" s="499" t="s">
        <v>5278</v>
      </c>
      <c r="I1655" s="499" t="s">
        <v>652</v>
      </c>
      <c r="J1655" s="499" t="s">
        <v>5278</v>
      </c>
      <c r="K1655" s="498">
        <v>6</v>
      </c>
      <c r="L1655" s="498">
        <v>12</v>
      </c>
      <c r="M1655" s="500">
        <v>48581.320000000007</v>
      </c>
      <c r="N1655" s="498">
        <v>4</v>
      </c>
      <c r="O1655" s="498">
        <v>6</v>
      </c>
      <c r="P1655" s="500">
        <v>24218.548110547283</v>
      </c>
    </row>
    <row r="1656" spans="1:16" ht="20.100000000000001" customHeight="1" x14ac:dyDescent="0.2">
      <c r="A1656" s="497" t="s">
        <v>618</v>
      </c>
      <c r="B1656" s="498" t="s">
        <v>639</v>
      </c>
      <c r="C1656" s="499" t="s">
        <v>620</v>
      </c>
      <c r="D1656" s="499" t="s">
        <v>5279</v>
      </c>
      <c r="E1656" s="500">
        <v>2000</v>
      </c>
      <c r="F1656" s="499" t="s">
        <v>5280</v>
      </c>
      <c r="G1656" s="499" t="s">
        <v>5281</v>
      </c>
      <c r="H1656" s="499" t="s">
        <v>777</v>
      </c>
      <c r="I1656" s="499" t="s">
        <v>625</v>
      </c>
      <c r="J1656" s="499" t="s">
        <v>777</v>
      </c>
      <c r="K1656" s="498">
        <v>6</v>
      </c>
      <c r="L1656" s="498">
        <v>12</v>
      </c>
      <c r="M1656" s="500">
        <v>26982.520000000004</v>
      </c>
      <c r="N1656" s="498">
        <v>4</v>
      </c>
      <c r="O1656" s="498">
        <v>6</v>
      </c>
      <c r="P1656" s="500">
        <v>13191.748110547283</v>
      </c>
    </row>
    <row r="1657" spans="1:16" ht="20.100000000000001" customHeight="1" x14ac:dyDescent="0.2">
      <c r="A1657" s="497" t="s">
        <v>618</v>
      </c>
      <c r="B1657" s="498" t="s">
        <v>639</v>
      </c>
      <c r="C1657" s="499" t="s">
        <v>620</v>
      </c>
      <c r="D1657" s="499" t="s">
        <v>5282</v>
      </c>
      <c r="E1657" s="500">
        <v>5500</v>
      </c>
      <c r="F1657" s="499" t="s">
        <v>5283</v>
      </c>
      <c r="G1657" s="499" t="s">
        <v>5284</v>
      </c>
      <c r="H1657" s="499" t="s">
        <v>666</v>
      </c>
      <c r="I1657" s="499" t="s">
        <v>630</v>
      </c>
      <c r="J1657" s="499" t="s">
        <v>666</v>
      </c>
      <c r="K1657" s="498"/>
      <c r="L1657" s="498"/>
      <c r="M1657" s="500"/>
      <c r="N1657" s="498">
        <v>1</v>
      </c>
      <c r="O1657" s="498">
        <v>1</v>
      </c>
      <c r="P1657" s="500">
        <v>5829.5481105472845</v>
      </c>
    </row>
    <row r="1658" spans="1:16" ht="20.100000000000001" customHeight="1" x14ac:dyDescent="0.2">
      <c r="A1658" s="497" t="s">
        <v>618</v>
      </c>
      <c r="B1658" s="498" t="s">
        <v>639</v>
      </c>
      <c r="C1658" s="499" t="s">
        <v>620</v>
      </c>
      <c r="D1658" s="499" t="s">
        <v>805</v>
      </c>
      <c r="E1658" s="500">
        <v>1500</v>
      </c>
      <c r="F1658" s="499" t="s">
        <v>5285</v>
      </c>
      <c r="G1658" s="499" t="s">
        <v>5286</v>
      </c>
      <c r="H1658" s="499" t="s">
        <v>5287</v>
      </c>
      <c r="I1658" s="499" t="s">
        <v>625</v>
      </c>
      <c r="J1658" s="499" t="s">
        <v>5287</v>
      </c>
      <c r="K1658" s="498">
        <v>7</v>
      </c>
      <c r="L1658" s="498">
        <v>12</v>
      </c>
      <c r="M1658" s="500">
        <v>20616.88</v>
      </c>
      <c r="N1658" s="498">
        <v>4</v>
      </c>
      <c r="O1658" s="498">
        <v>6</v>
      </c>
      <c r="P1658" s="500">
        <v>9921.7481105472834</v>
      </c>
    </row>
    <row r="1659" spans="1:16" ht="20.100000000000001" customHeight="1" x14ac:dyDescent="0.2">
      <c r="A1659" s="497" t="s">
        <v>618</v>
      </c>
      <c r="B1659" s="498" t="s">
        <v>639</v>
      </c>
      <c r="C1659" s="499" t="s">
        <v>620</v>
      </c>
      <c r="D1659" s="499" t="s">
        <v>5288</v>
      </c>
      <c r="E1659" s="500">
        <v>2300</v>
      </c>
      <c r="F1659" s="499" t="s">
        <v>5289</v>
      </c>
      <c r="G1659" s="499" t="s">
        <v>5290</v>
      </c>
      <c r="H1659" s="499" t="s">
        <v>651</v>
      </c>
      <c r="I1659" s="499" t="s">
        <v>652</v>
      </c>
      <c r="J1659" s="499" t="s">
        <v>651</v>
      </c>
      <c r="K1659" s="498">
        <v>6</v>
      </c>
      <c r="L1659" s="498">
        <v>12</v>
      </c>
      <c r="M1659" s="500">
        <v>30414.240000000005</v>
      </c>
      <c r="N1659" s="498">
        <v>4</v>
      </c>
      <c r="O1659" s="498">
        <v>6</v>
      </c>
      <c r="P1659" s="500">
        <v>15153.748110547283</v>
      </c>
    </row>
    <row r="1660" spans="1:16" ht="20.100000000000001" customHeight="1" x14ac:dyDescent="0.2">
      <c r="A1660" s="497" t="s">
        <v>618</v>
      </c>
      <c r="B1660" s="498" t="s">
        <v>619</v>
      </c>
      <c r="C1660" s="499" t="s">
        <v>620</v>
      </c>
      <c r="D1660" s="499" t="s">
        <v>5291</v>
      </c>
      <c r="E1660" s="500">
        <v>4500</v>
      </c>
      <c r="F1660" s="499" t="s">
        <v>5292</v>
      </c>
      <c r="G1660" s="499" t="s">
        <v>5293</v>
      </c>
      <c r="H1660" s="499" t="s">
        <v>1192</v>
      </c>
      <c r="I1660" s="499" t="s">
        <v>630</v>
      </c>
      <c r="J1660" s="499" t="s">
        <v>1192</v>
      </c>
      <c r="K1660" s="498">
        <v>9</v>
      </c>
      <c r="L1660" s="498">
        <v>12</v>
      </c>
      <c r="M1660" s="500">
        <v>56967.790000000008</v>
      </c>
      <c r="N1660" s="498">
        <v>4</v>
      </c>
      <c r="O1660" s="498">
        <v>6</v>
      </c>
      <c r="P1660" s="500">
        <v>28418.548110547283</v>
      </c>
    </row>
    <row r="1661" spans="1:16" ht="20.100000000000001" customHeight="1" x14ac:dyDescent="0.2">
      <c r="A1661" s="497" t="s">
        <v>618</v>
      </c>
      <c r="B1661" s="498" t="s">
        <v>639</v>
      </c>
      <c r="C1661" s="499" t="s">
        <v>620</v>
      </c>
      <c r="D1661" s="499" t="s">
        <v>1337</v>
      </c>
      <c r="E1661" s="500">
        <v>3800</v>
      </c>
      <c r="F1661" s="499" t="s">
        <v>5294</v>
      </c>
      <c r="G1661" s="499" t="s">
        <v>5295</v>
      </c>
      <c r="H1661" s="499" t="s">
        <v>4338</v>
      </c>
      <c r="I1661" s="499" t="s">
        <v>652</v>
      </c>
      <c r="J1661" s="499" t="s">
        <v>4338</v>
      </c>
      <c r="K1661" s="498">
        <v>6</v>
      </c>
      <c r="L1661" s="498">
        <v>12</v>
      </c>
      <c r="M1661" s="500">
        <v>48587.000000000007</v>
      </c>
      <c r="N1661" s="498">
        <v>4</v>
      </c>
      <c r="O1661" s="498">
        <v>6</v>
      </c>
      <c r="P1661" s="500">
        <v>24218.548110547283</v>
      </c>
    </row>
    <row r="1662" spans="1:16" ht="20.100000000000001" customHeight="1" x14ac:dyDescent="0.2">
      <c r="A1662" s="497" t="s">
        <v>618</v>
      </c>
      <c r="B1662" s="498" t="s">
        <v>639</v>
      </c>
      <c r="C1662" s="499" t="s">
        <v>620</v>
      </c>
      <c r="D1662" s="499" t="s">
        <v>830</v>
      </c>
      <c r="E1662" s="500">
        <v>2500</v>
      </c>
      <c r="F1662" s="499" t="s">
        <v>5296</v>
      </c>
      <c r="G1662" s="499" t="s">
        <v>5297</v>
      </c>
      <c r="H1662" s="499" t="s">
        <v>5298</v>
      </c>
      <c r="I1662" s="499" t="s">
        <v>652</v>
      </c>
      <c r="J1662" s="499" t="s">
        <v>5298</v>
      </c>
      <c r="K1662" s="498">
        <v>6</v>
      </c>
      <c r="L1662" s="498">
        <v>12</v>
      </c>
      <c r="M1662" s="500">
        <v>32545.050000000007</v>
      </c>
      <c r="N1662" s="498">
        <v>4</v>
      </c>
      <c r="O1662" s="498">
        <v>6</v>
      </c>
      <c r="P1662" s="500">
        <v>16418.548110547283</v>
      </c>
    </row>
    <row r="1663" spans="1:16" ht="20.100000000000001" customHeight="1" x14ac:dyDescent="0.2">
      <c r="A1663" s="497" t="s">
        <v>618</v>
      </c>
      <c r="B1663" s="498" t="s">
        <v>639</v>
      </c>
      <c r="C1663" s="499" t="s">
        <v>620</v>
      </c>
      <c r="D1663" s="499" t="s">
        <v>4135</v>
      </c>
      <c r="E1663" s="500">
        <v>930</v>
      </c>
      <c r="F1663" s="499" t="s">
        <v>5299</v>
      </c>
      <c r="G1663" s="499" t="s">
        <v>5300</v>
      </c>
      <c r="H1663" s="499" t="s">
        <v>651</v>
      </c>
      <c r="I1663" s="499" t="s">
        <v>652</v>
      </c>
      <c r="J1663" s="499" t="s">
        <v>651</v>
      </c>
      <c r="K1663" s="498">
        <v>6</v>
      </c>
      <c r="L1663" s="498">
        <v>12</v>
      </c>
      <c r="M1663" s="500">
        <v>13264.400000000003</v>
      </c>
      <c r="N1663" s="498">
        <v>4</v>
      </c>
      <c r="O1663" s="498">
        <v>6</v>
      </c>
      <c r="P1663" s="500">
        <v>6193.9481105472842</v>
      </c>
    </row>
    <row r="1664" spans="1:16" ht="20.100000000000001" customHeight="1" x14ac:dyDescent="0.2">
      <c r="A1664" s="497" t="s">
        <v>618</v>
      </c>
      <c r="B1664" s="498" t="s">
        <v>639</v>
      </c>
      <c r="C1664" s="499" t="s">
        <v>620</v>
      </c>
      <c r="D1664" s="499" t="s">
        <v>5301</v>
      </c>
      <c r="E1664" s="500">
        <v>4000</v>
      </c>
      <c r="F1664" s="499" t="s">
        <v>5302</v>
      </c>
      <c r="G1664" s="499" t="s">
        <v>5303</v>
      </c>
      <c r="H1664" s="499" t="s">
        <v>4768</v>
      </c>
      <c r="I1664" s="499" t="s">
        <v>630</v>
      </c>
      <c r="J1664" s="499" t="s">
        <v>4768</v>
      </c>
      <c r="K1664" s="498">
        <v>6</v>
      </c>
      <c r="L1664" s="498">
        <v>12</v>
      </c>
      <c r="M1664" s="500">
        <v>50989.80000000001</v>
      </c>
      <c r="N1664" s="498">
        <v>4</v>
      </c>
      <c r="O1664" s="498">
        <v>6</v>
      </c>
      <c r="P1664" s="500">
        <v>25418.548110547283</v>
      </c>
    </row>
    <row r="1665" spans="1:16" ht="20.100000000000001" customHeight="1" x14ac:dyDescent="0.2">
      <c r="A1665" s="497" t="s">
        <v>618</v>
      </c>
      <c r="B1665" s="498" t="s">
        <v>619</v>
      </c>
      <c r="C1665" s="499" t="s">
        <v>620</v>
      </c>
      <c r="D1665" s="499" t="s">
        <v>760</v>
      </c>
      <c r="E1665" s="500">
        <v>7500</v>
      </c>
      <c r="F1665" s="499" t="s">
        <v>5304</v>
      </c>
      <c r="G1665" s="499" t="s">
        <v>5305</v>
      </c>
      <c r="H1665" s="499" t="s">
        <v>1000</v>
      </c>
      <c r="I1665" s="499" t="s">
        <v>630</v>
      </c>
      <c r="J1665" s="499" t="s">
        <v>1000</v>
      </c>
      <c r="K1665" s="498">
        <v>9</v>
      </c>
      <c r="L1665" s="498">
        <v>12</v>
      </c>
      <c r="M1665" s="500">
        <v>92888.919999999984</v>
      </c>
      <c r="N1665" s="498">
        <v>3</v>
      </c>
      <c r="O1665" s="498">
        <v>6</v>
      </c>
      <c r="P1665" s="500">
        <v>46418.548110547286</v>
      </c>
    </row>
    <row r="1666" spans="1:16" ht="20.100000000000001" customHeight="1" x14ac:dyDescent="0.2">
      <c r="A1666" s="497" t="s">
        <v>618</v>
      </c>
      <c r="B1666" s="498" t="s">
        <v>639</v>
      </c>
      <c r="C1666" s="499" t="s">
        <v>620</v>
      </c>
      <c r="D1666" s="499" t="s">
        <v>4030</v>
      </c>
      <c r="E1666" s="500">
        <v>3300</v>
      </c>
      <c r="F1666" s="499" t="s">
        <v>5306</v>
      </c>
      <c r="G1666" s="499" t="s">
        <v>5307</v>
      </c>
      <c r="H1666" s="499" t="s">
        <v>651</v>
      </c>
      <c r="I1666" s="499" t="s">
        <v>652</v>
      </c>
      <c r="J1666" s="499" t="s">
        <v>651</v>
      </c>
      <c r="K1666" s="498">
        <v>6</v>
      </c>
      <c r="L1666" s="498">
        <v>12</v>
      </c>
      <c r="M1666" s="500">
        <v>42515.990000000005</v>
      </c>
      <c r="N1666" s="498">
        <v>4</v>
      </c>
      <c r="O1666" s="498">
        <v>6</v>
      </c>
      <c r="P1666" s="500">
        <v>21218.548110547283</v>
      </c>
    </row>
    <row r="1667" spans="1:16" ht="20.100000000000001" customHeight="1" x14ac:dyDescent="0.2">
      <c r="A1667" s="497" t="s">
        <v>618</v>
      </c>
      <c r="B1667" s="498" t="s">
        <v>639</v>
      </c>
      <c r="C1667" s="499" t="s">
        <v>620</v>
      </c>
      <c r="D1667" s="499" t="s">
        <v>778</v>
      </c>
      <c r="E1667" s="500">
        <v>2500</v>
      </c>
      <c r="F1667" s="499" t="s">
        <v>5308</v>
      </c>
      <c r="G1667" s="499" t="s">
        <v>5309</v>
      </c>
      <c r="H1667" s="499" t="s">
        <v>4519</v>
      </c>
      <c r="I1667" s="499" t="s">
        <v>625</v>
      </c>
      <c r="J1667" s="499" t="s">
        <v>4519</v>
      </c>
      <c r="K1667" s="498">
        <v>6</v>
      </c>
      <c r="L1667" s="498">
        <v>12</v>
      </c>
      <c r="M1667" s="500">
        <v>32983.170000000006</v>
      </c>
      <c r="N1667" s="498">
        <v>5</v>
      </c>
      <c r="O1667" s="498">
        <v>6</v>
      </c>
      <c r="P1667" s="500">
        <v>16418.548110547283</v>
      </c>
    </row>
    <row r="1668" spans="1:16" ht="20.100000000000001" customHeight="1" x14ac:dyDescent="0.2">
      <c r="A1668" s="497" t="s">
        <v>618</v>
      </c>
      <c r="B1668" s="498" t="s">
        <v>619</v>
      </c>
      <c r="C1668" s="499" t="s">
        <v>620</v>
      </c>
      <c r="D1668" s="499" t="s">
        <v>5310</v>
      </c>
      <c r="E1668" s="500">
        <v>3500</v>
      </c>
      <c r="F1668" s="499" t="s">
        <v>5311</v>
      </c>
      <c r="G1668" s="499" t="s">
        <v>5312</v>
      </c>
      <c r="H1668" s="499" t="s">
        <v>981</v>
      </c>
      <c r="I1668" s="499" t="s">
        <v>630</v>
      </c>
      <c r="J1668" s="499" t="s">
        <v>981</v>
      </c>
      <c r="K1668" s="498">
        <v>7</v>
      </c>
      <c r="L1668" s="498">
        <v>8</v>
      </c>
      <c r="M1668" s="500">
        <v>28606.360000000004</v>
      </c>
      <c r="N1668" s="498"/>
      <c r="O1668" s="498"/>
      <c r="P1668" s="500"/>
    </row>
    <row r="1669" spans="1:16" ht="20.100000000000001" customHeight="1" x14ac:dyDescent="0.2">
      <c r="A1669" s="497" t="s">
        <v>618</v>
      </c>
      <c r="B1669" s="498" t="s">
        <v>639</v>
      </c>
      <c r="C1669" s="499" t="s">
        <v>620</v>
      </c>
      <c r="D1669" s="499" t="s">
        <v>5313</v>
      </c>
      <c r="E1669" s="500">
        <v>5700</v>
      </c>
      <c r="F1669" s="499" t="s">
        <v>5314</v>
      </c>
      <c r="G1669" s="499" t="s">
        <v>5315</v>
      </c>
      <c r="H1669" s="499" t="s">
        <v>2282</v>
      </c>
      <c r="I1669" s="499" t="s">
        <v>652</v>
      </c>
      <c r="J1669" s="499" t="s">
        <v>2282</v>
      </c>
      <c r="K1669" s="498">
        <v>6</v>
      </c>
      <c r="L1669" s="498">
        <v>12</v>
      </c>
      <c r="M1669" s="500">
        <v>71196.640000000014</v>
      </c>
      <c r="N1669" s="498">
        <v>4</v>
      </c>
      <c r="O1669" s="498">
        <v>6</v>
      </c>
      <c r="P1669" s="500">
        <v>35618.548110547286</v>
      </c>
    </row>
    <row r="1670" spans="1:16" ht="20.100000000000001" customHeight="1" x14ac:dyDescent="0.2">
      <c r="A1670" s="497" t="s">
        <v>618</v>
      </c>
      <c r="B1670" s="498" t="s">
        <v>639</v>
      </c>
      <c r="C1670" s="499" t="s">
        <v>620</v>
      </c>
      <c r="D1670" s="499" t="s">
        <v>1489</v>
      </c>
      <c r="E1670" s="500">
        <v>6000</v>
      </c>
      <c r="F1670" s="499" t="s">
        <v>5316</v>
      </c>
      <c r="G1670" s="499" t="s">
        <v>5317</v>
      </c>
      <c r="H1670" s="499" t="s">
        <v>643</v>
      </c>
      <c r="I1670" s="499" t="s">
        <v>630</v>
      </c>
      <c r="J1670" s="499" t="s">
        <v>643</v>
      </c>
      <c r="K1670" s="498">
        <v>1</v>
      </c>
      <c r="L1670" s="498">
        <v>3</v>
      </c>
      <c r="M1670" s="500">
        <v>12544.97</v>
      </c>
      <c r="N1670" s="498">
        <v>4</v>
      </c>
      <c r="O1670" s="498">
        <v>6</v>
      </c>
      <c r="P1670" s="500">
        <v>37418.548110547286</v>
      </c>
    </row>
    <row r="1671" spans="1:16" ht="20.100000000000001" customHeight="1" x14ac:dyDescent="0.2">
      <c r="A1671" s="497" t="s">
        <v>618</v>
      </c>
      <c r="B1671" s="498" t="s">
        <v>639</v>
      </c>
      <c r="C1671" s="499" t="s">
        <v>620</v>
      </c>
      <c r="D1671" s="499" t="s">
        <v>5318</v>
      </c>
      <c r="E1671" s="500">
        <v>2500</v>
      </c>
      <c r="F1671" s="499" t="s">
        <v>5319</v>
      </c>
      <c r="G1671" s="499" t="s">
        <v>5320</v>
      </c>
      <c r="H1671" s="499" t="s">
        <v>3163</v>
      </c>
      <c r="I1671" s="499" t="s">
        <v>625</v>
      </c>
      <c r="J1671" s="499" t="s">
        <v>3163</v>
      </c>
      <c r="K1671" s="498">
        <v>1</v>
      </c>
      <c r="L1671" s="498">
        <v>2</v>
      </c>
      <c r="M1671" s="500">
        <v>2557.48</v>
      </c>
      <c r="N1671" s="498">
        <v>4</v>
      </c>
      <c r="O1671" s="498">
        <v>6</v>
      </c>
      <c r="P1671" s="500">
        <v>16418.548110547283</v>
      </c>
    </row>
    <row r="1672" spans="1:16" ht="20.100000000000001" customHeight="1" x14ac:dyDescent="0.2">
      <c r="A1672" s="497" t="s">
        <v>618</v>
      </c>
      <c r="B1672" s="498" t="s">
        <v>619</v>
      </c>
      <c r="C1672" s="499" t="s">
        <v>620</v>
      </c>
      <c r="D1672" s="499" t="s">
        <v>5321</v>
      </c>
      <c r="E1672" s="500">
        <v>4000</v>
      </c>
      <c r="F1672" s="499" t="s">
        <v>5322</v>
      </c>
      <c r="G1672" s="499" t="s">
        <v>5323</v>
      </c>
      <c r="H1672" s="499" t="s">
        <v>1000</v>
      </c>
      <c r="I1672" s="499" t="s">
        <v>630</v>
      </c>
      <c r="J1672" s="499" t="s">
        <v>1000</v>
      </c>
      <c r="K1672" s="498">
        <v>9</v>
      </c>
      <c r="L1672" s="498">
        <v>12</v>
      </c>
      <c r="M1672" s="500">
        <v>40963.37000000001</v>
      </c>
      <c r="N1672" s="498">
        <v>4</v>
      </c>
      <c r="O1672" s="498">
        <v>6</v>
      </c>
      <c r="P1672" s="500">
        <v>25418.548110547283</v>
      </c>
    </row>
    <row r="1673" spans="1:16" ht="20.100000000000001" customHeight="1" x14ac:dyDescent="0.2">
      <c r="A1673" s="497" t="s">
        <v>618</v>
      </c>
      <c r="B1673" s="498" t="s">
        <v>639</v>
      </c>
      <c r="C1673" s="499" t="s">
        <v>620</v>
      </c>
      <c r="D1673" s="499" t="s">
        <v>830</v>
      </c>
      <c r="E1673" s="500">
        <v>2000</v>
      </c>
      <c r="F1673" s="499" t="s">
        <v>5324</v>
      </c>
      <c r="G1673" s="499" t="s">
        <v>5325</v>
      </c>
      <c r="H1673" s="499" t="s">
        <v>1697</v>
      </c>
      <c r="I1673" s="499" t="s">
        <v>625</v>
      </c>
      <c r="J1673" s="499" t="s">
        <v>1697</v>
      </c>
      <c r="K1673" s="498">
        <v>6</v>
      </c>
      <c r="L1673" s="498">
        <v>12</v>
      </c>
      <c r="M1673" s="500">
        <v>26844.750000000007</v>
      </c>
      <c r="N1673" s="498">
        <v>4</v>
      </c>
      <c r="O1673" s="498">
        <v>6</v>
      </c>
      <c r="P1673" s="500">
        <v>13191.748110547283</v>
      </c>
    </row>
    <row r="1674" spans="1:16" ht="20.100000000000001" customHeight="1" x14ac:dyDescent="0.2">
      <c r="A1674" s="497" t="s">
        <v>618</v>
      </c>
      <c r="B1674" s="498" t="s">
        <v>639</v>
      </c>
      <c r="C1674" s="499" t="s">
        <v>620</v>
      </c>
      <c r="D1674" s="499" t="s">
        <v>3607</v>
      </c>
      <c r="E1674" s="500">
        <v>1800</v>
      </c>
      <c r="F1674" s="499" t="s">
        <v>5326</v>
      </c>
      <c r="G1674" s="499" t="s">
        <v>5327</v>
      </c>
      <c r="H1674" s="499" t="s">
        <v>5328</v>
      </c>
      <c r="I1674" s="499" t="s">
        <v>630</v>
      </c>
      <c r="J1674" s="499" t="s">
        <v>5328</v>
      </c>
      <c r="K1674" s="498">
        <v>6</v>
      </c>
      <c r="L1674" s="498">
        <v>12</v>
      </c>
      <c r="M1674" s="500">
        <v>24389.42</v>
      </c>
      <c r="N1674" s="498">
        <v>4</v>
      </c>
      <c r="O1674" s="498">
        <v>6</v>
      </c>
      <c r="P1674" s="500">
        <v>11883.748110547283</v>
      </c>
    </row>
    <row r="1675" spans="1:16" ht="20.100000000000001" customHeight="1" x14ac:dyDescent="0.2">
      <c r="A1675" s="497" t="s">
        <v>618</v>
      </c>
      <c r="B1675" s="498" t="s">
        <v>639</v>
      </c>
      <c r="C1675" s="499" t="s">
        <v>620</v>
      </c>
      <c r="D1675" s="499" t="s">
        <v>5329</v>
      </c>
      <c r="E1675" s="500">
        <v>4000</v>
      </c>
      <c r="F1675" s="499" t="s">
        <v>5330</v>
      </c>
      <c r="G1675" s="499" t="s">
        <v>5331</v>
      </c>
      <c r="H1675" s="499" t="s">
        <v>5332</v>
      </c>
      <c r="I1675" s="499" t="s">
        <v>625</v>
      </c>
      <c r="J1675" s="499" t="s">
        <v>5332</v>
      </c>
      <c r="K1675" s="498">
        <v>6</v>
      </c>
      <c r="L1675" s="498">
        <v>12</v>
      </c>
      <c r="M1675" s="500">
        <v>50959.280000000013</v>
      </c>
      <c r="N1675" s="498">
        <v>4</v>
      </c>
      <c r="O1675" s="498">
        <v>6</v>
      </c>
      <c r="P1675" s="500">
        <v>25418.548110547283</v>
      </c>
    </row>
    <row r="1676" spans="1:16" ht="20.100000000000001" customHeight="1" x14ac:dyDescent="0.2">
      <c r="A1676" s="497" t="s">
        <v>618</v>
      </c>
      <c r="B1676" s="498" t="s">
        <v>639</v>
      </c>
      <c r="C1676" s="499" t="s">
        <v>620</v>
      </c>
      <c r="D1676" s="499" t="s">
        <v>5333</v>
      </c>
      <c r="E1676" s="500">
        <v>4000</v>
      </c>
      <c r="F1676" s="499" t="s">
        <v>5334</v>
      </c>
      <c r="G1676" s="499" t="s">
        <v>5335</v>
      </c>
      <c r="H1676" s="499" t="s">
        <v>4713</v>
      </c>
      <c r="I1676" s="499" t="s">
        <v>630</v>
      </c>
      <c r="J1676" s="499" t="s">
        <v>4713</v>
      </c>
      <c r="K1676" s="498"/>
      <c r="L1676" s="498"/>
      <c r="M1676" s="500"/>
      <c r="N1676" s="498">
        <v>2</v>
      </c>
      <c r="O1676" s="498">
        <v>4</v>
      </c>
      <c r="P1676" s="500">
        <v>16982.948110547284</v>
      </c>
    </row>
    <row r="1677" spans="1:16" ht="20.100000000000001" customHeight="1" x14ac:dyDescent="0.2">
      <c r="A1677" s="497" t="s">
        <v>618</v>
      </c>
      <c r="B1677" s="498" t="s">
        <v>639</v>
      </c>
      <c r="C1677" s="499" t="s">
        <v>620</v>
      </c>
      <c r="D1677" s="499" t="s">
        <v>5336</v>
      </c>
      <c r="E1677" s="500">
        <v>5000</v>
      </c>
      <c r="F1677" s="499" t="s">
        <v>5337</v>
      </c>
      <c r="G1677" s="499" t="s">
        <v>5338</v>
      </c>
      <c r="H1677" s="499" t="s">
        <v>2019</v>
      </c>
      <c r="I1677" s="499" t="s">
        <v>625</v>
      </c>
      <c r="J1677" s="499" t="s">
        <v>2019</v>
      </c>
      <c r="K1677" s="498">
        <v>6</v>
      </c>
      <c r="L1677" s="498">
        <v>12</v>
      </c>
      <c r="M1677" s="500">
        <v>62582.260000000009</v>
      </c>
      <c r="N1677" s="498">
        <v>1</v>
      </c>
      <c r="O1677" s="498">
        <v>2</v>
      </c>
      <c r="P1677" s="500">
        <v>22098.478110547283</v>
      </c>
    </row>
    <row r="1678" spans="1:16" ht="20.100000000000001" customHeight="1" x14ac:dyDescent="0.2">
      <c r="A1678" s="497" t="s">
        <v>618</v>
      </c>
      <c r="B1678" s="498" t="s">
        <v>639</v>
      </c>
      <c r="C1678" s="499" t="s">
        <v>620</v>
      </c>
      <c r="D1678" s="499" t="s">
        <v>653</v>
      </c>
      <c r="E1678" s="500">
        <v>4000</v>
      </c>
      <c r="F1678" s="499" t="s">
        <v>5339</v>
      </c>
      <c r="G1678" s="499" t="s">
        <v>5340</v>
      </c>
      <c r="H1678" s="499" t="s">
        <v>1653</v>
      </c>
      <c r="I1678" s="499" t="s">
        <v>630</v>
      </c>
      <c r="J1678" s="499" t="s">
        <v>1653</v>
      </c>
      <c r="K1678" s="498">
        <v>7</v>
      </c>
      <c r="L1678" s="498">
        <v>12</v>
      </c>
      <c r="M1678" s="500">
        <v>50954.090000000011</v>
      </c>
      <c r="N1678" s="498">
        <v>4</v>
      </c>
      <c r="O1678" s="498">
        <v>6</v>
      </c>
      <c r="P1678" s="500">
        <v>25418.548110547283</v>
      </c>
    </row>
    <row r="1679" spans="1:16" ht="20.100000000000001" customHeight="1" x14ac:dyDescent="0.2">
      <c r="A1679" s="497" t="s">
        <v>618</v>
      </c>
      <c r="B1679" s="498" t="s">
        <v>639</v>
      </c>
      <c r="C1679" s="499" t="s">
        <v>620</v>
      </c>
      <c r="D1679" s="499" t="s">
        <v>5341</v>
      </c>
      <c r="E1679" s="500">
        <v>4500</v>
      </c>
      <c r="F1679" s="499" t="s">
        <v>5342</v>
      </c>
      <c r="G1679" s="499" t="s">
        <v>5343</v>
      </c>
      <c r="H1679" s="499" t="s">
        <v>2146</v>
      </c>
      <c r="I1679" s="499" t="s">
        <v>630</v>
      </c>
      <c r="J1679" s="499" t="s">
        <v>2146</v>
      </c>
      <c r="K1679" s="498">
        <v>3</v>
      </c>
      <c r="L1679" s="498">
        <v>12</v>
      </c>
      <c r="M1679" s="500">
        <v>56159.060000000012</v>
      </c>
      <c r="N1679" s="498">
        <v>1</v>
      </c>
      <c r="O1679" s="498">
        <v>6</v>
      </c>
      <c r="P1679" s="500">
        <v>28418.548110547283</v>
      </c>
    </row>
    <row r="1680" spans="1:16" ht="20.100000000000001" customHeight="1" x14ac:dyDescent="0.2">
      <c r="A1680" s="497" t="s">
        <v>618</v>
      </c>
      <c r="B1680" s="498" t="s">
        <v>639</v>
      </c>
      <c r="C1680" s="499" t="s">
        <v>620</v>
      </c>
      <c r="D1680" s="499" t="s">
        <v>760</v>
      </c>
      <c r="E1680" s="500">
        <v>7500</v>
      </c>
      <c r="F1680" s="499" t="s">
        <v>5344</v>
      </c>
      <c r="G1680" s="499" t="s">
        <v>5345</v>
      </c>
      <c r="H1680" s="499" t="s">
        <v>749</v>
      </c>
      <c r="I1680" s="499" t="s">
        <v>630</v>
      </c>
      <c r="J1680" s="499" t="s">
        <v>749</v>
      </c>
      <c r="K1680" s="498">
        <v>8</v>
      </c>
      <c r="L1680" s="498">
        <v>12</v>
      </c>
      <c r="M1680" s="500">
        <v>118819.82999999999</v>
      </c>
      <c r="N1680" s="498">
        <v>3</v>
      </c>
      <c r="O1680" s="498">
        <v>6</v>
      </c>
      <c r="P1680" s="500">
        <v>67418.548110547286</v>
      </c>
    </row>
    <row r="1681" spans="1:16" ht="20.100000000000001" customHeight="1" x14ac:dyDescent="0.2">
      <c r="A1681" s="497" t="s">
        <v>618</v>
      </c>
      <c r="B1681" s="498" t="s">
        <v>639</v>
      </c>
      <c r="C1681" s="499" t="s">
        <v>620</v>
      </c>
      <c r="D1681" s="499" t="s">
        <v>2423</v>
      </c>
      <c r="E1681" s="500">
        <v>5000</v>
      </c>
      <c r="F1681" s="499" t="s">
        <v>5346</v>
      </c>
      <c r="G1681" s="499" t="s">
        <v>5347</v>
      </c>
      <c r="H1681" s="499" t="s">
        <v>656</v>
      </c>
      <c r="I1681" s="499" t="s">
        <v>630</v>
      </c>
      <c r="J1681" s="499" t="s">
        <v>656</v>
      </c>
      <c r="K1681" s="498">
        <v>9</v>
      </c>
      <c r="L1681" s="498">
        <v>12</v>
      </c>
      <c r="M1681" s="500">
        <v>62384.890000000007</v>
      </c>
      <c r="N1681" s="498">
        <v>3</v>
      </c>
      <c r="O1681" s="498">
        <v>6</v>
      </c>
      <c r="P1681" s="500">
        <v>31418.548110547283</v>
      </c>
    </row>
    <row r="1682" spans="1:16" ht="20.100000000000001" customHeight="1" x14ac:dyDescent="0.2">
      <c r="A1682" s="497" t="s">
        <v>618</v>
      </c>
      <c r="B1682" s="498" t="s">
        <v>619</v>
      </c>
      <c r="C1682" s="499" t="s">
        <v>620</v>
      </c>
      <c r="D1682" s="499" t="s">
        <v>3579</v>
      </c>
      <c r="E1682" s="500">
        <v>1600</v>
      </c>
      <c r="F1682" s="499" t="s">
        <v>5348</v>
      </c>
      <c r="G1682" s="499" t="s">
        <v>5349</v>
      </c>
      <c r="H1682" s="499" t="s">
        <v>817</v>
      </c>
      <c r="I1682" s="499" t="s">
        <v>652</v>
      </c>
      <c r="J1682" s="499" t="s">
        <v>817</v>
      </c>
      <c r="K1682" s="498">
        <v>9</v>
      </c>
      <c r="L1682" s="498">
        <v>12</v>
      </c>
      <c r="M1682" s="500">
        <v>21828</v>
      </c>
      <c r="N1682" s="498">
        <v>4</v>
      </c>
      <c r="O1682" s="498">
        <v>6</v>
      </c>
      <c r="P1682" s="500">
        <v>10575.748110547283</v>
      </c>
    </row>
    <row r="1683" spans="1:16" ht="20.100000000000001" customHeight="1" x14ac:dyDescent="0.2">
      <c r="A1683" s="497" t="s">
        <v>618</v>
      </c>
      <c r="B1683" s="498" t="s">
        <v>639</v>
      </c>
      <c r="C1683" s="499" t="s">
        <v>620</v>
      </c>
      <c r="D1683" s="499" t="s">
        <v>947</v>
      </c>
      <c r="E1683" s="500">
        <v>5800</v>
      </c>
      <c r="F1683" s="499" t="s">
        <v>5350</v>
      </c>
      <c r="G1683" s="499" t="s">
        <v>5351</v>
      </c>
      <c r="H1683" s="499" t="s">
        <v>656</v>
      </c>
      <c r="I1683" s="499" t="s">
        <v>630</v>
      </c>
      <c r="J1683" s="499" t="s">
        <v>656</v>
      </c>
      <c r="K1683" s="498">
        <v>3</v>
      </c>
      <c r="L1683" s="498">
        <v>12</v>
      </c>
      <c r="M1683" s="500">
        <v>72589.8</v>
      </c>
      <c r="N1683" s="498">
        <v>1</v>
      </c>
      <c r="O1683" s="498">
        <v>6</v>
      </c>
      <c r="P1683" s="500">
        <v>36218.548110547286</v>
      </c>
    </row>
    <row r="1684" spans="1:16" ht="20.100000000000001" customHeight="1" x14ac:dyDescent="0.2">
      <c r="A1684" s="497" t="s">
        <v>618</v>
      </c>
      <c r="B1684" s="498" t="s">
        <v>619</v>
      </c>
      <c r="C1684" s="499" t="s">
        <v>620</v>
      </c>
      <c r="D1684" s="499" t="s">
        <v>778</v>
      </c>
      <c r="E1684" s="500">
        <v>2000</v>
      </c>
      <c r="F1684" s="499" t="s">
        <v>5352</v>
      </c>
      <c r="G1684" s="499" t="s">
        <v>5353</v>
      </c>
      <c r="H1684" s="499" t="s">
        <v>651</v>
      </c>
      <c r="I1684" s="499" t="s">
        <v>652</v>
      </c>
      <c r="J1684" s="499" t="s">
        <v>651</v>
      </c>
      <c r="K1684" s="498">
        <v>8</v>
      </c>
      <c r="L1684" s="498">
        <v>11</v>
      </c>
      <c r="M1684" s="500">
        <v>24331.06</v>
      </c>
      <c r="N1684" s="498"/>
      <c r="O1684" s="498"/>
      <c r="P1684" s="500"/>
    </row>
    <row r="1685" spans="1:16" ht="20.100000000000001" customHeight="1" x14ac:dyDescent="0.2">
      <c r="A1685" s="497" t="s">
        <v>618</v>
      </c>
      <c r="B1685" s="498" t="s">
        <v>639</v>
      </c>
      <c r="C1685" s="499" t="s">
        <v>620</v>
      </c>
      <c r="D1685" s="499" t="s">
        <v>805</v>
      </c>
      <c r="E1685" s="500">
        <v>2500</v>
      </c>
      <c r="F1685" s="499" t="s">
        <v>5354</v>
      </c>
      <c r="G1685" s="499" t="s">
        <v>5355</v>
      </c>
      <c r="H1685" s="499" t="s">
        <v>1226</v>
      </c>
      <c r="I1685" s="499" t="s">
        <v>625</v>
      </c>
      <c r="J1685" s="499" t="s">
        <v>1226</v>
      </c>
      <c r="K1685" s="498">
        <v>6</v>
      </c>
      <c r="L1685" s="498">
        <v>12</v>
      </c>
      <c r="M1685" s="500">
        <v>32989.460000000006</v>
      </c>
      <c r="N1685" s="498">
        <v>4</v>
      </c>
      <c r="O1685" s="498">
        <v>6</v>
      </c>
      <c r="P1685" s="500">
        <v>16418.548110547283</v>
      </c>
    </row>
    <row r="1686" spans="1:16" ht="20.100000000000001" customHeight="1" x14ac:dyDescent="0.2">
      <c r="A1686" s="497" t="s">
        <v>618</v>
      </c>
      <c r="B1686" s="498" t="s">
        <v>639</v>
      </c>
      <c r="C1686" s="499" t="s">
        <v>620</v>
      </c>
      <c r="D1686" s="499" t="s">
        <v>778</v>
      </c>
      <c r="E1686" s="500">
        <v>1600</v>
      </c>
      <c r="F1686" s="499" t="s">
        <v>5356</v>
      </c>
      <c r="G1686" s="499" t="s">
        <v>5357</v>
      </c>
      <c r="H1686" s="499" t="s">
        <v>651</v>
      </c>
      <c r="I1686" s="499" t="s">
        <v>652</v>
      </c>
      <c r="J1686" s="499" t="s">
        <v>651</v>
      </c>
      <c r="K1686" s="498">
        <v>8</v>
      </c>
      <c r="L1686" s="498">
        <v>12</v>
      </c>
      <c r="M1686" s="500">
        <v>21756.959999999999</v>
      </c>
      <c r="N1686" s="498">
        <v>4</v>
      </c>
      <c r="O1686" s="498">
        <v>6</v>
      </c>
      <c r="P1686" s="500">
        <v>10575.748110547283</v>
      </c>
    </row>
    <row r="1687" spans="1:16" ht="20.100000000000001" customHeight="1" x14ac:dyDescent="0.2">
      <c r="A1687" s="497" t="s">
        <v>618</v>
      </c>
      <c r="B1687" s="498" t="s">
        <v>639</v>
      </c>
      <c r="C1687" s="499" t="s">
        <v>620</v>
      </c>
      <c r="D1687" s="499" t="s">
        <v>805</v>
      </c>
      <c r="E1687" s="500">
        <v>2000</v>
      </c>
      <c r="F1687" s="499" t="s">
        <v>5358</v>
      </c>
      <c r="G1687" s="499" t="s">
        <v>5359</v>
      </c>
      <c r="H1687" s="499" t="s">
        <v>3163</v>
      </c>
      <c r="I1687" s="499" t="s">
        <v>625</v>
      </c>
      <c r="J1687" s="499" t="s">
        <v>3163</v>
      </c>
      <c r="K1687" s="498">
        <v>6</v>
      </c>
      <c r="L1687" s="498">
        <v>12</v>
      </c>
      <c r="M1687" s="500">
        <v>26977.340000000004</v>
      </c>
      <c r="N1687" s="498">
        <v>4</v>
      </c>
      <c r="O1687" s="498">
        <v>6</v>
      </c>
      <c r="P1687" s="500">
        <v>13191.748110547283</v>
      </c>
    </row>
    <row r="1688" spans="1:16" ht="20.100000000000001" customHeight="1" x14ac:dyDescent="0.2">
      <c r="A1688" s="497" t="s">
        <v>618</v>
      </c>
      <c r="B1688" s="498" t="s">
        <v>639</v>
      </c>
      <c r="C1688" s="499" t="s">
        <v>620</v>
      </c>
      <c r="D1688" s="499" t="s">
        <v>1141</v>
      </c>
      <c r="E1688" s="500">
        <v>2500</v>
      </c>
      <c r="F1688" s="499" t="s">
        <v>5360</v>
      </c>
      <c r="G1688" s="499" t="s">
        <v>5361</v>
      </c>
      <c r="H1688" s="499" t="s">
        <v>5328</v>
      </c>
      <c r="I1688" s="499" t="s">
        <v>630</v>
      </c>
      <c r="J1688" s="499" t="s">
        <v>5328</v>
      </c>
      <c r="K1688" s="498">
        <v>5</v>
      </c>
      <c r="L1688" s="498">
        <v>11</v>
      </c>
      <c r="M1688" s="500">
        <v>27474.830000000005</v>
      </c>
      <c r="N1688" s="498">
        <v>4</v>
      </c>
      <c r="O1688" s="498">
        <v>6</v>
      </c>
      <c r="P1688" s="500">
        <v>16418.548110547283</v>
      </c>
    </row>
    <row r="1689" spans="1:16" ht="20.100000000000001" customHeight="1" x14ac:dyDescent="0.2">
      <c r="A1689" s="497" t="s">
        <v>618</v>
      </c>
      <c r="B1689" s="498" t="s">
        <v>619</v>
      </c>
      <c r="C1689" s="499" t="s">
        <v>620</v>
      </c>
      <c r="D1689" s="499" t="s">
        <v>1130</v>
      </c>
      <c r="E1689" s="500">
        <v>4000</v>
      </c>
      <c r="F1689" s="499" t="s">
        <v>5362</v>
      </c>
      <c r="G1689" s="499" t="s">
        <v>5363</v>
      </c>
      <c r="H1689" s="499" t="s">
        <v>800</v>
      </c>
      <c r="I1689" s="499" t="s">
        <v>630</v>
      </c>
      <c r="J1689" s="499" t="s">
        <v>800</v>
      </c>
      <c r="K1689" s="498">
        <v>7</v>
      </c>
      <c r="L1689" s="498">
        <v>12</v>
      </c>
      <c r="M1689" s="500">
        <v>50989.80000000001</v>
      </c>
      <c r="N1689" s="498">
        <v>0</v>
      </c>
      <c r="O1689" s="498">
        <v>1</v>
      </c>
      <c r="P1689" s="500">
        <v>4740.0200000000004</v>
      </c>
    </row>
    <row r="1690" spans="1:16" ht="20.100000000000001" customHeight="1" x14ac:dyDescent="0.2">
      <c r="A1690" s="497" t="s">
        <v>618</v>
      </c>
      <c r="B1690" s="498" t="s">
        <v>639</v>
      </c>
      <c r="C1690" s="499" t="s">
        <v>620</v>
      </c>
      <c r="D1690" s="499" t="s">
        <v>5364</v>
      </c>
      <c r="E1690" s="500">
        <v>6000</v>
      </c>
      <c r="F1690" s="499" t="s">
        <v>5365</v>
      </c>
      <c r="G1690" s="499" t="s">
        <v>5366</v>
      </c>
      <c r="H1690" s="499" t="s">
        <v>643</v>
      </c>
      <c r="I1690" s="499" t="s">
        <v>630</v>
      </c>
      <c r="J1690" s="499" t="s">
        <v>643</v>
      </c>
      <c r="K1690" s="498">
        <v>3</v>
      </c>
      <c r="L1690" s="498">
        <v>6</v>
      </c>
      <c r="M1690" s="500">
        <v>35326.130000000005</v>
      </c>
      <c r="N1690" s="498"/>
      <c r="O1690" s="498"/>
      <c r="P1690" s="500"/>
    </row>
    <row r="1691" spans="1:16" ht="20.100000000000001" customHeight="1" x14ac:dyDescent="0.2">
      <c r="A1691" s="497" t="s">
        <v>618</v>
      </c>
      <c r="B1691" s="498" t="s">
        <v>639</v>
      </c>
      <c r="C1691" s="499" t="s">
        <v>620</v>
      </c>
      <c r="D1691" s="499" t="s">
        <v>754</v>
      </c>
      <c r="E1691" s="500">
        <v>1600</v>
      </c>
      <c r="F1691" s="499" t="s">
        <v>5367</v>
      </c>
      <c r="G1691" s="499" t="s">
        <v>5368</v>
      </c>
      <c r="H1691" s="499" t="s">
        <v>651</v>
      </c>
      <c r="I1691" s="499" t="s">
        <v>652</v>
      </c>
      <c r="J1691" s="499" t="s">
        <v>651</v>
      </c>
      <c r="K1691" s="498">
        <v>10</v>
      </c>
      <c r="L1691" s="498">
        <v>12</v>
      </c>
      <c r="M1691" s="500">
        <v>21828</v>
      </c>
      <c r="N1691" s="498">
        <v>4</v>
      </c>
      <c r="O1691" s="498">
        <v>6</v>
      </c>
      <c r="P1691" s="500">
        <v>5078.5181105472848</v>
      </c>
    </row>
    <row r="1692" spans="1:16" ht="20.100000000000001" customHeight="1" x14ac:dyDescent="0.2">
      <c r="A1692" s="497" t="s">
        <v>618</v>
      </c>
      <c r="B1692" s="498" t="s">
        <v>639</v>
      </c>
      <c r="C1692" s="499" t="s">
        <v>620</v>
      </c>
      <c r="D1692" s="499" t="s">
        <v>754</v>
      </c>
      <c r="E1692" s="500">
        <v>1600</v>
      </c>
      <c r="F1692" s="499" t="s">
        <v>5369</v>
      </c>
      <c r="G1692" s="499" t="s">
        <v>5370</v>
      </c>
      <c r="H1692" s="499" t="s">
        <v>757</v>
      </c>
      <c r="I1692" s="499" t="s">
        <v>652</v>
      </c>
      <c r="J1692" s="499" t="s">
        <v>757</v>
      </c>
      <c r="K1692" s="498">
        <v>8</v>
      </c>
      <c r="L1692" s="498">
        <v>12</v>
      </c>
      <c r="M1692" s="500">
        <v>21828</v>
      </c>
      <c r="N1692" s="498">
        <v>4</v>
      </c>
      <c r="O1692" s="498">
        <v>6</v>
      </c>
      <c r="P1692" s="500">
        <v>10575.748110547283</v>
      </c>
    </row>
    <row r="1693" spans="1:16" ht="20.100000000000001" customHeight="1" x14ac:dyDescent="0.2">
      <c r="A1693" s="497" t="s">
        <v>618</v>
      </c>
      <c r="B1693" s="498" t="s">
        <v>639</v>
      </c>
      <c r="C1693" s="499" t="s">
        <v>620</v>
      </c>
      <c r="D1693" s="499" t="s">
        <v>5371</v>
      </c>
      <c r="E1693" s="500">
        <v>5000</v>
      </c>
      <c r="F1693" s="499" t="s">
        <v>5372</v>
      </c>
      <c r="G1693" s="499" t="s">
        <v>5373</v>
      </c>
      <c r="H1693" s="499" t="s">
        <v>5374</v>
      </c>
      <c r="I1693" s="499" t="s">
        <v>630</v>
      </c>
      <c r="J1693" s="499" t="s">
        <v>5374</v>
      </c>
      <c r="K1693" s="498">
        <v>6</v>
      </c>
      <c r="L1693" s="498">
        <v>12</v>
      </c>
      <c r="M1693" s="500">
        <v>62748.930000000008</v>
      </c>
      <c r="N1693" s="498">
        <v>4</v>
      </c>
      <c r="O1693" s="498">
        <v>6</v>
      </c>
      <c r="P1693" s="500">
        <v>31418.548110547283</v>
      </c>
    </row>
    <row r="1694" spans="1:16" ht="20.100000000000001" customHeight="1" x14ac:dyDescent="0.2">
      <c r="A1694" s="497" t="s">
        <v>618</v>
      </c>
      <c r="B1694" s="498" t="s">
        <v>639</v>
      </c>
      <c r="C1694" s="499" t="s">
        <v>620</v>
      </c>
      <c r="D1694" s="499" t="s">
        <v>5375</v>
      </c>
      <c r="E1694" s="500">
        <v>11000</v>
      </c>
      <c r="F1694" s="499" t="s">
        <v>5376</v>
      </c>
      <c r="G1694" s="499" t="s">
        <v>5377</v>
      </c>
      <c r="H1694" s="499" t="s">
        <v>666</v>
      </c>
      <c r="I1694" s="499" t="s">
        <v>630</v>
      </c>
      <c r="J1694" s="499" t="s">
        <v>666</v>
      </c>
      <c r="K1694" s="498">
        <v>6</v>
      </c>
      <c r="L1694" s="498">
        <v>12</v>
      </c>
      <c r="M1694" s="500">
        <v>134989.79999999996</v>
      </c>
      <c r="N1694" s="498">
        <v>1</v>
      </c>
      <c r="O1694" s="498">
        <v>3</v>
      </c>
      <c r="P1694" s="500">
        <v>36904.40811054728</v>
      </c>
    </row>
    <row r="1695" spans="1:16" ht="20.100000000000001" customHeight="1" x14ac:dyDescent="0.2">
      <c r="A1695" s="497" t="s">
        <v>618</v>
      </c>
      <c r="B1695" s="498" t="s">
        <v>639</v>
      </c>
      <c r="C1695" s="499" t="s">
        <v>620</v>
      </c>
      <c r="D1695" s="499" t="s">
        <v>5378</v>
      </c>
      <c r="E1695" s="500">
        <v>6000</v>
      </c>
      <c r="F1695" s="499" t="s">
        <v>5379</v>
      </c>
      <c r="G1695" s="499" t="s">
        <v>5380</v>
      </c>
      <c r="H1695" s="499" t="s">
        <v>766</v>
      </c>
      <c r="I1695" s="499" t="s">
        <v>630</v>
      </c>
      <c r="J1695" s="499" t="s">
        <v>766</v>
      </c>
      <c r="K1695" s="498">
        <v>7</v>
      </c>
      <c r="L1695" s="498">
        <v>9</v>
      </c>
      <c r="M1695" s="500">
        <v>54244.23</v>
      </c>
      <c r="N1695" s="498"/>
      <c r="O1695" s="498"/>
      <c r="P1695" s="500"/>
    </row>
    <row r="1696" spans="1:16" ht="20.100000000000001" customHeight="1" x14ac:dyDescent="0.2">
      <c r="A1696" s="497" t="s">
        <v>618</v>
      </c>
      <c r="B1696" s="498" t="s">
        <v>639</v>
      </c>
      <c r="C1696" s="499" t="s">
        <v>620</v>
      </c>
      <c r="D1696" s="499" t="s">
        <v>1489</v>
      </c>
      <c r="E1696" s="500">
        <v>3500</v>
      </c>
      <c r="F1696" s="499" t="s">
        <v>5381</v>
      </c>
      <c r="G1696" s="499" t="s">
        <v>5382</v>
      </c>
      <c r="H1696" s="499" t="s">
        <v>643</v>
      </c>
      <c r="I1696" s="499" t="s">
        <v>630</v>
      </c>
      <c r="J1696" s="499" t="s">
        <v>643</v>
      </c>
      <c r="K1696" s="498"/>
      <c r="L1696" s="498"/>
      <c r="M1696" s="500"/>
      <c r="N1696" s="498">
        <v>4</v>
      </c>
      <c r="O1696" s="498">
        <v>6</v>
      </c>
      <c r="P1696" s="500">
        <v>21951.878110547281</v>
      </c>
    </row>
    <row r="1697" spans="1:16" ht="20.100000000000001" customHeight="1" x14ac:dyDescent="0.2">
      <c r="A1697" s="497" t="s">
        <v>618</v>
      </c>
      <c r="B1697" s="498" t="s">
        <v>639</v>
      </c>
      <c r="C1697" s="499" t="s">
        <v>620</v>
      </c>
      <c r="D1697" s="499" t="s">
        <v>5383</v>
      </c>
      <c r="E1697" s="500">
        <v>930</v>
      </c>
      <c r="F1697" s="499" t="s">
        <v>5384</v>
      </c>
      <c r="G1697" s="499" t="s">
        <v>5385</v>
      </c>
      <c r="H1697" s="499" t="s">
        <v>5386</v>
      </c>
      <c r="I1697" s="499" t="s">
        <v>625</v>
      </c>
      <c r="J1697" s="499" t="s">
        <v>5386</v>
      </c>
      <c r="K1697" s="498">
        <v>8</v>
      </c>
      <c r="L1697" s="498">
        <v>12</v>
      </c>
      <c r="M1697" s="500">
        <v>13263.920000000004</v>
      </c>
      <c r="N1697" s="498">
        <v>6</v>
      </c>
      <c r="O1697" s="498">
        <v>6</v>
      </c>
      <c r="P1697" s="500">
        <v>6193.9481105472842</v>
      </c>
    </row>
    <row r="1698" spans="1:16" ht="20.100000000000001" customHeight="1" x14ac:dyDescent="0.2">
      <c r="A1698" s="497" t="s">
        <v>618</v>
      </c>
      <c r="B1698" s="498" t="s">
        <v>639</v>
      </c>
      <c r="C1698" s="499" t="s">
        <v>620</v>
      </c>
      <c r="D1698" s="499" t="s">
        <v>1138</v>
      </c>
      <c r="E1698" s="500">
        <v>4000</v>
      </c>
      <c r="F1698" s="499" t="s">
        <v>5387</v>
      </c>
      <c r="G1698" s="499" t="s">
        <v>5388</v>
      </c>
      <c r="H1698" s="499" t="s">
        <v>629</v>
      </c>
      <c r="I1698" s="499" t="s">
        <v>630</v>
      </c>
      <c r="J1698" s="499" t="s">
        <v>629</v>
      </c>
      <c r="K1698" s="498">
        <v>6</v>
      </c>
      <c r="L1698" s="498">
        <v>12</v>
      </c>
      <c r="M1698" s="500">
        <v>50980.560000000012</v>
      </c>
      <c r="N1698" s="498">
        <v>4</v>
      </c>
      <c r="O1698" s="498">
        <v>6</v>
      </c>
      <c r="P1698" s="500">
        <v>25418.548110547283</v>
      </c>
    </row>
    <row r="1699" spans="1:16" ht="20.100000000000001" customHeight="1" x14ac:dyDescent="0.2">
      <c r="A1699" s="497" t="s">
        <v>618</v>
      </c>
      <c r="B1699" s="498" t="s">
        <v>639</v>
      </c>
      <c r="C1699" s="499" t="s">
        <v>620</v>
      </c>
      <c r="D1699" s="499" t="s">
        <v>1270</v>
      </c>
      <c r="E1699" s="500">
        <v>3750</v>
      </c>
      <c r="F1699" s="499" t="s">
        <v>5389</v>
      </c>
      <c r="G1699" s="499" t="s">
        <v>5390</v>
      </c>
      <c r="H1699" s="499" t="s">
        <v>753</v>
      </c>
      <c r="I1699" s="499" t="s">
        <v>630</v>
      </c>
      <c r="J1699" s="499" t="s">
        <v>753</v>
      </c>
      <c r="K1699" s="498">
        <v>6</v>
      </c>
      <c r="L1699" s="498">
        <v>12</v>
      </c>
      <c r="M1699" s="500">
        <v>47989.540000000008</v>
      </c>
      <c r="N1699" s="498">
        <v>4</v>
      </c>
      <c r="O1699" s="498">
        <v>6</v>
      </c>
      <c r="P1699" s="500">
        <v>23918.548110547283</v>
      </c>
    </row>
    <row r="1700" spans="1:16" ht="20.100000000000001" customHeight="1" x14ac:dyDescent="0.2">
      <c r="A1700" s="497" t="s">
        <v>618</v>
      </c>
      <c r="B1700" s="498" t="s">
        <v>639</v>
      </c>
      <c r="C1700" s="499" t="s">
        <v>620</v>
      </c>
      <c r="D1700" s="499" t="s">
        <v>760</v>
      </c>
      <c r="E1700" s="500">
        <v>6000</v>
      </c>
      <c r="F1700" s="499" t="s">
        <v>5391</v>
      </c>
      <c r="G1700" s="499" t="s">
        <v>5392</v>
      </c>
      <c r="H1700" s="499" t="s">
        <v>643</v>
      </c>
      <c r="I1700" s="499" t="s">
        <v>630</v>
      </c>
      <c r="J1700" s="499" t="s">
        <v>643</v>
      </c>
      <c r="K1700" s="498">
        <v>8</v>
      </c>
      <c r="L1700" s="498">
        <v>12</v>
      </c>
      <c r="M1700" s="500">
        <v>101146.29000000001</v>
      </c>
      <c r="N1700" s="498">
        <v>4</v>
      </c>
      <c r="O1700" s="498">
        <v>6</v>
      </c>
      <c r="P1700" s="500">
        <v>67418.548110547286</v>
      </c>
    </row>
    <row r="1701" spans="1:16" ht="20.100000000000001" customHeight="1" x14ac:dyDescent="0.2">
      <c r="A1701" s="497" t="s">
        <v>618</v>
      </c>
      <c r="B1701" s="498" t="s">
        <v>639</v>
      </c>
      <c r="C1701" s="499" t="s">
        <v>620</v>
      </c>
      <c r="D1701" s="499" t="s">
        <v>1500</v>
      </c>
      <c r="E1701" s="500">
        <v>3500</v>
      </c>
      <c r="F1701" s="499" t="s">
        <v>5393</v>
      </c>
      <c r="G1701" s="499" t="s">
        <v>5394</v>
      </c>
      <c r="H1701" s="499" t="s">
        <v>817</v>
      </c>
      <c r="I1701" s="499" t="s">
        <v>652</v>
      </c>
      <c r="J1701" s="499" t="s">
        <v>817</v>
      </c>
      <c r="K1701" s="498"/>
      <c r="L1701" s="498"/>
      <c r="M1701" s="500"/>
      <c r="N1701" s="498">
        <v>1</v>
      </c>
      <c r="O1701" s="498">
        <v>1</v>
      </c>
      <c r="P1701" s="500">
        <v>3829.5481105472841</v>
      </c>
    </row>
    <row r="1702" spans="1:16" ht="20.100000000000001" customHeight="1" x14ac:dyDescent="0.2">
      <c r="A1702" s="497" t="s">
        <v>618</v>
      </c>
      <c r="B1702" s="498" t="s">
        <v>639</v>
      </c>
      <c r="C1702" s="499" t="s">
        <v>620</v>
      </c>
      <c r="D1702" s="499" t="s">
        <v>4751</v>
      </c>
      <c r="E1702" s="500">
        <v>3000</v>
      </c>
      <c r="F1702" s="499" t="s">
        <v>5395</v>
      </c>
      <c r="G1702" s="499" t="s">
        <v>5396</v>
      </c>
      <c r="H1702" s="499" t="s">
        <v>1028</v>
      </c>
      <c r="I1702" s="499" t="s">
        <v>630</v>
      </c>
      <c r="J1702" s="499" t="s">
        <v>1028</v>
      </c>
      <c r="K1702" s="498">
        <v>6</v>
      </c>
      <c r="L1702" s="498">
        <v>12</v>
      </c>
      <c r="M1702" s="500">
        <v>38965.230000000003</v>
      </c>
      <c r="N1702" s="498">
        <v>4</v>
      </c>
      <c r="O1702" s="498">
        <v>6</v>
      </c>
      <c r="P1702" s="500">
        <v>19418.548110547283</v>
      </c>
    </row>
    <row r="1703" spans="1:16" ht="20.100000000000001" customHeight="1" x14ac:dyDescent="0.2">
      <c r="A1703" s="497" t="s">
        <v>618</v>
      </c>
      <c r="B1703" s="498" t="s">
        <v>619</v>
      </c>
      <c r="C1703" s="499" t="s">
        <v>620</v>
      </c>
      <c r="D1703" s="499" t="s">
        <v>1922</v>
      </c>
      <c r="E1703" s="500">
        <v>7500</v>
      </c>
      <c r="F1703" s="499" t="s">
        <v>5397</v>
      </c>
      <c r="G1703" s="499" t="s">
        <v>5398</v>
      </c>
      <c r="H1703" s="499" t="s">
        <v>666</v>
      </c>
      <c r="I1703" s="499" t="s">
        <v>630</v>
      </c>
      <c r="J1703" s="499" t="s">
        <v>666</v>
      </c>
      <c r="K1703" s="498">
        <v>9</v>
      </c>
      <c r="L1703" s="498">
        <v>12</v>
      </c>
      <c r="M1703" s="500">
        <v>92878.51999999999</v>
      </c>
      <c r="N1703" s="498">
        <v>3</v>
      </c>
      <c r="O1703" s="498">
        <v>6</v>
      </c>
      <c r="P1703" s="500">
        <v>46418.548110547286</v>
      </c>
    </row>
    <row r="1704" spans="1:16" ht="20.100000000000001" customHeight="1" x14ac:dyDescent="0.2">
      <c r="A1704" s="497" t="s">
        <v>618</v>
      </c>
      <c r="B1704" s="498" t="s">
        <v>639</v>
      </c>
      <c r="C1704" s="499" t="s">
        <v>620</v>
      </c>
      <c r="D1704" s="499" t="s">
        <v>1160</v>
      </c>
      <c r="E1704" s="500">
        <v>2750</v>
      </c>
      <c r="F1704" s="499" t="s">
        <v>5399</v>
      </c>
      <c r="G1704" s="499" t="s">
        <v>5400</v>
      </c>
      <c r="H1704" s="499" t="s">
        <v>1163</v>
      </c>
      <c r="I1704" s="499" t="s">
        <v>625</v>
      </c>
      <c r="J1704" s="499" t="s">
        <v>1163</v>
      </c>
      <c r="K1704" s="498">
        <v>6</v>
      </c>
      <c r="L1704" s="498">
        <v>12</v>
      </c>
      <c r="M1704" s="500">
        <v>35856.060000000005</v>
      </c>
      <c r="N1704" s="498">
        <v>4</v>
      </c>
      <c r="O1704" s="498">
        <v>6</v>
      </c>
      <c r="P1704" s="500">
        <v>17918.548110547283</v>
      </c>
    </row>
    <row r="1705" spans="1:16" ht="20.100000000000001" customHeight="1" x14ac:dyDescent="0.2">
      <c r="A1705" s="497" t="s">
        <v>618</v>
      </c>
      <c r="B1705" s="498" t="s">
        <v>639</v>
      </c>
      <c r="C1705" s="499" t="s">
        <v>620</v>
      </c>
      <c r="D1705" s="499" t="s">
        <v>991</v>
      </c>
      <c r="E1705" s="500">
        <v>1200</v>
      </c>
      <c r="F1705" s="499" t="s">
        <v>5401</v>
      </c>
      <c r="G1705" s="499" t="s">
        <v>5402</v>
      </c>
      <c r="H1705" s="499" t="s">
        <v>695</v>
      </c>
      <c r="I1705" s="499" t="s">
        <v>630</v>
      </c>
      <c r="J1705" s="499" t="s">
        <v>695</v>
      </c>
      <c r="K1705" s="498">
        <v>6</v>
      </c>
      <c r="L1705" s="498">
        <v>12</v>
      </c>
      <c r="M1705" s="500">
        <v>16796</v>
      </c>
      <c r="N1705" s="498">
        <v>4</v>
      </c>
      <c r="O1705" s="498">
        <v>6</v>
      </c>
      <c r="P1705" s="500">
        <v>7959.7481105472843</v>
      </c>
    </row>
    <row r="1706" spans="1:16" ht="20.100000000000001" customHeight="1" x14ac:dyDescent="0.2">
      <c r="A1706" s="497" t="s">
        <v>618</v>
      </c>
      <c r="B1706" s="498" t="s">
        <v>639</v>
      </c>
      <c r="C1706" s="499" t="s">
        <v>620</v>
      </c>
      <c r="D1706" s="499" t="s">
        <v>5403</v>
      </c>
      <c r="E1706" s="500">
        <v>930</v>
      </c>
      <c r="F1706" s="499" t="s">
        <v>5404</v>
      </c>
      <c r="G1706" s="499" t="s">
        <v>5405</v>
      </c>
      <c r="H1706" s="499" t="s">
        <v>651</v>
      </c>
      <c r="I1706" s="499" t="s">
        <v>652</v>
      </c>
      <c r="J1706" s="499" t="s">
        <v>651</v>
      </c>
      <c r="K1706" s="498">
        <v>6</v>
      </c>
      <c r="L1706" s="498">
        <v>12</v>
      </c>
      <c r="M1706" s="500">
        <v>13264.400000000003</v>
      </c>
      <c r="N1706" s="498">
        <v>4</v>
      </c>
      <c r="O1706" s="498">
        <v>6</v>
      </c>
      <c r="P1706" s="500">
        <v>6193.9481105472842</v>
      </c>
    </row>
    <row r="1707" spans="1:16" ht="20.100000000000001" customHeight="1" x14ac:dyDescent="0.2">
      <c r="A1707" s="497" t="s">
        <v>618</v>
      </c>
      <c r="B1707" s="498" t="s">
        <v>639</v>
      </c>
      <c r="C1707" s="499" t="s">
        <v>620</v>
      </c>
      <c r="D1707" s="499" t="s">
        <v>5406</v>
      </c>
      <c r="E1707" s="500">
        <v>5600</v>
      </c>
      <c r="F1707" s="499" t="s">
        <v>5407</v>
      </c>
      <c r="G1707" s="499" t="s">
        <v>5408</v>
      </c>
      <c r="H1707" s="499" t="s">
        <v>817</v>
      </c>
      <c r="I1707" s="499" t="s">
        <v>652</v>
      </c>
      <c r="J1707" s="499" t="s">
        <v>817</v>
      </c>
      <c r="K1707" s="498">
        <v>2</v>
      </c>
      <c r="L1707" s="498">
        <v>5</v>
      </c>
      <c r="M1707" s="500">
        <v>21796.6</v>
      </c>
      <c r="N1707" s="498">
        <v>4</v>
      </c>
      <c r="O1707" s="498">
        <v>6</v>
      </c>
      <c r="P1707" s="500">
        <v>35018.548110547286</v>
      </c>
    </row>
    <row r="1708" spans="1:16" ht="20.100000000000001" customHeight="1" x14ac:dyDescent="0.2">
      <c r="A1708" s="497" t="s">
        <v>618</v>
      </c>
      <c r="B1708" s="498" t="s">
        <v>639</v>
      </c>
      <c r="C1708" s="499" t="s">
        <v>620</v>
      </c>
      <c r="D1708" s="499" t="s">
        <v>1810</v>
      </c>
      <c r="E1708" s="500">
        <v>3500</v>
      </c>
      <c r="F1708" s="499" t="s">
        <v>5409</v>
      </c>
      <c r="G1708" s="499" t="s">
        <v>5410</v>
      </c>
      <c r="H1708" s="499" t="s">
        <v>777</v>
      </c>
      <c r="I1708" s="499" t="s">
        <v>625</v>
      </c>
      <c r="J1708" s="499" t="s">
        <v>777</v>
      </c>
      <c r="K1708" s="498">
        <v>6</v>
      </c>
      <c r="L1708" s="498">
        <v>12</v>
      </c>
      <c r="M1708" s="500">
        <v>44935.320000000007</v>
      </c>
      <c r="N1708" s="498">
        <v>4</v>
      </c>
      <c r="O1708" s="498">
        <v>6</v>
      </c>
      <c r="P1708" s="500">
        <v>22418.548110547283</v>
      </c>
    </row>
    <row r="1709" spans="1:16" ht="20.100000000000001" customHeight="1" x14ac:dyDescent="0.2">
      <c r="A1709" s="497" t="s">
        <v>618</v>
      </c>
      <c r="B1709" s="498" t="s">
        <v>639</v>
      </c>
      <c r="C1709" s="499" t="s">
        <v>620</v>
      </c>
      <c r="D1709" s="499" t="s">
        <v>907</v>
      </c>
      <c r="E1709" s="500">
        <v>15600</v>
      </c>
      <c r="F1709" s="499" t="s">
        <v>5411</v>
      </c>
      <c r="G1709" s="499" t="s">
        <v>5412</v>
      </c>
      <c r="H1709" s="499" t="s">
        <v>643</v>
      </c>
      <c r="I1709" s="499" t="s">
        <v>630</v>
      </c>
      <c r="J1709" s="499" t="s">
        <v>643</v>
      </c>
      <c r="K1709" s="498">
        <v>1</v>
      </c>
      <c r="L1709" s="498">
        <v>2</v>
      </c>
      <c r="M1709" s="500">
        <v>11486.15</v>
      </c>
      <c r="N1709" s="498"/>
      <c r="O1709" s="498"/>
      <c r="P1709" s="500"/>
    </row>
    <row r="1710" spans="1:16" ht="20.100000000000001" customHeight="1" x14ac:dyDescent="0.2">
      <c r="A1710" s="497" t="s">
        <v>618</v>
      </c>
      <c r="B1710" s="498" t="s">
        <v>639</v>
      </c>
      <c r="C1710" s="499" t="s">
        <v>620</v>
      </c>
      <c r="D1710" s="499" t="s">
        <v>696</v>
      </c>
      <c r="E1710" s="500">
        <v>3000</v>
      </c>
      <c r="F1710" s="499" t="s">
        <v>5413</v>
      </c>
      <c r="G1710" s="499" t="s">
        <v>5414</v>
      </c>
      <c r="H1710" s="499" t="s">
        <v>666</v>
      </c>
      <c r="I1710" s="499" t="s">
        <v>630</v>
      </c>
      <c r="J1710" s="499" t="s">
        <v>666</v>
      </c>
      <c r="K1710" s="498">
        <v>0</v>
      </c>
      <c r="L1710" s="498">
        <v>1</v>
      </c>
      <c r="M1710" s="500">
        <v>987.85</v>
      </c>
      <c r="N1710" s="498"/>
      <c r="O1710" s="498"/>
      <c r="P1710" s="500"/>
    </row>
    <row r="1711" spans="1:16" ht="20.100000000000001" customHeight="1" x14ac:dyDescent="0.2">
      <c r="A1711" s="497" t="s">
        <v>618</v>
      </c>
      <c r="B1711" s="498" t="s">
        <v>619</v>
      </c>
      <c r="C1711" s="499" t="s">
        <v>620</v>
      </c>
      <c r="D1711" s="499" t="s">
        <v>5415</v>
      </c>
      <c r="E1711" s="500">
        <v>8000</v>
      </c>
      <c r="F1711" s="499" t="s">
        <v>5416</v>
      </c>
      <c r="G1711" s="499" t="s">
        <v>5417</v>
      </c>
      <c r="H1711" s="499" t="s">
        <v>886</v>
      </c>
      <c r="I1711" s="499" t="s">
        <v>630</v>
      </c>
      <c r="J1711" s="499" t="s">
        <v>886</v>
      </c>
      <c r="K1711" s="498">
        <v>9</v>
      </c>
      <c r="L1711" s="498">
        <v>12</v>
      </c>
      <c r="M1711" s="500">
        <v>98971.879999999976</v>
      </c>
      <c r="N1711" s="498">
        <v>1</v>
      </c>
      <c r="O1711" s="498">
        <v>3</v>
      </c>
      <c r="P1711" s="500">
        <v>36798.448110547281</v>
      </c>
    </row>
    <row r="1712" spans="1:16" ht="20.100000000000001" customHeight="1" x14ac:dyDescent="0.2">
      <c r="A1712" s="497" t="s">
        <v>618</v>
      </c>
      <c r="B1712" s="498" t="s">
        <v>639</v>
      </c>
      <c r="C1712" s="499" t="s">
        <v>620</v>
      </c>
      <c r="D1712" s="499" t="s">
        <v>1141</v>
      </c>
      <c r="E1712" s="500">
        <v>2750</v>
      </c>
      <c r="F1712" s="499" t="s">
        <v>5418</v>
      </c>
      <c r="G1712" s="499" t="s">
        <v>5419</v>
      </c>
      <c r="H1712" s="499" t="s">
        <v>2164</v>
      </c>
      <c r="I1712" s="499" t="s">
        <v>625</v>
      </c>
      <c r="J1712" s="499" t="s">
        <v>2164</v>
      </c>
      <c r="K1712" s="498">
        <v>6</v>
      </c>
      <c r="L1712" s="498">
        <v>12</v>
      </c>
      <c r="M1712" s="500">
        <v>35932.420000000006</v>
      </c>
      <c r="N1712" s="498">
        <v>5</v>
      </c>
      <c r="O1712" s="498">
        <v>6</v>
      </c>
      <c r="P1712" s="500">
        <v>17918.548110547283</v>
      </c>
    </row>
    <row r="1713" spans="1:16" ht="20.100000000000001" customHeight="1" x14ac:dyDescent="0.2">
      <c r="A1713" s="497" t="s">
        <v>618</v>
      </c>
      <c r="B1713" s="498" t="s">
        <v>639</v>
      </c>
      <c r="C1713" s="499" t="s">
        <v>620</v>
      </c>
      <c r="D1713" s="499" t="s">
        <v>1179</v>
      </c>
      <c r="E1713" s="500">
        <v>3800</v>
      </c>
      <c r="F1713" s="499" t="s">
        <v>5420</v>
      </c>
      <c r="G1713" s="499" t="s">
        <v>5421</v>
      </c>
      <c r="H1713" s="499" t="s">
        <v>1587</v>
      </c>
      <c r="I1713" s="499" t="s">
        <v>625</v>
      </c>
      <c r="J1713" s="499" t="s">
        <v>1587</v>
      </c>
      <c r="K1713" s="498">
        <v>6</v>
      </c>
      <c r="L1713" s="498">
        <v>12</v>
      </c>
      <c r="M1713" s="500">
        <v>48463.130000000012</v>
      </c>
      <c r="N1713" s="498">
        <v>4</v>
      </c>
      <c r="O1713" s="498">
        <v>6</v>
      </c>
      <c r="P1713" s="500">
        <v>24218.548110547283</v>
      </c>
    </row>
    <row r="1714" spans="1:16" ht="20.100000000000001" customHeight="1" x14ac:dyDescent="0.2">
      <c r="A1714" s="497" t="s">
        <v>618</v>
      </c>
      <c r="B1714" s="498" t="s">
        <v>639</v>
      </c>
      <c r="C1714" s="499" t="s">
        <v>620</v>
      </c>
      <c r="D1714" s="499" t="s">
        <v>2578</v>
      </c>
      <c r="E1714" s="500">
        <v>3800</v>
      </c>
      <c r="F1714" s="499" t="s">
        <v>5422</v>
      </c>
      <c r="G1714" s="499" t="s">
        <v>5423</v>
      </c>
      <c r="H1714" s="499" t="s">
        <v>735</v>
      </c>
      <c r="I1714" s="499" t="s">
        <v>652</v>
      </c>
      <c r="J1714" s="499" t="s">
        <v>735</v>
      </c>
      <c r="K1714" s="498">
        <v>6</v>
      </c>
      <c r="L1714" s="498">
        <v>12</v>
      </c>
      <c r="M1714" s="500">
        <v>48463.130000000012</v>
      </c>
      <c r="N1714" s="498">
        <v>4</v>
      </c>
      <c r="O1714" s="498">
        <v>6</v>
      </c>
      <c r="P1714" s="500">
        <v>24218.548110547283</v>
      </c>
    </row>
    <row r="1715" spans="1:16" ht="20.100000000000001" customHeight="1" x14ac:dyDescent="0.2">
      <c r="A1715" s="497" t="s">
        <v>618</v>
      </c>
      <c r="B1715" s="498" t="s">
        <v>639</v>
      </c>
      <c r="C1715" s="499" t="s">
        <v>620</v>
      </c>
      <c r="D1715" s="499" t="s">
        <v>1004</v>
      </c>
      <c r="E1715" s="500">
        <v>3800</v>
      </c>
      <c r="F1715" s="499" t="s">
        <v>5424</v>
      </c>
      <c r="G1715" s="499" t="s">
        <v>5425</v>
      </c>
      <c r="H1715" s="499" t="s">
        <v>5426</v>
      </c>
      <c r="I1715" s="499" t="s">
        <v>652</v>
      </c>
      <c r="J1715" s="499" t="s">
        <v>5426</v>
      </c>
      <c r="K1715" s="498">
        <v>6</v>
      </c>
      <c r="L1715" s="498">
        <v>12</v>
      </c>
      <c r="M1715" s="500">
        <v>48589.80000000001</v>
      </c>
      <c r="N1715" s="498">
        <v>4</v>
      </c>
      <c r="O1715" s="498">
        <v>6</v>
      </c>
      <c r="P1715" s="500">
        <v>24218.548110547283</v>
      </c>
    </row>
    <row r="1716" spans="1:16" ht="20.100000000000001" customHeight="1" x14ac:dyDescent="0.2">
      <c r="A1716" s="497" t="s">
        <v>618</v>
      </c>
      <c r="B1716" s="498" t="s">
        <v>639</v>
      </c>
      <c r="C1716" s="499" t="s">
        <v>620</v>
      </c>
      <c r="D1716" s="499" t="s">
        <v>5427</v>
      </c>
      <c r="E1716" s="500">
        <v>1200</v>
      </c>
      <c r="F1716" s="499" t="s">
        <v>5428</v>
      </c>
      <c r="G1716" s="499" t="s">
        <v>5429</v>
      </c>
      <c r="H1716" s="499" t="s">
        <v>5430</v>
      </c>
      <c r="I1716" s="499" t="s">
        <v>652</v>
      </c>
      <c r="J1716" s="499" t="s">
        <v>5430</v>
      </c>
      <c r="K1716" s="498">
        <v>1</v>
      </c>
      <c r="L1716" s="498">
        <v>1</v>
      </c>
      <c r="M1716" s="500">
        <v>1892.97</v>
      </c>
      <c r="N1716" s="498"/>
      <c r="O1716" s="498"/>
      <c r="P1716" s="500"/>
    </row>
    <row r="1717" spans="1:16" ht="20.100000000000001" customHeight="1" x14ac:dyDescent="0.2">
      <c r="A1717" s="497" t="s">
        <v>618</v>
      </c>
      <c r="B1717" s="498" t="s">
        <v>619</v>
      </c>
      <c r="C1717" s="499" t="s">
        <v>620</v>
      </c>
      <c r="D1717" s="499" t="s">
        <v>1185</v>
      </c>
      <c r="E1717" s="500">
        <v>3600</v>
      </c>
      <c r="F1717" s="499" t="s">
        <v>5431</v>
      </c>
      <c r="G1717" s="499" t="s">
        <v>5432</v>
      </c>
      <c r="H1717" s="499" t="s">
        <v>5433</v>
      </c>
      <c r="I1717" s="499" t="s">
        <v>652</v>
      </c>
      <c r="J1717" s="499" t="s">
        <v>5433</v>
      </c>
      <c r="K1717" s="498">
        <v>6</v>
      </c>
      <c r="L1717" s="498">
        <v>12</v>
      </c>
      <c r="M1717" s="500">
        <v>45921.05000000001</v>
      </c>
      <c r="N1717" s="498">
        <v>4</v>
      </c>
      <c r="O1717" s="498">
        <v>6</v>
      </c>
      <c r="P1717" s="500">
        <v>23018.548110547283</v>
      </c>
    </row>
    <row r="1718" spans="1:16" ht="20.100000000000001" customHeight="1" x14ac:dyDescent="0.2">
      <c r="A1718" s="497" t="s">
        <v>618</v>
      </c>
      <c r="B1718" s="498" t="s">
        <v>639</v>
      </c>
      <c r="C1718" s="499" t="s">
        <v>620</v>
      </c>
      <c r="D1718" s="499" t="s">
        <v>4235</v>
      </c>
      <c r="E1718" s="500">
        <v>2875</v>
      </c>
      <c r="F1718" s="499" t="s">
        <v>5434</v>
      </c>
      <c r="G1718" s="499" t="s">
        <v>5435</v>
      </c>
      <c r="H1718" s="499" t="s">
        <v>656</v>
      </c>
      <c r="I1718" s="499" t="s">
        <v>630</v>
      </c>
      <c r="J1718" s="499" t="s">
        <v>656</v>
      </c>
      <c r="K1718" s="498">
        <v>6</v>
      </c>
      <c r="L1718" s="498">
        <v>12</v>
      </c>
      <c r="M1718" s="500">
        <v>37487.200000000004</v>
      </c>
      <c r="N1718" s="498">
        <v>4</v>
      </c>
      <c r="O1718" s="498">
        <v>6</v>
      </c>
      <c r="P1718" s="500">
        <v>18668.548110547283</v>
      </c>
    </row>
    <row r="1719" spans="1:16" ht="20.100000000000001" customHeight="1" x14ac:dyDescent="0.2">
      <c r="A1719" s="497" t="s">
        <v>618</v>
      </c>
      <c r="B1719" s="498" t="s">
        <v>639</v>
      </c>
      <c r="C1719" s="499" t="s">
        <v>620</v>
      </c>
      <c r="D1719" s="499" t="s">
        <v>954</v>
      </c>
      <c r="E1719" s="500">
        <v>930</v>
      </c>
      <c r="F1719" s="499" t="s">
        <v>5436</v>
      </c>
      <c r="G1719" s="499" t="s">
        <v>5437</v>
      </c>
      <c r="H1719" s="499" t="s">
        <v>651</v>
      </c>
      <c r="I1719" s="499" t="s">
        <v>652</v>
      </c>
      <c r="J1719" s="499" t="s">
        <v>651</v>
      </c>
      <c r="K1719" s="498">
        <v>6</v>
      </c>
      <c r="L1719" s="498">
        <v>12</v>
      </c>
      <c r="M1719" s="500">
        <v>13247.720000000003</v>
      </c>
      <c r="N1719" s="498">
        <v>4</v>
      </c>
      <c r="O1719" s="498">
        <v>6</v>
      </c>
      <c r="P1719" s="500">
        <v>6193.9481105472842</v>
      </c>
    </row>
    <row r="1720" spans="1:16" ht="20.100000000000001" customHeight="1" x14ac:dyDescent="0.2">
      <c r="A1720" s="497" t="s">
        <v>618</v>
      </c>
      <c r="B1720" s="498" t="s">
        <v>639</v>
      </c>
      <c r="C1720" s="499" t="s">
        <v>620</v>
      </c>
      <c r="D1720" s="499" t="s">
        <v>5438</v>
      </c>
      <c r="E1720" s="500">
        <v>11000</v>
      </c>
      <c r="F1720" s="499" t="s">
        <v>5439</v>
      </c>
      <c r="G1720" s="499" t="s">
        <v>5440</v>
      </c>
      <c r="H1720" s="499" t="s">
        <v>699</v>
      </c>
      <c r="I1720" s="499" t="s">
        <v>630</v>
      </c>
      <c r="J1720" s="499" t="s">
        <v>699</v>
      </c>
      <c r="K1720" s="498">
        <v>6</v>
      </c>
      <c r="L1720" s="498">
        <v>12</v>
      </c>
      <c r="M1720" s="500">
        <v>134620.84999999998</v>
      </c>
      <c r="N1720" s="498">
        <v>4</v>
      </c>
      <c r="O1720" s="498">
        <v>6</v>
      </c>
      <c r="P1720" s="500">
        <v>67418.548110547286</v>
      </c>
    </row>
    <row r="1721" spans="1:16" ht="20.100000000000001" customHeight="1" x14ac:dyDescent="0.2">
      <c r="A1721" s="497" t="s">
        <v>618</v>
      </c>
      <c r="B1721" s="498" t="s">
        <v>639</v>
      </c>
      <c r="C1721" s="499" t="s">
        <v>620</v>
      </c>
      <c r="D1721" s="499" t="s">
        <v>5441</v>
      </c>
      <c r="E1721" s="500">
        <v>1500</v>
      </c>
      <c r="F1721" s="499" t="s">
        <v>5442</v>
      </c>
      <c r="G1721" s="499" t="s">
        <v>5443</v>
      </c>
      <c r="H1721" s="499" t="s">
        <v>1962</v>
      </c>
      <c r="I1721" s="499" t="s">
        <v>630</v>
      </c>
      <c r="J1721" s="499" t="s">
        <v>1962</v>
      </c>
      <c r="K1721" s="498">
        <v>6</v>
      </c>
      <c r="L1721" s="498">
        <v>12</v>
      </c>
      <c r="M1721" s="500">
        <v>20500.419999999998</v>
      </c>
      <c r="N1721" s="498">
        <v>4</v>
      </c>
      <c r="O1721" s="498">
        <v>6</v>
      </c>
      <c r="P1721" s="500">
        <v>9921.7481105472834</v>
      </c>
    </row>
    <row r="1722" spans="1:16" ht="20.100000000000001" customHeight="1" x14ac:dyDescent="0.2">
      <c r="A1722" s="497" t="s">
        <v>618</v>
      </c>
      <c r="B1722" s="498" t="s">
        <v>639</v>
      </c>
      <c r="C1722" s="499" t="s">
        <v>620</v>
      </c>
      <c r="D1722" s="499" t="s">
        <v>5444</v>
      </c>
      <c r="E1722" s="500">
        <v>4000</v>
      </c>
      <c r="F1722" s="499" t="s">
        <v>5445</v>
      </c>
      <c r="G1722" s="499" t="s">
        <v>5446</v>
      </c>
      <c r="H1722" s="499" t="s">
        <v>2492</v>
      </c>
      <c r="I1722" s="499" t="s">
        <v>630</v>
      </c>
      <c r="J1722" s="499" t="s">
        <v>2492</v>
      </c>
      <c r="K1722" s="498">
        <v>6</v>
      </c>
      <c r="L1722" s="498">
        <v>12</v>
      </c>
      <c r="M1722" s="500">
        <v>50970.760000000009</v>
      </c>
      <c r="N1722" s="498">
        <v>5</v>
      </c>
      <c r="O1722" s="498">
        <v>6</v>
      </c>
      <c r="P1722" s="500">
        <v>25418.548110547283</v>
      </c>
    </row>
    <row r="1723" spans="1:16" ht="20.100000000000001" customHeight="1" x14ac:dyDescent="0.2">
      <c r="A1723" s="497" t="s">
        <v>618</v>
      </c>
      <c r="B1723" s="498" t="s">
        <v>639</v>
      </c>
      <c r="C1723" s="499" t="s">
        <v>620</v>
      </c>
      <c r="D1723" s="499" t="s">
        <v>653</v>
      </c>
      <c r="E1723" s="500">
        <v>2900</v>
      </c>
      <c r="F1723" s="499" t="s">
        <v>5447</v>
      </c>
      <c r="G1723" s="499" t="s">
        <v>5448</v>
      </c>
      <c r="H1723" s="499" t="s">
        <v>656</v>
      </c>
      <c r="I1723" s="499" t="s">
        <v>630</v>
      </c>
      <c r="J1723" s="499" t="s">
        <v>656</v>
      </c>
      <c r="K1723" s="498">
        <v>6</v>
      </c>
      <c r="L1723" s="498">
        <v>12</v>
      </c>
      <c r="M1723" s="500">
        <v>37789.200000000004</v>
      </c>
      <c r="N1723" s="498">
        <v>4</v>
      </c>
      <c r="O1723" s="498">
        <v>6</v>
      </c>
      <c r="P1723" s="500">
        <v>18818.548110547283</v>
      </c>
    </row>
    <row r="1724" spans="1:16" ht="20.100000000000001" customHeight="1" x14ac:dyDescent="0.2">
      <c r="A1724" s="497" t="s">
        <v>618</v>
      </c>
      <c r="B1724" s="498" t="s">
        <v>619</v>
      </c>
      <c r="C1724" s="499" t="s">
        <v>620</v>
      </c>
      <c r="D1724" s="499" t="s">
        <v>1130</v>
      </c>
      <c r="E1724" s="500">
        <v>5500</v>
      </c>
      <c r="F1724" s="499" t="s">
        <v>5449</v>
      </c>
      <c r="G1724" s="499" t="s">
        <v>5450</v>
      </c>
      <c r="H1724" s="499" t="s">
        <v>3163</v>
      </c>
      <c r="I1724" s="499" t="s">
        <v>625</v>
      </c>
      <c r="J1724" s="499" t="s">
        <v>3163</v>
      </c>
      <c r="K1724" s="498">
        <v>8</v>
      </c>
      <c r="L1724" s="498">
        <v>12</v>
      </c>
      <c r="M1724" s="500">
        <v>68989.8</v>
      </c>
      <c r="N1724" s="498">
        <v>4</v>
      </c>
      <c r="O1724" s="498">
        <v>6</v>
      </c>
      <c r="P1724" s="500">
        <v>34418.548110547286</v>
      </c>
    </row>
    <row r="1725" spans="1:16" ht="20.100000000000001" customHeight="1" x14ac:dyDescent="0.2">
      <c r="A1725" s="497" t="s">
        <v>618</v>
      </c>
      <c r="B1725" s="498" t="s">
        <v>639</v>
      </c>
      <c r="C1725" s="499" t="s">
        <v>620</v>
      </c>
      <c r="D1725" s="499" t="s">
        <v>5451</v>
      </c>
      <c r="E1725" s="500">
        <v>930</v>
      </c>
      <c r="F1725" s="499" t="s">
        <v>5452</v>
      </c>
      <c r="G1725" s="499" t="s">
        <v>5453</v>
      </c>
      <c r="H1725" s="499" t="s">
        <v>757</v>
      </c>
      <c r="I1725" s="499" t="s">
        <v>652</v>
      </c>
      <c r="J1725" s="499" t="s">
        <v>757</v>
      </c>
      <c r="K1725" s="498">
        <v>6</v>
      </c>
      <c r="L1725" s="498">
        <v>12</v>
      </c>
      <c r="M1725" s="500">
        <v>13264.280000000002</v>
      </c>
      <c r="N1725" s="498">
        <v>0</v>
      </c>
      <c r="O1725" s="498">
        <v>2</v>
      </c>
      <c r="P1725" s="500">
        <v>1013.7</v>
      </c>
    </row>
    <row r="1726" spans="1:16" ht="20.100000000000001" customHeight="1" x14ac:dyDescent="0.2">
      <c r="A1726" s="497" t="s">
        <v>618</v>
      </c>
      <c r="B1726" s="498" t="s">
        <v>639</v>
      </c>
      <c r="C1726" s="499" t="s">
        <v>620</v>
      </c>
      <c r="D1726" s="499" t="s">
        <v>4342</v>
      </c>
      <c r="E1726" s="500">
        <v>2500</v>
      </c>
      <c r="F1726" s="499" t="s">
        <v>5454</v>
      </c>
      <c r="G1726" s="499" t="s">
        <v>5455</v>
      </c>
      <c r="H1726" s="499" t="s">
        <v>1758</v>
      </c>
      <c r="I1726" s="499" t="s">
        <v>625</v>
      </c>
      <c r="J1726" s="499" t="s">
        <v>1758</v>
      </c>
      <c r="K1726" s="498">
        <v>1</v>
      </c>
      <c r="L1726" s="498">
        <v>2</v>
      </c>
      <c r="M1726" s="500">
        <v>3913.9100000000003</v>
      </c>
      <c r="N1726" s="498"/>
      <c r="O1726" s="498"/>
      <c r="P1726" s="500"/>
    </row>
    <row r="1727" spans="1:16" ht="20.100000000000001" customHeight="1" x14ac:dyDescent="0.2">
      <c r="A1727" s="497" t="s">
        <v>618</v>
      </c>
      <c r="B1727" s="498" t="s">
        <v>639</v>
      </c>
      <c r="C1727" s="499" t="s">
        <v>620</v>
      </c>
      <c r="D1727" s="499" t="s">
        <v>5456</v>
      </c>
      <c r="E1727" s="500">
        <v>6000</v>
      </c>
      <c r="F1727" s="499" t="s">
        <v>5457</v>
      </c>
      <c r="G1727" s="499" t="s">
        <v>5458</v>
      </c>
      <c r="H1727" s="499" t="s">
        <v>3819</v>
      </c>
      <c r="I1727" s="499" t="s">
        <v>630</v>
      </c>
      <c r="J1727" s="499" t="s">
        <v>3819</v>
      </c>
      <c r="K1727" s="498">
        <v>2</v>
      </c>
      <c r="L1727" s="498">
        <v>5</v>
      </c>
      <c r="M1727" s="500">
        <v>43914.39</v>
      </c>
      <c r="N1727" s="498"/>
      <c r="O1727" s="498"/>
      <c r="P1727" s="500"/>
    </row>
    <row r="1728" spans="1:16" ht="20.100000000000001" customHeight="1" x14ac:dyDescent="0.2">
      <c r="A1728" s="497" t="s">
        <v>618</v>
      </c>
      <c r="B1728" s="498" t="s">
        <v>639</v>
      </c>
      <c r="C1728" s="499" t="s">
        <v>620</v>
      </c>
      <c r="D1728" s="499" t="s">
        <v>5459</v>
      </c>
      <c r="E1728" s="500">
        <v>2000</v>
      </c>
      <c r="F1728" s="499" t="s">
        <v>5460</v>
      </c>
      <c r="G1728" s="499" t="s">
        <v>5461</v>
      </c>
      <c r="H1728" s="499" t="s">
        <v>5462</v>
      </c>
      <c r="I1728" s="499" t="s">
        <v>625</v>
      </c>
      <c r="J1728" s="499" t="s">
        <v>5462</v>
      </c>
      <c r="K1728" s="498">
        <v>5</v>
      </c>
      <c r="L1728" s="498">
        <v>12</v>
      </c>
      <c r="M1728" s="500">
        <v>26989.800000000007</v>
      </c>
      <c r="N1728" s="498">
        <v>4</v>
      </c>
      <c r="O1728" s="498">
        <v>6</v>
      </c>
      <c r="P1728" s="500">
        <v>13191.748110547283</v>
      </c>
    </row>
    <row r="1729" spans="1:16" ht="20.100000000000001" customHeight="1" x14ac:dyDescent="0.2">
      <c r="A1729" s="497" t="s">
        <v>618</v>
      </c>
      <c r="B1729" s="498" t="s">
        <v>639</v>
      </c>
      <c r="C1729" s="499" t="s">
        <v>620</v>
      </c>
      <c r="D1729" s="499" t="s">
        <v>746</v>
      </c>
      <c r="E1729" s="500">
        <v>10000</v>
      </c>
      <c r="F1729" s="499" t="s">
        <v>5463</v>
      </c>
      <c r="G1729" s="499" t="s">
        <v>5464</v>
      </c>
      <c r="H1729" s="499" t="s">
        <v>749</v>
      </c>
      <c r="I1729" s="499" t="s">
        <v>630</v>
      </c>
      <c r="J1729" s="499" t="s">
        <v>749</v>
      </c>
      <c r="K1729" s="498">
        <v>5</v>
      </c>
      <c r="L1729" s="498">
        <v>11</v>
      </c>
      <c r="M1729" s="500">
        <v>115329.02999999998</v>
      </c>
      <c r="N1729" s="498"/>
      <c r="O1729" s="498"/>
      <c r="P1729" s="500"/>
    </row>
    <row r="1730" spans="1:16" ht="20.100000000000001" customHeight="1" x14ac:dyDescent="0.2">
      <c r="A1730" s="497" t="s">
        <v>618</v>
      </c>
      <c r="B1730" s="498" t="s">
        <v>639</v>
      </c>
      <c r="C1730" s="499" t="s">
        <v>620</v>
      </c>
      <c r="D1730" s="499" t="s">
        <v>991</v>
      </c>
      <c r="E1730" s="500">
        <v>5000</v>
      </c>
      <c r="F1730" s="499" t="s">
        <v>5465</v>
      </c>
      <c r="G1730" s="499" t="s">
        <v>5466</v>
      </c>
      <c r="H1730" s="499" t="s">
        <v>5467</v>
      </c>
      <c r="I1730" s="499" t="s">
        <v>625</v>
      </c>
      <c r="J1730" s="499" t="s">
        <v>5467</v>
      </c>
      <c r="K1730" s="498">
        <v>7</v>
      </c>
      <c r="L1730" s="498">
        <v>12</v>
      </c>
      <c r="M1730" s="500">
        <v>62980.000000000015</v>
      </c>
      <c r="N1730" s="498">
        <v>4</v>
      </c>
      <c r="O1730" s="498">
        <v>6</v>
      </c>
      <c r="P1730" s="500">
        <v>31418.548110547283</v>
      </c>
    </row>
    <row r="1731" spans="1:16" ht="20.100000000000001" customHeight="1" x14ac:dyDescent="0.2">
      <c r="A1731" s="497" t="s">
        <v>618</v>
      </c>
      <c r="B1731" s="498" t="s">
        <v>639</v>
      </c>
      <c r="C1731" s="499" t="s">
        <v>620</v>
      </c>
      <c r="D1731" s="499" t="s">
        <v>893</v>
      </c>
      <c r="E1731" s="500">
        <v>3800</v>
      </c>
      <c r="F1731" s="499" t="s">
        <v>5468</v>
      </c>
      <c r="G1731" s="499" t="s">
        <v>5469</v>
      </c>
      <c r="H1731" s="499" t="s">
        <v>2035</v>
      </c>
      <c r="I1731" s="499" t="s">
        <v>652</v>
      </c>
      <c r="J1731" s="499" t="s">
        <v>2035</v>
      </c>
      <c r="K1731" s="498">
        <v>6</v>
      </c>
      <c r="L1731" s="498">
        <v>12</v>
      </c>
      <c r="M1731" s="500">
        <v>48336.460000000006</v>
      </c>
      <c r="N1731" s="498">
        <v>4</v>
      </c>
      <c r="O1731" s="498">
        <v>6</v>
      </c>
      <c r="P1731" s="500">
        <v>24218.548110547283</v>
      </c>
    </row>
    <row r="1732" spans="1:16" ht="20.100000000000001" customHeight="1" x14ac:dyDescent="0.2">
      <c r="A1732" s="497" t="s">
        <v>618</v>
      </c>
      <c r="B1732" s="498" t="s">
        <v>639</v>
      </c>
      <c r="C1732" s="499" t="s">
        <v>620</v>
      </c>
      <c r="D1732" s="499" t="s">
        <v>5470</v>
      </c>
      <c r="E1732" s="500">
        <v>5000</v>
      </c>
      <c r="F1732" s="499" t="s">
        <v>5471</v>
      </c>
      <c r="G1732" s="499" t="s">
        <v>5472</v>
      </c>
      <c r="H1732" s="499" t="s">
        <v>695</v>
      </c>
      <c r="I1732" s="499" t="s">
        <v>630</v>
      </c>
      <c r="J1732" s="499" t="s">
        <v>695</v>
      </c>
      <c r="K1732" s="498">
        <v>6</v>
      </c>
      <c r="L1732" s="498">
        <v>12</v>
      </c>
      <c r="M1732" s="500">
        <v>62953.750000000015</v>
      </c>
      <c r="N1732" s="498">
        <v>1</v>
      </c>
      <c r="O1732" s="498">
        <v>1</v>
      </c>
      <c r="P1732" s="500">
        <v>13884.068110547283</v>
      </c>
    </row>
    <row r="1733" spans="1:16" ht="20.100000000000001" customHeight="1" x14ac:dyDescent="0.2">
      <c r="A1733" s="497" t="s">
        <v>618</v>
      </c>
      <c r="B1733" s="498" t="s">
        <v>619</v>
      </c>
      <c r="C1733" s="499" t="s">
        <v>620</v>
      </c>
      <c r="D1733" s="499" t="s">
        <v>5473</v>
      </c>
      <c r="E1733" s="500">
        <v>2000</v>
      </c>
      <c r="F1733" s="499" t="s">
        <v>5474</v>
      </c>
      <c r="G1733" s="499" t="s">
        <v>5475</v>
      </c>
      <c r="H1733" s="499" t="s">
        <v>651</v>
      </c>
      <c r="I1733" s="499" t="s">
        <v>652</v>
      </c>
      <c r="J1733" s="499" t="s">
        <v>651</v>
      </c>
      <c r="K1733" s="498">
        <v>9</v>
      </c>
      <c r="L1733" s="498">
        <v>12</v>
      </c>
      <c r="M1733" s="500">
        <v>26959.420000000006</v>
      </c>
      <c r="N1733" s="498">
        <v>4</v>
      </c>
      <c r="O1733" s="498">
        <v>6</v>
      </c>
      <c r="P1733" s="500">
        <v>13191.748110547283</v>
      </c>
    </row>
    <row r="1734" spans="1:16" ht="20.100000000000001" customHeight="1" x14ac:dyDescent="0.2">
      <c r="A1734" s="497" t="s">
        <v>618</v>
      </c>
      <c r="B1734" s="498" t="s">
        <v>619</v>
      </c>
      <c r="C1734" s="499" t="s">
        <v>620</v>
      </c>
      <c r="D1734" s="499" t="s">
        <v>5473</v>
      </c>
      <c r="E1734" s="500">
        <v>2000</v>
      </c>
      <c r="F1734" s="499" t="s">
        <v>5476</v>
      </c>
      <c r="G1734" s="499" t="s">
        <v>5477</v>
      </c>
      <c r="H1734" s="499" t="s">
        <v>651</v>
      </c>
      <c r="I1734" s="499" t="s">
        <v>652</v>
      </c>
      <c r="J1734" s="499" t="s">
        <v>651</v>
      </c>
      <c r="K1734" s="498">
        <v>9</v>
      </c>
      <c r="L1734" s="498">
        <v>12</v>
      </c>
      <c r="M1734" s="500">
        <v>26953.820000000003</v>
      </c>
      <c r="N1734" s="498">
        <v>2</v>
      </c>
      <c r="O1734" s="498">
        <v>4</v>
      </c>
      <c r="P1734" s="500">
        <v>10906.058110547285</v>
      </c>
    </row>
    <row r="1735" spans="1:16" ht="20.100000000000001" customHeight="1" x14ac:dyDescent="0.2">
      <c r="A1735" s="497" t="s">
        <v>618</v>
      </c>
      <c r="B1735" s="498" t="s">
        <v>639</v>
      </c>
      <c r="C1735" s="499" t="s">
        <v>620</v>
      </c>
      <c r="D1735" s="499" t="s">
        <v>5478</v>
      </c>
      <c r="E1735" s="500">
        <v>6500</v>
      </c>
      <c r="F1735" s="499" t="s">
        <v>5479</v>
      </c>
      <c r="G1735" s="499" t="s">
        <v>5480</v>
      </c>
      <c r="H1735" s="499" t="s">
        <v>5481</v>
      </c>
      <c r="I1735" s="499" t="s">
        <v>625</v>
      </c>
      <c r="J1735" s="499" t="s">
        <v>5481</v>
      </c>
      <c r="K1735" s="498">
        <v>5</v>
      </c>
      <c r="L1735" s="498">
        <v>9</v>
      </c>
      <c r="M1735" s="500">
        <v>51333.200000000004</v>
      </c>
      <c r="N1735" s="498">
        <v>5</v>
      </c>
      <c r="O1735" s="498">
        <v>6</v>
      </c>
      <c r="P1735" s="500">
        <v>40418.548110547286</v>
      </c>
    </row>
    <row r="1736" spans="1:16" ht="20.100000000000001" customHeight="1" x14ac:dyDescent="0.2">
      <c r="A1736" s="497" t="s">
        <v>618</v>
      </c>
      <c r="B1736" s="498" t="s">
        <v>639</v>
      </c>
      <c r="C1736" s="499" t="s">
        <v>620</v>
      </c>
      <c r="D1736" s="499" t="s">
        <v>653</v>
      </c>
      <c r="E1736" s="500">
        <v>3000</v>
      </c>
      <c r="F1736" s="499" t="s">
        <v>5482</v>
      </c>
      <c r="G1736" s="499" t="s">
        <v>5483</v>
      </c>
      <c r="H1736" s="499" t="s">
        <v>656</v>
      </c>
      <c r="I1736" s="499" t="s">
        <v>630</v>
      </c>
      <c r="J1736" s="499" t="s">
        <v>656</v>
      </c>
      <c r="K1736" s="498">
        <v>6</v>
      </c>
      <c r="L1736" s="498">
        <v>12</v>
      </c>
      <c r="M1736" s="500">
        <v>38987.910000000003</v>
      </c>
      <c r="N1736" s="498">
        <v>4</v>
      </c>
      <c r="O1736" s="498">
        <v>6</v>
      </c>
      <c r="P1736" s="500">
        <v>19418.548110547283</v>
      </c>
    </row>
    <row r="1737" spans="1:16" ht="20.100000000000001" customHeight="1" x14ac:dyDescent="0.2">
      <c r="A1737" s="497" t="s">
        <v>618</v>
      </c>
      <c r="B1737" s="498" t="s">
        <v>639</v>
      </c>
      <c r="C1737" s="499" t="s">
        <v>620</v>
      </c>
      <c r="D1737" s="499" t="s">
        <v>1851</v>
      </c>
      <c r="E1737" s="500">
        <v>930</v>
      </c>
      <c r="F1737" s="499" t="s">
        <v>5484</v>
      </c>
      <c r="G1737" s="499" t="s">
        <v>5485</v>
      </c>
      <c r="H1737" s="499" t="s">
        <v>651</v>
      </c>
      <c r="I1737" s="499" t="s">
        <v>652</v>
      </c>
      <c r="J1737" s="499" t="s">
        <v>651</v>
      </c>
      <c r="K1737" s="498">
        <v>6</v>
      </c>
      <c r="L1737" s="498">
        <v>12</v>
      </c>
      <c r="M1737" s="500">
        <v>13264.400000000003</v>
      </c>
      <c r="N1737" s="498">
        <v>4</v>
      </c>
      <c r="O1737" s="498">
        <v>6</v>
      </c>
      <c r="P1737" s="500">
        <v>6193.9481105472842</v>
      </c>
    </row>
    <row r="1738" spans="1:16" ht="20.100000000000001" customHeight="1" x14ac:dyDescent="0.2">
      <c r="A1738" s="497" t="s">
        <v>618</v>
      </c>
      <c r="B1738" s="498" t="s">
        <v>639</v>
      </c>
      <c r="C1738" s="499" t="s">
        <v>620</v>
      </c>
      <c r="D1738" s="499" t="s">
        <v>778</v>
      </c>
      <c r="E1738" s="500">
        <v>3500</v>
      </c>
      <c r="F1738" s="499" t="s">
        <v>5486</v>
      </c>
      <c r="G1738" s="499" t="s">
        <v>5487</v>
      </c>
      <c r="H1738" s="499" t="s">
        <v>651</v>
      </c>
      <c r="I1738" s="499" t="s">
        <v>652</v>
      </c>
      <c r="J1738" s="499" t="s">
        <v>651</v>
      </c>
      <c r="K1738" s="498">
        <v>6</v>
      </c>
      <c r="L1738" s="498">
        <v>12</v>
      </c>
      <c r="M1738" s="500">
        <v>44989.80000000001</v>
      </c>
      <c r="N1738" s="498">
        <v>4</v>
      </c>
      <c r="O1738" s="498">
        <v>6</v>
      </c>
      <c r="P1738" s="500">
        <v>22418.548110547283</v>
      </c>
    </row>
    <row r="1739" spans="1:16" ht="20.100000000000001" customHeight="1" x14ac:dyDescent="0.2">
      <c r="A1739" s="497" t="s">
        <v>618</v>
      </c>
      <c r="B1739" s="498" t="s">
        <v>639</v>
      </c>
      <c r="C1739" s="499" t="s">
        <v>620</v>
      </c>
      <c r="D1739" s="499" t="s">
        <v>5488</v>
      </c>
      <c r="E1739" s="500">
        <v>7000</v>
      </c>
      <c r="F1739" s="499" t="s">
        <v>5489</v>
      </c>
      <c r="G1739" s="499" t="s">
        <v>5490</v>
      </c>
      <c r="H1739" s="499" t="s">
        <v>2233</v>
      </c>
      <c r="I1739" s="499" t="s">
        <v>630</v>
      </c>
      <c r="J1739" s="499" t="s">
        <v>2233</v>
      </c>
      <c r="K1739" s="498">
        <v>6</v>
      </c>
      <c r="L1739" s="498">
        <v>12</v>
      </c>
      <c r="M1739" s="500">
        <v>86989.799999999988</v>
      </c>
      <c r="N1739" s="498">
        <v>4</v>
      </c>
      <c r="O1739" s="498">
        <v>6</v>
      </c>
      <c r="P1739" s="500">
        <v>43418.548110547286</v>
      </c>
    </row>
    <row r="1740" spans="1:16" ht="20.100000000000001" customHeight="1" x14ac:dyDescent="0.2">
      <c r="A1740" s="497" t="s">
        <v>618</v>
      </c>
      <c r="B1740" s="498" t="s">
        <v>639</v>
      </c>
      <c r="C1740" s="499" t="s">
        <v>620</v>
      </c>
      <c r="D1740" s="499" t="s">
        <v>1521</v>
      </c>
      <c r="E1740" s="500">
        <v>6400</v>
      </c>
      <c r="F1740" s="499" t="s">
        <v>5491</v>
      </c>
      <c r="G1740" s="499" t="s">
        <v>5492</v>
      </c>
      <c r="H1740" s="499" t="s">
        <v>5493</v>
      </c>
      <c r="I1740" s="499" t="s">
        <v>625</v>
      </c>
      <c r="J1740" s="499" t="s">
        <v>5493</v>
      </c>
      <c r="K1740" s="498">
        <v>6</v>
      </c>
      <c r="L1740" s="498">
        <v>12</v>
      </c>
      <c r="M1740" s="500">
        <v>79789.799999999988</v>
      </c>
      <c r="N1740" s="498">
        <v>4</v>
      </c>
      <c r="O1740" s="498">
        <v>6</v>
      </c>
      <c r="P1740" s="500">
        <v>39818.548110547286</v>
      </c>
    </row>
    <row r="1741" spans="1:16" ht="20.100000000000001" customHeight="1" x14ac:dyDescent="0.2">
      <c r="A1741" s="497" t="s">
        <v>618</v>
      </c>
      <c r="B1741" s="498" t="s">
        <v>639</v>
      </c>
      <c r="C1741" s="499" t="s">
        <v>620</v>
      </c>
      <c r="D1741" s="499" t="s">
        <v>5494</v>
      </c>
      <c r="E1741" s="500">
        <v>5500</v>
      </c>
      <c r="F1741" s="499" t="s">
        <v>5495</v>
      </c>
      <c r="G1741" s="499" t="s">
        <v>5496</v>
      </c>
      <c r="H1741" s="499" t="s">
        <v>1518</v>
      </c>
      <c r="I1741" s="499" t="s">
        <v>625</v>
      </c>
      <c r="J1741" s="499" t="s">
        <v>1518</v>
      </c>
      <c r="K1741" s="498"/>
      <c r="L1741" s="498"/>
      <c r="M1741" s="500"/>
      <c r="N1741" s="498">
        <v>2</v>
      </c>
      <c r="O1741" s="498">
        <v>6</v>
      </c>
      <c r="P1741" s="500">
        <v>34418.548110547286</v>
      </c>
    </row>
    <row r="1742" spans="1:16" ht="20.100000000000001" customHeight="1" x14ac:dyDescent="0.2">
      <c r="A1742" s="497" t="s">
        <v>618</v>
      </c>
      <c r="B1742" s="498" t="s">
        <v>639</v>
      </c>
      <c r="C1742" s="499" t="s">
        <v>620</v>
      </c>
      <c r="D1742" s="499" t="s">
        <v>3315</v>
      </c>
      <c r="E1742" s="500">
        <v>930</v>
      </c>
      <c r="F1742" s="499" t="s">
        <v>5497</v>
      </c>
      <c r="G1742" s="499" t="s">
        <v>5498</v>
      </c>
      <c r="H1742" s="499" t="s">
        <v>864</v>
      </c>
      <c r="I1742" s="499" t="s">
        <v>652</v>
      </c>
      <c r="J1742" s="499" t="s">
        <v>864</v>
      </c>
      <c r="K1742" s="498">
        <v>8</v>
      </c>
      <c r="L1742" s="498">
        <v>12</v>
      </c>
      <c r="M1742" s="500">
        <v>13264.400000000003</v>
      </c>
      <c r="N1742" s="498">
        <v>6</v>
      </c>
      <c r="O1742" s="498">
        <v>6</v>
      </c>
      <c r="P1742" s="500">
        <v>6193.9481105472842</v>
      </c>
    </row>
    <row r="1743" spans="1:16" ht="20.100000000000001" customHeight="1" x14ac:dyDescent="0.2">
      <c r="A1743" s="497" t="s">
        <v>618</v>
      </c>
      <c r="B1743" s="498" t="s">
        <v>619</v>
      </c>
      <c r="C1743" s="499" t="s">
        <v>620</v>
      </c>
      <c r="D1743" s="499" t="s">
        <v>5499</v>
      </c>
      <c r="E1743" s="500">
        <v>1200</v>
      </c>
      <c r="F1743" s="499" t="s">
        <v>5500</v>
      </c>
      <c r="G1743" s="499" t="s">
        <v>5501</v>
      </c>
      <c r="H1743" s="499" t="s">
        <v>757</v>
      </c>
      <c r="I1743" s="499" t="s">
        <v>652</v>
      </c>
      <c r="J1743" s="499" t="s">
        <v>757</v>
      </c>
      <c r="K1743" s="498">
        <v>9</v>
      </c>
      <c r="L1743" s="498">
        <v>12</v>
      </c>
      <c r="M1743" s="500">
        <v>16796</v>
      </c>
      <c r="N1743" s="498">
        <v>4</v>
      </c>
      <c r="O1743" s="498">
        <v>6</v>
      </c>
      <c r="P1743" s="500">
        <v>7959.7481105472843</v>
      </c>
    </row>
    <row r="1744" spans="1:16" ht="20.100000000000001" customHeight="1" x14ac:dyDescent="0.2">
      <c r="A1744" s="497" t="s">
        <v>618</v>
      </c>
      <c r="B1744" s="498" t="s">
        <v>639</v>
      </c>
      <c r="C1744" s="499" t="s">
        <v>620</v>
      </c>
      <c r="D1744" s="499" t="s">
        <v>5502</v>
      </c>
      <c r="E1744" s="500">
        <v>5500</v>
      </c>
      <c r="F1744" s="499" t="s">
        <v>5503</v>
      </c>
      <c r="G1744" s="499" t="s">
        <v>5504</v>
      </c>
      <c r="H1744" s="499" t="s">
        <v>1801</v>
      </c>
      <c r="I1744" s="499" t="s">
        <v>630</v>
      </c>
      <c r="J1744" s="499" t="s">
        <v>1801</v>
      </c>
      <c r="K1744" s="498">
        <v>8</v>
      </c>
      <c r="L1744" s="498">
        <v>12</v>
      </c>
      <c r="M1744" s="500">
        <v>79326.09</v>
      </c>
      <c r="N1744" s="498">
        <v>5</v>
      </c>
      <c r="O1744" s="498">
        <v>6</v>
      </c>
      <c r="P1744" s="500">
        <v>37418.548110547286</v>
      </c>
    </row>
    <row r="1745" spans="1:16" ht="20.100000000000001" customHeight="1" x14ac:dyDescent="0.2">
      <c r="A1745" s="497" t="s">
        <v>618</v>
      </c>
      <c r="B1745" s="498" t="s">
        <v>639</v>
      </c>
      <c r="C1745" s="499" t="s">
        <v>620</v>
      </c>
      <c r="D1745" s="499" t="s">
        <v>893</v>
      </c>
      <c r="E1745" s="500">
        <v>3800</v>
      </c>
      <c r="F1745" s="499" t="s">
        <v>5505</v>
      </c>
      <c r="G1745" s="499" t="s">
        <v>5506</v>
      </c>
      <c r="H1745" s="499" t="s">
        <v>5507</v>
      </c>
      <c r="I1745" s="499" t="s">
        <v>652</v>
      </c>
      <c r="J1745" s="499" t="s">
        <v>5507</v>
      </c>
      <c r="K1745" s="498">
        <v>6</v>
      </c>
      <c r="L1745" s="498">
        <v>12</v>
      </c>
      <c r="M1745" s="500">
        <v>48586.62000000001</v>
      </c>
      <c r="N1745" s="498">
        <v>4</v>
      </c>
      <c r="O1745" s="498">
        <v>6</v>
      </c>
      <c r="P1745" s="500">
        <v>24218.548110547283</v>
      </c>
    </row>
    <row r="1746" spans="1:16" ht="20.100000000000001" customHeight="1" x14ac:dyDescent="0.2">
      <c r="A1746" s="497" t="s">
        <v>618</v>
      </c>
      <c r="B1746" s="498" t="s">
        <v>639</v>
      </c>
      <c r="C1746" s="499" t="s">
        <v>620</v>
      </c>
      <c r="D1746" s="499" t="s">
        <v>954</v>
      </c>
      <c r="E1746" s="500">
        <v>930</v>
      </c>
      <c r="F1746" s="499" t="s">
        <v>5508</v>
      </c>
      <c r="G1746" s="499" t="s">
        <v>5509</v>
      </c>
      <c r="H1746" s="499" t="s">
        <v>757</v>
      </c>
      <c r="I1746" s="499" t="s">
        <v>652</v>
      </c>
      <c r="J1746" s="499" t="s">
        <v>757</v>
      </c>
      <c r="K1746" s="498">
        <v>8</v>
      </c>
      <c r="L1746" s="498">
        <v>12</v>
      </c>
      <c r="M1746" s="500">
        <v>13264.400000000003</v>
      </c>
      <c r="N1746" s="498">
        <v>3</v>
      </c>
      <c r="O1746" s="498">
        <v>6</v>
      </c>
      <c r="P1746" s="500">
        <v>6193.9481105472842</v>
      </c>
    </row>
    <row r="1747" spans="1:16" ht="20.100000000000001" customHeight="1" x14ac:dyDescent="0.2">
      <c r="A1747" s="497" t="s">
        <v>618</v>
      </c>
      <c r="B1747" s="498" t="s">
        <v>639</v>
      </c>
      <c r="C1747" s="499" t="s">
        <v>620</v>
      </c>
      <c r="D1747" s="499" t="s">
        <v>746</v>
      </c>
      <c r="E1747" s="500">
        <v>6500</v>
      </c>
      <c r="F1747" s="499" t="s">
        <v>5510</v>
      </c>
      <c r="G1747" s="499" t="s">
        <v>5511</v>
      </c>
      <c r="H1747" s="499" t="s">
        <v>1758</v>
      </c>
      <c r="I1747" s="499" t="s">
        <v>625</v>
      </c>
      <c r="J1747" s="499" t="s">
        <v>1758</v>
      </c>
      <c r="K1747" s="498">
        <v>6</v>
      </c>
      <c r="L1747" s="498">
        <v>12</v>
      </c>
      <c r="M1747" s="500">
        <v>80988.45</v>
      </c>
      <c r="N1747" s="498">
        <v>1</v>
      </c>
      <c r="O1747" s="498">
        <v>3</v>
      </c>
      <c r="P1747" s="500">
        <v>35451.008110547285</v>
      </c>
    </row>
    <row r="1748" spans="1:16" ht="20.100000000000001" customHeight="1" x14ac:dyDescent="0.2">
      <c r="A1748" s="497" t="s">
        <v>618</v>
      </c>
      <c r="B1748" s="498" t="s">
        <v>639</v>
      </c>
      <c r="C1748" s="499" t="s">
        <v>620</v>
      </c>
      <c r="D1748" s="499" t="s">
        <v>1043</v>
      </c>
      <c r="E1748" s="500">
        <v>1200</v>
      </c>
      <c r="F1748" s="499" t="s">
        <v>5512</v>
      </c>
      <c r="G1748" s="499" t="s">
        <v>5513</v>
      </c>
      <c r="H1748" s="499" t="s">
        <v>651</v>
      </c>
      <c r="I1748" s="499" t="s">
        <v>652</v>
      </c>
      <c r="J1748" s="499" t="s">
        <v>651</v>
      </c>
      <c r="K1748" s="498">
        <v>8</v>
      </c>
      <c r="L1748" s="498">
        <v>12</v>
      </c>
      <c r="M1748" s="500">
        <v>16796</v>
      </c>
      <c r="N1748" s="498">
        <v>3</v>
      </c>
      <c r="O1748" s="498">
        <v>6</v>
      </c>
      <c r="P1748" s="500">
        <v>7959.7481105472843</v>
      </c>
    </row>
    <row r="1749" spans="1:16" ht="20.100000000000001" customHeight="1" x14ac:dyDescent="0.2">
      <c r="A1749" s="497" t="s">
        <v>618</v>
      </c>
      <c r="B1749" s="498" t="s">
        <v>639</v>
      </c>
      <c r="C1749" s="499" t="s">
        <v>620</v>
      </c>
      <c r="D1749" s="499" t="s">
        <v>778</v>
      </c>
      <c r="E1749" s="500">
        <v>1800</v>
      </c>
      <c r="F1749" s="499" t="s">
        <v>5514</v>
      </c>
      <c r="G1749" s="499" t="s">
        <v>5515</v>
      </c>
      <c r="H1749" s="499" t="s">
        <v>817</v>
      </c>
      <c r="I1749" s="499" t="s">
        <v>652</v>
      </c>
      <c r="J1749" s="499" t="s">
        <v>817</v>
      </c>
      <c r="K1749" s="498">
        <v>1</v>
      </c>
      <c r="L1749" s="498">
        <v>4</v>
      </c>
      <c r="M1749" s="500">
        <v>5041.03</v>
      </c>
      <c r="N1749" s="498">
        <v>3</v>
      </c>
      <c r="O1749" s="498">
        <v>6</v>
      </c>
      <c r="P1749" s="500">
        <v>11883.748110547283</v>
      </c>
    </row>
    <row r="1750" spans="1:16" ht="20.100000000000001" customHeight="1" x14ac:dyDescent="0.2">
      <c r="A1750" s="497" t="s">
        <v>618</v>
      </c>
      <c r="B1750" s="498" t="s">
        <v>639</v>
      </c>
      <c r="C1750" s="499" t="s">
        <v>620</v>
      </c>
      <c r="D1750" s="499" t="s">
        <v>805</v>
      </c>
      <c r="E1750" s="500">
        <v>6700</v>
      </c>
      <c r="F1750" s="499" t="s">
        <v>5516</v>
      </c>
      <c r="G1750" s="499" t="s">
        <v>5517</v>
      </c>
      <c r="H1750" s="499" t="s">
        <v>1059</v>
      </c>
      <c r="I1750" s="499" t="s">
        <v>625</v>
      </c>
      <c r="J1750" s="499" t="s">
        <v>1059</v>
      </c>
      <c r="K1750" s="498">
        <v>6</v>
      </c>
      <c r="L1750" s="498">
        <v>12</v>
      </c>
      <c r="M1750" s="500">
        <v>83389.799999999988</v>
      </c>
      <c r="N1750" s="498">
        <v>4</v>
      </c>
      <c r="O1750" s="498">
        <v>6</v>
      </c>
      <c r="P1750" s="500">
        <v>41618.548110547286</v>
      </c>
    </row>
    <row r="1751" spans="1:16" ht="20.100000000000001" customHeight="1" x14ac:dyDescent="0.2">
      <c r="A1751" s="497" t="s">
        <v>618</v>
      </c>
      <c r="B1751" s="498" t="s">
        <v>639</v>
      </c>
      <c r="C1751" s="499" t="s">
        <v>620</v>
      </c>
      <c r="D1751" s="499" t="s">
        <v>5518</v>
      </c>
      <c r="E1751" s="500">
        <v>9000</v>
      </c>
      <c r="F1751" s="499" t="s">
        <v>5519</v>
      </c>
      <c r="G1751" s="499" t="s">
        <v>5520</v>
      </c>
      <c r="H1751" s="499" t="s">
        <v>796</v>
      </c>
      <c r="I1751" s="499" t="s">
        <v>630</v>
      </c>
      <c r="J1751" s="499" t="s">
        <v>796</v>
      </c>
      <c r="K1751" s="498">
        <v>6</v>
      </c>
      <c r="L1751" s="498">
        <v>12</v>
      </c>
      <c r="M1751" s="500">
        <v>110989.79999999997</v>
      </c>
      <c r="N1751" s="498">
        <v>4</v>
      </c>
      <c r="O1751" s="498">
        <v>6</v>
      </c>
      <c r="P1751" s="500">
        <v>55418.548110547286</v>
      </c>
    </row>
    <row r="1752" spans="1:16" ht="20.100000000000001" customHeight="1" x14ac:dyDescent="0.2">
      <c r="A1752" s="497" t="s">
        <v>618</v>
      </c>
      <c r="B1752" s="498" t="s">
        <v>639</v>
      </c>
      <c r="C1752" s="499" t="s">
        <v>620</v>
      </c>
      <c r="D1752" s="499" t="s">
        <v>635</v>
      </c>
      <c r="E1752" s="500">
        <v>14000</v>
      </c>
      <c r="F1752" s="499" t="s">
        <v>5521</v>
      </c>
      <c r="G1752" s="499" t="s">
        <v>5522</v>
      </c>
      <c r="H1752" s="499" t="s">
        <v>5523</v>
      </c>
      <c r="I1752" s="499" t="s">
        <v>625</v>
      </c>
      <c r="J1752" s="499" t="s">
        <v>5523</v>
      </c>
      <c r="K1752" s="498">
        <v>6</v>
      </c>
      <c r="L1752" s="498">
        <v>12</v>
      </c>
      <c r="M1752" s="500">
        <v>170598.88999999996</v>
      </c>
      <c r="N1752" s="498">
        <v>4</v>
      </c>
      <c r="O1752" s="498">
        <v>6</v>
      </c>
      <c r="P1752" s="500">
        <v>85418.548110547286</v>
      </c>
    </row>
    <row r="1753" spans="1:16" ht="20.100000000000001" customHeight="1" x14ac:dyDescent="0.2">
      <c r="A1753" s="497" t="s">
        <v>618</v>
      </c>
      <c r="B1753" s="498" t="s">
        <v>639</v>
      </c>
      <c r="C1753" s="499" t="s">
        <v>620</v>
      </c>
      <c r="D1753" s="499" t="s">
        <v>746</v>
      </c>
      <c r="E1753" s="500">
        <v>12000</v>
      </c>
      <c r="F1753" s="499" t="s">
        <v>5524</v>
      </c>
      <c r="G1753" s="499" t="s">
        <v>5525</v>
      </c>
      <c r="H1753" s="499" t="s">
        <v>766</v>
      </c>
      <c r="I1753" s="499" t="s">
        <v>630</v>
      </c>
      <c r="J1753" s="499" t="s">
        <v>766</v>
      </c>
      <c r="K1753" s="498">
        <v>6</v>
      </c>
      <c r="L1753" s="498">
        <v>12</v>
      </c>
      <c r="M1753" s="500">
        <v>146676.05999999997</v>
      </c>
      <c r="N1753" s="498">
        <v>4</v>
      </c>
      <c r="O1753" s="498">
        <v>6</v>
      </c>
      <c r="P1753" s="500">
        <v>73418.548110547286</v>
      </c>
    </row>
    <row r="1754" spans="1:16" ht="20.100000000000001" customHeight="1" x14ac:dyDescent="0.2">
      <c r="A1754" s="497" t="s">
        <v>618</v>
      </c>
      <c r="B1754" s="498" t="s">
        <v>619</v>
      </c>
      <c r="C1754" s="499" t="s">
        <v>620</v>
      </c>
      <c r="D1754" s="499" t="s">
        <v>5526</v>
      </c>
      <c r="E1754" s="500">
        <v>2500</v>
      </c>
      <c r="F1754" s="499" t="s">
        <v>5527</v>
      </c>
      <c r="G1754" s="499" t="s">
        <v>5528</v>
      </c>
      <c r="H1754" s="499" t="s">
        <v>4216</v>
      </c>
      <c r="I1754" s="499" t="s">
        <v>630</v>
      </c>
      <c r="J1754" s="499" t="s">
        <v>4216</v>
      </c>
      <c r="K1754" s="498">
        <v>2</v>
      </c>
      <c r="L1754" s="498">
        <v>3</v>
      </c>
      <c r="M1754" s="500">
        <v>6641.8</v>
      </c>
      <c r="N1754" s="498">
        <v>2</v>
      </c>
      <c r="O1754" s="498">
        <v>4</v>
      </c>
      <c r="P1754" s="500">
        <v>12054.148110547285</v>
      </c>
    </row>
    <row r="1755" spans="1:16" ht="20.100000000000001" customHeight="1" x14ac:dyDescent="0.2">
      <c r="A1755" s="497" t="s">
        <v>618</v>
      </c>
      <c r="B1755" s="498" t="s">
        <v>639</v>
      </c>
      <c r="C1755" s="499" t="s">
        <v>620</v>
      </c>
      <c r="D1755" s="499" t="s">
        <v>2777</v>
      </c>
      <c r="E1755" s="500">
        <v>4000</v>
      </c>
      <c r="F1755" s="499" t="s">
        <v>5529</v>
      </c>
      <c r="G1755" s="499" t="s">
        <v>5530</v>
      </c>
      <c r="H1755" s="499" t="s">
        <v>1962</v>
      </c>
      <c r="I1755" s="499" t="s">
        <v>630</v>
      </c>
      <c r="J1755" s="499" t="s">
        <v>1962</v>
      </c>
      <c r="K1755" s="498">
        <v>2</v>
      </c>
      <c r="L1755" s="498">
        <v>2</v>
      </c>
      <c r="M1755" s="500">
        <v>9328.74</v>
      </c>
      <c r="N1755" s="498"/>
      <c r="O1755" s="498"/>
      <c r="P1755" s="500"/>
    </row>
    <row r="1756" spans="1:16" ht="20.100000000000001" customHeight="1" x14ac:dyDescent="0.2">
      <c r="A1756" s="497" t="s">
        <v>618</v>
      </c>
      <c r="B1756" s="498" t="s">
        <v>639</v>
      </c>
      <c r="C1756" s="499" t="s">
        <v>620</v>
      </c>
      <c r="D1756" s="499" t="s">
        <v>5531</v>
      </c>
      <c r="E1756" s="500">
        <v>5500</v>
      </c>
      <c r="F1756" s="499" t="s">
        <v>5532</v>
      </c>
      <c r="G1756" s="499" t="s">
        <v>5533</v>
      </c>
      <c r="H1756" s="499" t="s">
        <v>5534</v>
      </c>
      <c r="I1756" s="499" t="s">
        <v>630</v>
      </c>
      <c r="J1756" s="499" t="s">
        <v>5534</v>
      </c>
      <c r="K1756" s="498">
        <v>6</v>
      </c>
      <c r="L1756" s="498">
        <v>12</v>
      </c>
      <c r="M1756" s="500">
        <v>65045.610000000008</v>
      </c>
      <c r="N1756" s="498">
        <v>5</v>
      </c>
      <c r="O1756" s="498">
        <v>6</v>
      </c>
      <c r="P1756" s="500">
        <v>34418.548110547286</v>
      </c>
    </row>
    <row r="1757" spans="1:16" ht="20.100000000000001" customHeight="1" x14ac:dyDescent="0.2">
      <c r="A1757" s="497" t="s">
        <v>618</v>
      </c>
      <c r="B1757" s="498" t="s">
        <v>639</v>
      </c>
      <c r="C1757" s="499" t="s">
        <v>620</v>
      </c>
      <c r="D1757" s="499" t="s">
        <v>5535</v>
      </c>
      <c r="E1757" s="500">
        <v>1320</v>
      </c>
      <c r="F1757" s="499" t="s">
        <v>5536</v>
      </c>
      <c r="G1757" s="499" t="s">
        <v>5537</v>
      </c>
      <c r="H1757" s="499" t="s">
        <v>1068</v>
      </c>
      <c r="I1757" s="499" t="s">
        <v>652</v>
      </c>
      <c r="J1757" s="499" t="s">
        <v>1068</v>
      </c>
      <c r="K1757" s="498">
        <v>6</v>
      </c>
      <c r="L1757" s="498">
        <v>12</v>
      </c>
      <c r="M1757" s="500">
        <v>18365.599999999995</v>
      </c>
      <c r="N1757" s="498">
        <v>4</v>
      </c>
      <c r="O1757" s="498">
        <v>6</v>
      </c>
      <c r="P1757" s="500">
        <v>8744.5481105472827</v>
      </c>
    </row>
    <row r="1758" spans="1:16" ht="20.100000000000001" customHeight="1" x14ac:dyDescent="0.2">
      <c r="A1758" s="497" t="s">
        <v>618</v>
      </c>
      <c r="B1758" s="498" t="s">
        <v>639</v>
      </c>
      <c r="C1758" s="499" t="s">
        <v>620</v>
      </c>
      <c r="D1758" s="499" t="s">
        <v>5538</v>
      </c>
      <c r="E1758" s="500">
        <v>4500</v>
      </c>
      <c r="F1758" s="499" t="s">
        <v>5539</v>
      </c>
      <c r="G1758" s="499" t="s">
        <v>5540</v>
      </c>
      <c r="H1758" s="499" t="s">
        <v>886</v>
      </c>
      <c r="I1758" s="499" t="s">
        <v>630</v>
      </c>
      <c r="J1758" s="499" t="s">
        <v>886</v>
      </c>
      <c r="K1758" s="498"/>
      <c r="L1758" s="498"/>
      <c r="M1758" s="500"/>
      <c r="N1758" s="498">
        <v>1</v>
      </c>
      <c r="O1758" s="498">
        <v>1</v>
      </c>
      <c r="P1758" s="500">
        <v>4829.5481105472845</v>
      </c>
    </row>
    <row r="1759" spans="1:16" ht="20.100000000000001" customHeight="1" x14ac:dyDescent="0.2">
      <c r="A1759" s="497" t="s">
        <v>618</v>
      </c>
      <c r="B1759" s="498" t="s">
        <v>639</v>
      </c>
      <c r="C1759" s="499" t="s">
        <v>620</v>
      </c>
      <c r="D1759" s="499" t="s">
        <v>740</v>
      </c>
      <c r="E1759" s="500">
        <v>1900</v>
      </c>
      <c r="F1759" s="499" t="s">
        <v>5541</v>
      </c>
      <c r="G1759" s="499" t="s">
        <v>5542</v>
      </c>
      <c r="H1759" s="499" t="s">
        <v>2200</v>
      </c>
      <c r="I1759" s="499" t="s">
        <v>630</v>
      </c>
      <c r="J1759" s="499" t="s">
        <v>2200</v>
      </c>
      <c r="K1759" s="498">
        <v>6</v>
      </c>
      <c r="L1759" s="498">
        <v>12</v>
      </c>
      <c r="M1759" s="500">
        <v>25751.010000000002</v>
      </c>
      <c r="N1759" s="498">
        <v>4</v>
      </c>
      <c r="O1759" s="498">
        <v>6</v>
      </c>
      <c r="P1759" s="500">
        <v>12537.748110547283</v>
      </c>
    </row>
    <row r="1760" spans="1:16" ht="20.100000000000001" customHeight="1" x14ac:dyDescent="0.2">
      <c r="A1760" s="497" t="s">
        <v>618</v>
      </c>
      <c r="B1760" s="498" t="s">
        <v>619</v>
      </c>
      <c r="C1760" s="499" t="s">
        <v>620</v>
      </c>
      <c r="D1760" s="499" t="s">
        <v>648</v>
      </c>
      <c r="E1760" s="500">
        <v>1200</v>
      </c>
      <c r="F1760" s="499" t="s">
        <v>5543</v>
      </c>
      <c r="G1760" s="499" t="s">
        <v>5544</v>
      </c>
      <c r="H1760" s="499" t="s">
        <v>651</v>
      </c>
      <c r="I1760" s="499" t="s">
        <v>652</v>
      </c>
      <c r="J1760" s="499" t="s">
        <v>651</v>
      </c>
      <c r="K1760" s="498">
        <v>9</v>
      </c>
      <c r="L1760" s="498">
        <v>12</v>
      </c>
      <c r="M1760" s="500">
        <v>16796</v>
      </c>
      <c r="N1760" s="498">
        <v>3</v>
      </c>
      <c r="O1760" s="498">
        <v>6</v>
      </c>
      <c r="P1760" s="500">
        <v>7959.7481105472843</v>
      </c>
    </row>
    <row r="1761" spans="1:16" ht="20.100000000000001" customHeight="1" x14ac:dyDescent="0.2">
      <c r="A1761" s="497" t="s">
        <v>618</v>
      </c>
      <c r="B1761" s="498" t="s">
        <v>639</v>
      </c>
      <c r="C1761" s="499" t="s">
        <v>620</v>
      </c>
      <c r="D1761" s="499" t="s">
        <v>5545</v>
      </c>
      <c r="E1761" s="500">
        <v>3500</v>
      </c>
      <c r="F1761" s="499" t="s">
        <v>5546</v>
      </c>
      <c r="G1761" s="499" t="s">
        <v>5547</v>
      </c>
      <c r="H1761" s="499" t="s">
        <v>817</v>
      </c>
      <c r="I1761" s="499" t="s">
        <v>652</v>
      </c>
      <c r="J1761" s="499" t="s">
        <v>817</v>
      </c>
      <c r="K1761" s="498"/>
      <c r="L1761" s="498"/>
      <c r="M1761" s="500"/>
      <c r="N1761" s="498">
        <v>1</v>
      </c>
      <c r="O1761" s="498">
        <v>1</v>
      </c>
      <c r="P1761" s="500">
        <v>3829.5481105472841</v>
      </c>
    </row>
    <row r="1762" spans="1:16" ht="20.100000000000001" customHeight="1" x14ac:dyDescent="0.2">
      <c r="A1762" s="497" t="s">
        <v>618</v>
      </c>
      <c r="B1762" s="498" t="s">
        <v>639</v>
      </c>
      <c r="C1762" s="499" t="s">
        <v>620</v>
      </c>
      <c r="D1762" s="499" t="s">
        <v>5548</v>
      </c>
      <c r="E1762" s="500">
        <v>11000</v>
      </c>
      <c r="F1762" s="499" t="s">
        <v>5549</v>
      </c>
      <c r="G1762" s="499" t="s">
        <v>5550</v>
      </c>
      <c r="H1762" s="499" t="s">
        <v>1801</v>
      </c>
      <c r="I1762" s="499" t="s">
        <v>630</v>
      </c>
      <c r="J1762" s="499" t="s">
        <v>1801</v>
      </c>
      <c r="K1762" s="498"/>
      <c r="L1762" s="498"/>
      <c r="M1762" s="500"/>
      <c r="N1762" s="498">
        <v>2</v>
      </c>
      <c r="O1762" s="498">
        <v>6</v>
      </c>
      <c r="P1762" s="500">
        <v>67418.548110547286</v>
      </c>
    </row>
    <row r="1763" spans="1:16" ht="20.100000000000001" customHeight="1" x14ac:dyDescent="0.2">
      <c r="A1763" s="497" t="s">
        <v>618</v>
      </c>
      <c r="B1763" s="498" t="s">
        <v>639</v>
      </c>
      <c r="C1763" s="499" t="s">
        <v>620</v>
      </c>
      <c r="D1763" s="499" t="s">
        <v>5551</v>
      </c>
      <c r="E1763" s="500">
        <v>5000</v>
      </c>
      <c r="F1763" s="499" t="s">
        <v>5552</v>
      </c>
      <c r="G1763" s="499" t="s">
        <v>5553</v>
      </c>
      <c r="H1763" s="499" t="s">
        <v>5554</v>
      </c>
      <c r="I1763" s="499" t="s">
        <v>625</v>
      </c>
      <c r="J1763" s="499" t="s">
        <v>5554</v>
      </c>
      <c r="K1763" s="498">
        <v>6</v>
      </c>
      <c r="L1763" s="498">
        <v>12</v>
      </c>
      <c r="M1763" s="500">
        <v>62547.830000000009</v>
      </c>
      <c r="N1763" s="498">
        <v>4</v>
      </c>
      <c r="O1763" s="498">
        <v>6</v>
      </c>
      <c r="P1763" s="500">
        <v>31418.548110547283</v>
      </c>
    </row>
    <row r="1764" spans="1:16" ht="20.100000000000001" customHeight="1" x14ac:dyDescent="0.2">
      <c r="A1764" s="497" t="s">
        <v>618</v>
      </c>
      <c r="B1764" s="498" t="s">
        <v>639</v>
      </c>
      <c r="C1764" s="499" t="s">
        <v>620</v>
      </c>
      <c r="D1764" s="499" t="s">
        <v>5555</v>
      </c>
      <c r="E1764" s="500">
        <v>5000</v>
      </c>
      <c r="F1764" s="499" t="s">
        <v>5556</v>
      </c>
      <c r="G1764" s="499" t="s">
        <v>5557</v>
      </c>
      <c r="H1764" s="499" t="s">
        <v>3991</v>
      </c>
      <c r="I1764" s="499" t="s">
        <v>630</v>
      </c>
      <c r="J1764" s="499" t="s">
        <v>3991</v>
      </c>
      <c r="K1764" s="498">
        <v>8</v>
      </c>
      <c r="L1764" s="498">
        <v>12</v>
      </c>
      <c r="M1764" s="500">
        <v>62960.400000000009</v>
      </c>
      <c r="N1764" s="498">
        <v>3</v>
      </c>
      <c r="O1764" s="498">
        <v>6</v>
      </c>
      <c r="P1764" s="500">
        <v>31418.548110547283</v>
      </c>
    </row>
    <row r="1765" spans="1:16" ht="20.100000000000001" customHeight="1" x14ac:dyDescent="0.2">
      <c r="A1765" s="497" t="s">
        <v>618</v>
      </c>
      <c r="B1765" s="498" t="s">
        <v>639</v>
      </c>
      <c r="C1765" s="499" t="s">
        <v>620</v>
      </c>
      <c r="D1765" s="499" t="s">
        <v>5558</v>
      </c>
      <c r="E1765" s="500">
        <v>6000</v>
      </c>
      <c r="F1765" s="499" t="s">
        <v>5559</v>
      </c>
      <c r="G1765" s="499" t="s">
        <v>5560</v>
      </c>
      <c r="H1765" s="499" t="s">
        <v>5561</v>
      </c>
      <c r="I1765" s="499" t="s">
        <v>652</v>
      </c>
      <c r="J1765" s="499" t="s">
        <v>5561</v>
      </c>
      <c r="K1765" s="498">
        <v>8</v>
      </c>
      <c r="L1765" s="498">
        <v>12</v>
      </c>
      <c r="M1765" s="500">
        <v>73804.259999999995</v>
      </c>
      <c r="N1765" s="498">
        <v>4</v>
      </c>
      <c r="O1765" s="498">
        <v>6</v>
      </c>
      <c r="P1765" s="500">
        <v>37418.548110547286</v>
      </c>
    </row>
    <row r="1766" spans="1:16" ht="20.100000000000001" customHeight="1" x14ac:dyDescent="0.2">
      <c r="A1766" s="497" t="s">
        <v>618</v>
      </c>
      <c r="B1766" s="498" t="s">
        <v>639</v>
      </c>
      <c r="C1766" s="499" t="s">
        <v>620</v>
      </c>
      <c r="D1766" s="499" t="s">
        <v>805</v>
      </c>
      <c r="E1766" s="500">
        <v>1700</v>
      </c>
      <c r="F1766" s="499" t="s">
        <v>5562</v>
      </c>
      <c r="G1766" s="499" t="s">
        <v>5563</v>
      </c>
      <c r="H1766" s="499" t="s">
        <v>5564</v>
      </c>
      <c r="I1766" s="499" t="s">
        <v>625</v>
      </c>
      <c r="J1766" s="499" t="s">
        <v>5564</v>
      </c>
      <c r="K1766" s="498">
        <v>6</v>
      </c>
      <c r="L1766" s="498">
        <v>12</v>
      </c>
      <c r="M1766" s="500">
        <v>23134.959999999999</v>
      </c>
      <c r="N1766" s="498">
        <v>4</v>
      </c>
      <c r="O1766" s="498">
        <v>6</v>
      </c>
      <c r="P1766" s="500">
        <v>11229.748110547283</v>
      </c>
    </row>
    <row r="1767" spans="1:16" ht="20.100000000000001" customHeight="1" x14ac:dyDescent="0.2">
      <c r="A1767" s="497" t="s">
        <v>618</v>
      </c>
      <c r="B1767" s="498" t="s">
        <v>639</v>
      </c>
      <c r="C1767" s="499" t="s">
        <v>620</v>
      </c>
      <c r="D1767" s="499" t="s">
        <v>2609</v>
      </c>
      <c r="E1767" s="500">
        <v>1200</v>
      </c>
      <c r="F1767" s="499" t="s">
        <v>5565</v>
      </c>
      <c r="G1767" s="499" t="s">
        <v>5566</v>
      </c>
      <c r="H1767" s="499" t="s">
        <v>651</v>
      </c>
      <c r="I1767" s="499" t="s">
        <v>652</v>
      </c>
      <c r="J1767" s="499" t="s">
        <v>651</v>
      </c>
      <c r="K1767" s="498">
        <v>6</v>
      </c>
      <c r="L1767" s="498">
        <v>12</v>
      </c>
      <c r="M1767" s="500">
        <v>16796</v>
      </c>
      <c r="N1767" s="498">
        <v>4</v>
      </c>
      <c r="O1767" s="498">
        <v>6</v>
      </c>
      <c r="P1767" s="500">
        <v>7959.7481105472843</v>
      </c>
    </row>
    <row r="1768" spans="1:16" ht="20.100000000000001" customHeight="1" x14ac:dyDescent="0.2">
      <c r="A1768" s="497" t="s">
        <v>618</v>
      </c>
      <c r="B1768" s="498" t="s">
        <v>639</v>
      </c>
      <c r="C1768" s="499" t="s">
        <v>620</v>
      </c>
      <c r="D1768" s="499" t="s">
        <v>760</v>
      </c>
      <c r="E1768" s="500">
        <v>6500</v>
      </c>
      <c r="F1768" s="499" t="s">
        <v>5567</v>
      </c>
      <c r="G1768" s="499" t="s">
        <v>5568</v>
      </c>
      <c r="H1768" s="499" t="s">
        <v>643</v>
      </c>
      <c r="I1768" s="499" t="s">
        <v>630</v>
      </c>
      <c r="J1768" s="499" t="s">
        <v>643</v>
      </c>
      <c r="K1768" s="498">
        <v>7</v>
      </c>
      <c r="L1768" s="498">
        <v>9</v>
      </c>
      <c r="M1768" s="500">
        <v>57205.320000000007</v>
      </c>
      <c r="N1768" s="498"/>
      <c r="O1768" s="498"/>
      <c r="P1768" s="500"/>
    </row>
    <row r="1769" spans="1:16" ht="20.100000000000001" customHeight="1" x14ac:dyDescent="0.2">
      <c r="A1769" s="497" t="s">
        <v>618</v>
      </c>
      <c r="B1769" s="498" t="s">
        <v>619</v>
      </c>
      <c r="C1769" s="499" t="s">
        <v>620</v>
      </c>
      <c r="D1769" s="499" t="s">
        <v>5569</v>
      </c>
      <c r="E1769" s="500">
        <v>10000</v>
      </c>
      <c r="F1769" s="499" t="s">
        <v>5570</v>
      </c>
      <c r="G1769" s="499" t="s">
        <v>5571</v>
      </c>
      <c r="H1769" s="499" t="s">
        <v>1028</v>
      </c>
      <c r="I1769" s="499" t="s">
        <v>630</v>
      </c>
      <c r="J1769" s="499" t="s">
        <v>1028</v>
      </c>
      <c r="K1769" s="498">
        <v>6</v>
      </c>
      <c r="L1769" s="498">
        <v>12</v>
      </c>
      <c r="M1769" s="500">
        <v>122989.79999999997</v>
      </c>
      <c r="N1769" s="498">
        <v>4</v>
      </c>
      <c r="O1769" s="498">
        <v>6</v>
      </c>
      <c r="P1769" s="500">
        <v>61418.548110547286</v>
      </c>
    </row>
    <row r="1770" spans="1:16" ht="20.100000000000001" customHeight="1" x14ac:dyDescent="0.2">
      <c r="A1770" s="497" t="s">
        <v>618</v>
      </c>
      <c r="B1770" s="498" t="s">
        <v>639</v>
      </c>
      <c r="C1770" s="499" t="s">
        <v>620</v>
      </c>
      <c r="D1770" s="499" t="s">
        <v>805</v>
      </c>
      <c r="E1770" s="500">
        <v>3500</v>
      </c>
      <c r="F1770" s="499" t="s">
        <v>5572</v>
      </c>
      <c r="G1770" s="499" t="s">
        <v>5573</v>
      </c>
      <c r="H1770" s="499" t="s">
        <v>5574</v>
      </c>
      <c r="I1770" s="499" t="s">
        <v>630</v>
      </c>
      <c r="J1770" s="499" t="s">
        <v>5574</v>
      </c>
      <c r="K1770" s="498">
        <v>6</v>
      </c>
      <c r="L1770" s="498">
        <v>12</v>
      </c>
      <c r="M1770" s="500">
        <v>44639.80000000001</v>
      </c>
      <c r="N1770" s="498">
        <v>4</v>
      </c>
      <c r="O1770" s="498">
        <v>6</v>
      </c>
      <c r="P1770" s="500">
        <v>22418.548110547283</v>
      </c>
    </row>
    <row r="1771" spans="1:16" ht="20.100000000000001" customHeight="1" x14ac:dyDescent="0.2">
      <c r="A1771" s="497" t="s">
        <v>618</v>
      </c>
      <c r="B1771" s="498" t="s">
        <v>639</v>
      </c>
      <c r="C1771" s="499" t="s">
        <v>620</v>
      </c>
      <c r="D1771" s="499" t="s">
        <v>5575</v>
      </c>
      <c r="E1771" s="500">
        <v>7000</v>
      </c>
      <c r="F1771" s="499" t="s">
        <v>5576</v>
      </c>
      <c r="G1771" s="499" t="s">
        <v>5577</v>
      </c>
      <c r="H1771" s="499" t="s">
        <v>707</v>
      </c>
      <c r="I1771" s="499" t="s">
        <v>630</v>
      </c>
      <c r="J1771" s="499" t="s">
        <v>707</v>
      </c>
      <c r="K1771" s="498"/>
      <c r="L1771" s="498"/>
      <c r="M1771" s="500"/>
      <c r="N1771" s="498">
        <v>3</v>
      </c>
      <c r="O1771" s="498">
        <v>6</v>
      </c>
      <c r="P1771" s="500">
        <v>55960.20811054729</v>
      </c>
    </row>
    <row r="1772" spans="1:16" ht="20.100000000000001" customHeight="1" x14ac:dyDescent="0.2">
      <c r="A1772" s="497" t="s">
        <v>618</v>
      </c>
      <c r="B1772" s="498" t="s">
        <v>639</v>
      </c>
      <c r="C1772" s="499" t="s">
        <v>620</v>
      </c>
      <c r="D1772" s="499" t="s">
        <v>1538</v>
      </c>
      <c r="E1772" s="500">
        <v>9000</v>
      </c>
      <c r="F1772" s="499" t="s">
        <v>5578</v>
      </c>
      <c r="G1772" s="499" t="s">
        <v>5579</v>
      </c>
      <c r="H1772" s="499" t="s">
        <v>753</v>
      </c>
      <c r="I1772" s="499" t="s">
        <v>630</v>
      </c>
      <c r="J1772" s="499" t="s">
        <v>753</v>
      </c>
      <c r="K1772" s="498">
        <v>4</v>
      </c>
      <c r="L1772" s="498">
        <v>8</v>
      </c>
      <c r="M1772" s="500">
        <v>59601.520000000004</v>
      </c>
      <c r="N1772" s="498"/>
      <c r="O1772" s="498"/>
      <c r="P1772" s="500"/>
    </row>
    <row r="1773" spans="1:16" ht="20.100000000000001" customHeight="1" x14ac:dyDescent="0.2">
      <c r="A1773" s="497" t="s">
        <v>618</v>
      </c>
      <c r="B1773" s="498" t="s">
        <v>639</v>
      </c>
      <c r="C1773" s="499" t="s">
        <v>620</v>
      </c>
      <c r="D1773" s="499" t="s">
        <v>5580</v>
      </c>
      <c r="E1773" s="500">
        <v>4000</v>
      </c>
      <c r="F1773" s="499" t="s">
        <v>5581</v>
      </c>
      <c r="G1773" s="499" t="s">
        <v>5582</v>
      </c>
      <c r="H1773" s="499" t="s">
        <v>4097</v>
      </c>
      <c r="I1773" s="499" t="s">
        <v>630</v>
      </c>
      <c r="J1773" s="499" t="s">
        <v>4097</v>
      </c>
      <c r="K1773" s="498">
        <v>6</v>
      </c>
      <c r="L1773" s="498">
        <v>12</v>
      </c>
      <c r="M1773" s="500">
        <v>49484.770000000011</v>
      </c>
      <c r="N1773" s="498">
        <v>4</v>
      </c>
      <c r="O1773" s="498">
        <v>6</v>
      </c>
      <c r="P1773" s="500">
        <v>25418.548110547283</v>
      </c>
    </row>
    <row r="1774" spans="1:16" ht="20.100000000000001" customHeight="1" x14ac:dyDescent="0.2">
      <c r="A1774" s="497" t="s">
        <v>618</v>
      </c>
      <c r="B1774" s="498" t="s">
        <v>639</v>
      </c>
      <c r="C1774" s="499" t="s">
        <v>620</v>
      </c>
      <c r="D1774" s="499" t="s">
        <v>4421</v>
      </c>
      <c r="E1774" s="500">
        <v>4000</v>
      </c>
      <c r="F1774" s="499" t="s">
        <v>5583</v>
      </c>
      <c r="G1774" s="499" t="s">
        <v>5584</v>
      </c>
      <c r="H1774" s="499" t="s">
        <v>1028</v>
      </c>
      <c r="I1774" s="499" t="s">
        <v>630</v>
      </c>
      <c r="J1774" s="499" t="s">
        <v>1028</v>
      </c>
      <c r="K1774" s="498">
        <v>6</v>
      </c>
      <c r="L1774" s="498">
        <v>12</v>
      </c>
      <c r="M1774" s="500">
        <v>50370.000000000007</v>
      </c>
      <c r="N1774" s="498">
        <v>4</v>
      </c>
      <c r="O1774" s="498">
        <v>6</v>
      </c>
      <c r="P1774" s="500">
        <v>25418.548110547283</v>
      </c>
    </row>
    <row r="1775" spans="1:16" ht="20.100000000000001" customHeight="1" x14ac:dyDescent="0.2">
      <c r="A1775" s="497" t="s">
        <v>618</v>
      </c>
      <c r="B1775" s="498" t="s">
        <v>639</v>
      </c>
      <c r="C1775" s="499" t="s">
        <v>620</v>
      </c>
      <c r="D1775" s="499" t="s">
        <v>760</v>
      </c>
      <c r="E1775" s="500">
        <v>5500</v>
      </c>
      <c r="F1775" s="499" t="s">
        <v>5585</v>
      </c>
      <c r="G1775" s="499" t="s">
        <v>5586</v>
      </c>
      <c r="H1775" s="499" t="s">
        <v>643</v>
      </c>
      <c r="I1775" s="499" t="s">
        <v>630</v>
      </c>
      <c r="J1775" s="499" t="s">
        <v>643</v>
      </c>
      <c r="K1775" s="498">
        <v>10</v>
      </c>
      <c r="L1775" s="498">
        <v>12</v>
      </c>
      <c r="M1775" s="500">
        <v>82932.86</v>
      </c>
      <c r="N1775" s="498">
        <v>5</v>
      </c>
      <c r="O1775" s="498">
        <v>6</v>
      </c>
      <c r="P1775" s="500">
        <v>40418.548110547286</v>
      </c>
    </row>
    <row r="1776" spans="1:16" ht="20.100000000000001" customHeight="1" x14ac:dyDescent="0.2">
      <c r="A1776" s="497" t="s">
        <v>618</v>
      </c>
      <c r="B1776" s="498" t="s">
        <v>639</v>
      </c>
      <c r="C1776" s="499" t="s">
        <v>620</v>
      </c>
      <c r="D1776" s="499" t="s">
        <v>5587</v>
      </c>
      <c r="E1776" s="500">
        <v>930</v>
      </c>
      <c r="F1776" s="499" t="s">
        <v>5588</v>
      </c>
      <c r="G1776" s="499" t="s">
        <v>5589</v>
      </c>
      <c r="H1776" s="499" t="s">
        <v>1068</v>
      </c>
      <c r="I1776" s="499" t="s">
        <v>652</v>
      </c>
      <c r="J1776" s="499" t="s">
        <v>1068</v>
      </c>
      <c r="K1776" s="498">
        <v>6</v>
      </c>
      <c r="L1776" s="498">
        <v>12</v>
      </c>
      <c r="M1776" s="500">
        <v>13264.400000000003</v>
      </c>
      <c r="N1776" s="498">
        <v>4</v>
      </c>
      <c r="O1776" s="498">
        <v>6</v>
      </c>
      <c r="P1776" s="500">
        <v>6193.9481105472842</v>
      </c>
    </row>
    <row r="1777" spans="1:16" ht="20.100000000000001" customHeight="1" x14ac:dyDescent="0.2">
      <c r="A1777" s="497" t="s">
        <v>618</v>
      </c>
      <c r="B1777" s="498" t="s">
        <v>639</v>
      </c>
      <c r="C1777" s="499" t="s">
        <v>620</v>
      </c>
      <c r="D1777" s="499" t="s">
        <v>5590</v>
      </c>
      <c r="E1777" s="500">
        <v>4500</v>
      </c>
      <c r="F1777" s="499" t="s">
        <v>5591</v>
      </c>
      <c r="G1777" s="499" t="s">
        <v>5592</v>
      </c>
      <c r="H1777" s="499" t="s">
        <v>1028</v>
      </c>
      <c r="I1777" s="499" t="s">
        <v>630</v>
      </c>
      <c r="J1777" s="499" t="s">
        <v>1028</v>
      </c>
      <c r="K1777" s="498">
        <v>6</v>
      </c>
      <c r="L1777" s="498">
        <v>12</v>
      </c>
      <c r="M1777" s="500">
        <v>56493.610000000008</v>
      </c>
      <c r="N1777" s="498">
        <v>4</v>
      </c>
      <c r="O1777" s="498">
        <v>6</v>
      </c>
      <c r="P1777" s="500">
        <v>28418.548110547283</v>
      </c>
    </row>
    <row r="1778" spans="1:16" ht="20.100000000000001" customHeight="1" x14ac:dyDescent="0.2">
      <c r="A1778" s="497" t="s">
        <v>618</v>
      </c>
      <c r="B1778" s="498" t="s">
        <v>619</v>
      </c>
      <c r="C1778" s="499" t="s">
        <v>620</v>
      </c>
      <c r="D1778" s="499" t="s">
        <v>3275</v>
      </c>
      <c r="E1778" s="500">
        <v>1000</v>
      </c>
      <c r="F1778" s="499" t="s">
        <v>5593</v>
      </c>
      <c r="G1778" s="499" t="s">
        <v>5594</v>
      </c>
      <c r="H1778" s="499" t="s">
        <v>5595</v>
      </c>
      <c r="I1778" s="499" t="s">
        <v>652</v>
      </c>
      <c r="J1778" s="499" t="s">
        <v>5595</v>
      </c>
      <c r="K1778" s="498">
        <v>6</v>
      </c>
      <c r="L1778" s="498">
        <v>12</v>
      </c>
      <c r="M1778" s="500">
        <v>14180</v>
      </c>
      <c r="N1778" s="498">
        <v>4</v>
      </c>
      <c r="O1778" s="498">
        <v>6</v>
      </c>
      <c r="P1778" s="500">
        <v>6651.7481105472843</v>
      </c>
    </row>
    <row r="1779" spans="1:16" ht="20.100000000000001" customHeight="1" x14ac:dyDescent="0.2">
      <c r="A1779" s="497" t="s">
        <v>618</v>
      </c>
      <c r="B1779" s="498" t="s">
        <v>619</v>
      </c>
      <c r="C1779" s="499" t="s">
        <v>620</v>
      </c>
      <c r="D1779" s="499" t="s">
        <v>2609</v>
      </c>
      <c r="E1779" s="500">
        <v>930</v>
      </c>
      <c r="F1779" s="499" t="s">
        <v>5596</v>
      </c>
      <c r="G1779" s="499" t="s">
        <v>5597</v>
      </c>
      <c r="H1779" s="499" t="s">
        <v>651</v>
      </c>
      <c r="I1779" s="499" t="s">
        <v>652</v>
      </c>
      <c r="J1779" s="499" t="s">
        <v>651</v>
      </c>
      <c r="K1779" s="498">
        <v>11</v>
      </c>
      <c r="L1779" s="498">
        <v>12</v>
      </c>
      <c r="M1779" s="500">
        <v>13264.400000000003</v>
      </c>
      <c r="N1779" s="498">
        <v>6</v>
      </c>
      <c r="O1779" s="498">
        <v>6</v>
      </c>
      <c r="P1779" s="500">
        <v>6193.9481105472842</v>
      </c>
    </row>
    <row r="1780" spans="1:16" ht="20.100000000000001" customHeight="1" x14ac:dyDescent="0.2">
      <c r="A1780" s="497" t="s">
        <v>618</v>
      </c>
      <c r="B1780" s="498" t="s">
        <v>639</v>
      </c>
      <c r="C1780" s="499" t="s">
        <v>620</v>
      </c>
      <c r="D1780" s="499" t="s">
        <v>774</v>
      </c>
      <c r="E1780" s="500">
        <v>930</v>
      </c>
      <c r="F1780" s="499" t="s">
        <v>5598</v>
      </c>
      <c r="G1780" s="499" t="s">
        <v>5599</v>
      </c>
      <c r="H1780" s="499" t="s">
        <v>1789</v>
      </c>
      <c r="I1780" s="499" t="s">
        <v>625</v>
      </c>
      <c r="J1780" s="499" t="s">
        <v>1789</v>
      </c>
      <c r="K1780" s="498">
        <v>6</v>
      </c>
      <c r="L1780" s="498">
        <v>12</v>
      </c>
      <c r="M1780" s="500">
        <v>13260.380000000003</v>
      </c>
      <c r="N1780" s="498">
        <v>4</v>
      </c>
      <c r="O1780" s="498">
        <v>6</v>
      </c>
      <c r="P1780" s="500">
        <v>6193.9481105472842</v>
      </c>
    </row>
    <row r="1781" spans="1:16" ht="20.100000000000001" customHeight="1" x14ac:dyDescent="0.2">
      <c r="A1781" s="497" t="s">
        <v>618</v>
      </c>
      <c r="B1781" s="498" t="s">
        <v>639</v>
      </c>
      <c r="C1781" s="499" t="s">
        <v>620</v>
      </c>
      <c r="D1781" s="499" t="s">
        <v>708</v>
      </c>
      <c r="E1781" s="500">
        <v>3000</v>
      </c>
      <c r="F1781" s="499" t="s">
        <v>5600</v>
      </c>
      <c r="G1781" s="499" t="s">
        <v>5601</v>
      </c>
      <c r="H1781" s="499" t="s">
        <v>656</v>
      </c>
      <c r="I1781" s="499" t="s">
        <v>630</v>
      </c>
      <c r="J1781" s="499" t="s">
        <v>656</v>
      </c>
      <c r="K1781" s="498">
        <v>6</v>
      </c>
      <c r="L1781" s="498">
        <v>12</v>
      </c>
      <c r="M1781" s="500">
        <v>38855.040000000008</v>
      </c>
      <c r="N1781" s="498">
        <v>4</v>
      </c>
      <c r="O1781" s="498">
        <v>6</v>
      </c>
      <c r="P1781" s="500">
        <v>16672.198110547284</v>
      </c>
    </row>
    <row r="1782" spans="1:16" ht="20.100000000000001" customHeight="1" x14ac:dyDescent="0.2">
      <c r="A1782" s="497" t="s">
        <v>618</v>
      </c>
      <c r="B1782" s="498" t="s">
        <v>639</v>
      </c>
      <c r="C1782" s="499" t="s">
        <v>620</v>
      </c>
      <c r="D1782" s="499" t="s">
        <v>947</v>
      </c>
      <c r="E1782" s="500">
        <v>5000</v>
      </c>
      <c r="F1782" s="499" t="s">
        <v>5602</v>
      </c>
      <c r="G1782" s="499" t="s">
        <v>5603</v>
      </c>
      <c r="H1782" s="499" t="s">
        <v>5604</v>
      </c>
      <c r="I1782" s="499" t="s">
        <v>625</v>
      </c>
      <c r="J1782" s="499" t="s">
        <v>5604</v>
      </c>
      <c r="K1782" s="498">
        <v>3</v>
      </c>
      <c r="L1782" s="498">
        <v>12</v>
      </c>
      <c r="M1782" s="500">
        <v>62989.80000000001</v>
      </c>
      <c r="N1782" s="498">
        <v>2</v>
      </c>
      <c r="O1782" s="498">
        <v>6</v>
      </c>
      <c r="P1782" s="500">
        <v>39962.218110547285</v>
      </c>
    </row>
    <row r="1783" spans="1:16" ht="20.100000000000001" customHeight="1" x14ac:dyDescent="0.2">
      <c r="A1783" s="497" t="s">
        <v>618</v>
      </c>
      <c r="B1783" s="498" t="s">
        <v>619</v>
      </c>
      <c r="C1783" s="499" t="s">
        <v>620</v>
      </c>
      <c r="D1783" s="499" t="s">
        <v>2076</v>
      </c>
      <c r="E1783" s="500">
        <v>2600</v>
      </c>
      <c r="F1783" s="499" t="s">
        <v>5605</v>
      </c>
      <c r="G1783" s="499" t="s">
        <v>5606</v>
      </c>
      <c r="H1783" s="499" t="s">
        <v>5607</v>
      </c>
      <c r="I1783" s="499" t="s">
        <v>652</v>
      </c>
      <c r="J1783" s="499" t="s">
        <v>5607</v>
      </c>
      <c r="K1783" s="498">
        <v>9</v>
      </c>
      <c r="L1783" s="498">
        <v>12</v>
      </c>
      <c r="M1783" s="500">
        <v>33019.490000000005</v>
      </c>
      <c r="N1783" s="498">
        <v>4</v>
      </c>
      <c r="O1783" s="498">
        <v>6</v>
      </c>
      <c r="P1783" s="500">
        <v>17018.548110547283</v>
      </c>
    </row>
    <row r="1784" spans="1:16" ht="20.100000000000001" customHeight="1" x14ac:dyDescent="0.2">
      <c r="A1784" s="497" t="s">
        <v>618</v>
      </c>
      <c r="B1784" s="498" t="s">
        <v>619</v>
      </c>
      <c r="C1784" s="499" t="s">
        <v>620</v>
      </c>
      <c r="D1784" s="499" t="s">
        <v>5608</v>
      </c>
      <c r="E1784" s="500">
        <v>1600</v>
      </c>
      <c r="F1784" s="499" t="s">
        <v>5609</v>
      </c>
      <c r="G1784" s="499" t="s">
        <v>5610</v>
      </c>
      <c r="H1784" s="499" t="s">
        <v>864</v>
      </c>
      <c r="I1784" s="499" t="s">
        <v>652</v>
      </c>
      <c r="J1784" s="499" t="s">
        <v>864</v>
      </c>
      <c r="K1784" s="498">
        <v>9</v>
      </c>
      <c r="L1784" s="498">
        <v>12</v>
      </c>
      <c r="M1784" s="500">
        <v>21828</v>
      </c>
      <c r="N1784" s="498">
        <v>4</v>
      </c>
      <c r="O1784" s="498">
        <v>6</v>
      </c>
      <c r="P1784" s="500">
        <v>10575.748110547283</v>
      </c>
    </row>
    <row r="1785" spans="1:16" ht="20.100000000000001" customHeight="1" x14ac:dyDescent="0.2">
      <c r="A1785" s="497" t="s">
        <v>618</v>
      </c>
      <c r="B1785" s="498" t="s">
        <v>639</v>
      </c>
      <c r="C1785" s="499" t="s">
        <v>620</v>
      </c>
      <c r="D1785" s="499" t="s">
        <v>5611</v>
      </c>
      <c r="E1785" s="500">
        <v>3000</v>
      </c>
      <c r="F1785" s="499" t="s">
        <v>5612</v>
      </c>
      <c r="G1785" s="499" t="s">
        <v>5613</v>
      </c>
      <c r="H1785" s="499" t="s">
        <v>666</v>
      </c>
      <c r="I1785" s="499" t="s">
        <v>630</v>
      </c>
      <c r="J1785" s="499" t="s">
        <v>666</v>
      </c>
      <c r="K1785" s="498">
        <v>6</v>
      </c>
      <c r="L1785" s="498">
        <v>11</v>
      </c>
      <c r="M1785" s="500">
        <v>32641.500000000007</v>
      </c>
      <c r="N1785" s="498">
        <v>4</v>
      </c>
      <c r="O1785" s="498">
        <v>6</v>
      </c>
      <c r="P1785" s="500">
        <v>19418.548110547283</v>
      </c>
    </row>
    <row r="1786" spans="1:16" ht="20.100000000000001" customHeight="1" x14ac:dyDescent="0.2">
      <c r="A1786" s="497" t="s">
        <v>618</v>
      </c>
      <c r="B1786" s="498" t="s">
        <v>619</v>
      </c>
      <c r="C1786" s="499" t="s">
        <v>620</v>
      </c>
      <c r="D1786" s="499" t="s">
        <v>805</v>
      </c>
      <c r="E1786" s="500">
        <v>3500</v>
      </c>
      <c r="F1786" s="499" t="s">
        <v>5614</v>
      </c>
      <c r="G1786" s="499" t="s">
        <v>5615</v>
      </c>
      <c r="H1786" s="499" t="s">
        <v>5616</v>
      </c>
      <c r="I1786" s="499" t="s">
        <v>625</v>
      </c>
      <c r="J1786" s="499" t="s">
        <v>5616</v>
      </c>
      <c r="K1786" s="498">
        <v>6</v>
      </c>
      <c r="L1786" s="498">
        <v>12</v>
      </c>
      <c r="M1786" s="500">
        <v>44989.80000000001</v>
      </c>
      <c r="N1786" s="498">
        <v>4</v>
      </c>
      <c r="O1786" s="498">
        <v>6</v>
      </c>
      <c r="P1786" s="500">
        <v>22418.548110547283</v>
      </c>
    </row>
    <row r="1787" spans="1:16" ht="20.100000000000001" customHeight="1" x14ac:dyDescent="0.2">
      <c r="A1787" s="497" t="s">
        <v>618</v>
      </c>
      <c r="B1787" s="498" t="s">
        <v>639</v>
      </c>
      <c r="C1787" s="499" t="s">
        <v>620</v>
      </c>
      <c r="D1787" s="499" t="s">
        <v>5617</v>
      </c>
      <c r="E1787" s="500">
        <v>1500</v>
      </c>
      <c r="F1787" s="499" t="s">
        <v>5618</v>
      </c>
      <c r="G1787" s="499" t="s">
        <v>5619</v>
      </c>
      <c r="H1787" s="499" t="s">
        <v>994</v>
      </c>
      <c r="I1787" s="499" t="s">
        <v>630</v>
      </c>
      <c r="J1787" s="499" t="s">
        <v>994</v>
      </c>
      <c r="K1787" s="498">
        <v>11</v>
      </c>
      <c r="L1787" s="498">
        <v>12</v>
      </c>
      <c r="M1787" s="500">
        <v>16229.67</v>
      </c>
      <c r="N1787" s="498">
        <v>6</v>
      </c>
      <c r="O1787" s="498">
        <v>6</v>
      </c>
      <c r="P1787" s="500">
        <v>9921.7481105472834</v>
      </c>
    </row>
    <row r="1788" spans="1:16" ht="20.100000000000001" customHeight="1" x14ac:dyDescent="0.2">
      <c r="A1788" s="497" t="s">
        <v>618</v>
      </c>
      <c r="B1788" s="498" t="s">
        <v>639</v>
      </c>
      <c r="C1788" s="499" t="s">
        <v>620</v>
      </c>
      <c r="D1788" s="499" t="s">
        <v>1768</v>
      </c>
      <c r="E1788" s="500">
        <v>3800</v>
      </c>
      <c r="F1788" s="499" t="s">
        <v>5620</v>
      </c>
      <c r="G1788" s="499" t="s">
        <v>5621</v>
      </c>
      <c r="H1788" s="499" t="s">
        <v>1250</v>
      </c>
      <c r="I1788" s="499" t="s">
        <v>625</v>
      </c>
      <c r="J1788" s="499" t="s">
        <v>1250</v>
      </c>
      <c r="K1788" s="498">
        <v>7</v>
      </c>
      <c r="L1788" s="498">
        <v>12</v>
      </c>
      <c r="M1788" s="500">
        <v>48589.280000000006</v>
      </c>
      <c r="N1788" s="498">
        <v>4</v>
      </c>
      <c r="O1788" s="498">
        <v>6</v>
      </c>
      <c r="P1788" s="500">
        <v>24218.548110547283</v>
      </c>
    </row>
    <row r="1789" spans="1:16" ht="20.100000000000001" customHeight="1" x14ac:dyDescent="0.2">
      <c r="A1789" s="497" t="s">
        <v>618</v>
      </c>
      <c r="B1789" s="498" t="s">
        <v>619</v>
      </c>
      <c r="C1789" s="499" t="s">
        <v>620</v>
      </c>
      <c r="D1789" s="499" t="s">
        <v>1854</v>
      </c>
      <c r="E1789" s="500">
        <v>1200</v>
      </c>
      <c r="F1789" s="499" t="s">
        <v>5622</v>
      </c>
      <c r="G1789" s="499" t="s">
        <v>5623</v>
      </c>
      <c r="H1789" s="499" t="s">
        <v>651</v>
      </c>
      <c r="I1789" s="499" t="s">
        <v>652</v>
      </c>
      <c r="J1789" s="499" t="s">
        <v>651</v>
      </c>
      <c r="K1789" s="498">
        <v>6</v>
      </c>
      <c r="L1789" s="498">
        <v>12</v>
      </c>
      <c r="M1789" s="500">
        <v>16730.689999999999</v>
      </c>
      <c r="N1789" s="498">
        <v>4</v>
      </c>
      <c r="O1789" s="498">
        <v>6</v>
      </c>
      <c r="P1789" s="500">
        <v>7924.8281105472843</v>
      </c>
    </row>
    <row r="1790" spans="1:16" ht="20.100000000000001" customHeight="1" x14ac:dyDescent="0.2">
      <c r="A1790" s="497" t="s">
        <v>618</v>
      </c>
      <c r="B1790" s="498" t="s">
        <v>639</v>
      </c>
      <c r="C1790" s="499" t="s">
        <v>620</v>
      </c>
      <c r="D1790" s="499" t="s">
        <v>5624</v>
      </c>
      <c r="E1790" s="500">
        <v>6000</v>
      </c>
      <c r="F1790" s="499" t="s">
        <v>5625</v>
      </c>
      <c r="G1790" s="499" t="s">
        <v>5626</v>
      </c>
      <c r="H1790" s="499" t="s">
        <v>715</v>
      </c>
      <c r="I1790" s="499" t="s">
        <v>630</v>
      </c>
      <c r="J1790" s="499" t="s">
        <v>715</v>
      </c>
      <c r="K1790" s="498">
        <v>1</v>
      </c>
      <c r="L1790" s="498">
        <v>4</v>
      </c>
      <c r="M1790" s="500">
        <v>17802.449999999997</v>
      </c>
      <c r="N1790" s="498">
        <v>4</v>
      </c>
      <c r="O1790" s="498">
        <v>6</v>
      </c>
      <c r="P1790" s="500">
        <v>37418.548110547286</v>
      </c>
    </row>
    <row r="1791" spans="1:16" ht="20.100000000000001" customHeight="1" x14ac:dyDescent="0.2">
      <c r="A1791" s="497" t="s">
        <v>618</v>
      </c>
      <c r="B1791" s="498" t="s">
        <v>619</v>
      </c>
      <c r="C1791" s="499" t="s">
        <v>620</v>
      </c>
      <c r="D1791" s="499" t="s">
        <v>5627</v>
      </c>
      <c r="E1791" s="500">
        <v>6000</v>
      </c>
      <c r="F1791" s="499" t="s">
        <v>5628</v>
      </c>
      <c r="G1791" s="499" t="s">
        <v>5629</v>
      </c>
      <c r="H1791" s="499" t="s">
        <v>1028</v>
      </c>
      <c r="I1791" s="499" t="s">
        <v>630</v>
      </c>
      <c r="J1791" s="499" t="s">
        <v>1028</v>
      </c>
      <c r="K1791" s="498">
        <v>6</v>
      </c>
      <c r="L1791" s="498">
        <v>12</v>
      </c>
      <c r="M1791" s="500">
        <v>74773.039999999994</v>
      </c>
      <c r="N1791" s="498">
        <v>4</v>
      </c>
      <c r="O1791" s="498">
        <v>6</v>
      </c>
      <c r="P1791" s="500">
        <v>37418.548110547286</v>
      </c>
    </row>
    <row r="1792" spans="1:16" ht="20.100000000000001" customHeight="1" x14ac:dyDescent="0.2">
      <c r="A1792" s="497" t="s">
        <v>618</v>
      </c>
      <c r="B1792" s="498" t="s">
        <v>639</v>
      </c>
      <c r="C1792" s="499" t="s">
        <v>620</v>
      </c>
      <c r="D1792" s="499" t="s">
        <v>5630</v>
      </c>
      <c r="E1792" s="500">
        <v>8000</v>
      </c>
      <c r="F1792" s="499" t="s">
        <v>5631</v>
      </c>
      <c r="G1792" s="499" t="s">
        <v>5632</v>
      </c>
      <c r="H1792" s="499" t="s">
        <v>715</v>
      </c>
      <c r="I1792" s="499" t="s">
        <v>630</v>
      </c>
      <c r="J1792" s="499" t="s">
        <v>715</v>
      </c>
      <c r="K1792" s="498">
        <v>7</v>
      </c>
      <c r="L1792" s="498">
        <v>12</v>
      </c>
      <c r="M1792" s="500">
        <v>85748.98</v>
      </c>
      <c r="N1792" s="498">
        <v>1</v>
      </c>
      <c r="O1792" s="498">
        <v>1</v>
      </c>
      <c r="P1792" s="500">
        <v>16169.568110547283</v>
      </c>
    </row>
    <row r="1793" spans="1:16" ht="20.100000000000001" customHeight="1" x14ac:dyDescent="0.2">
      <c r="A1793" s="497" t="s">
        <v>618</v>
      </c>
      <c r="B1793" s="498" t="s">
        <v>639</v>
      </c>
      <c r="C1793" s="499" t="s">
        <v>620</v>
      </c>
      <c r="D1793" s="499" t="s">
        <v>5554</v>
      </c>
      <c r="E1793" s="500">
        <v>2500</v>
      </c>
      <c r="F1793" s="499" t="s">
        <v>5633</v>
      </c>
      <c r="G1793" s="499" t="s">
        <v>5634</v>
      </c>
      <c r="H1793" s="499" t="s">
        <v>5635</v>
      </c>
      <c r="I1793" s="499" t="s">
        <v>625</v>
      </c>
      <c r="J1793" s="499" t="s">
        <v>5635</v>
      </c>
      <c r="K1793" s="498">
        <v>6</v>
      </c>
      <c r="L1793" s="498">
        <v>12</v>
      </c>
      <c r="M1793" s="500">
        <v>32989.800000000003</v>
      </c>
      <c r="N1793" s="498">
        <v>4</v>
      </c>
      <c r="O1793" s="498">
        <v>6</v>
      </c>
      <c r="P1793" s="500">
        <v>15737.118110547282</v>
      </c>
    </row>
    <row r="1794" spans="1:16" ht="20.100000000000001" customHeight="1" x14ac:dyDescent="0.2">
      <c r="A1794" s="497" t="s">
        <v>618</v>
      </c>
      <c r="B1794" s="498" t="s">
        <v>619</v>
      </c>
      <c r="C1794" s="499" t="s">
        <v>620</v>
      </c>
      <c r="D1794" s="499" t="s">
        <v>2547</v>
      </c>
      <c r="E1794" s="500">
        <v>1200</v>
      </c>
      <c r="F1794" s="499" t="s">
        <v>5636</v>
      </c>
      <c r="G1794" s="499" t="s">
        <v>5637</v>
      </c>
      <c r="H1794" s="499" t="s">
        <v>651</v>
      </c>
      <c r="I1794" s="499" t="s">
        <v>652</v>
      </c>
      <c r="J1794" s="499" t="s">
        <v>651</v>
      </c>
      <c r="K1794" s="498">
        <v>6</v>
      </c>
      <c r="L1794" s="498">
        <v>12</v>
      </c>
      <c r="M1794" s="500">
        <v>16643.400000000001</v>
      </c>
      <c r="N1794" s="498">
        <v>4</v>
      </c>
      <c r="O1794" s="498">
        <v>6</v>
      </c>
      <c r="P1794" s="500">
        <v>7944.0481105472845</v>
      </c>
    </row>
    <row r="1795" spans="1:16" ht="20.100000000000001" customHeight="1" x14ac:dyDescent="0.2">
      <c r="A1795" s="497" t="s">
        <v>618</v>
      </c>
      <c r="B1795" s="498" t="s">
        <v>639</v>
      </c>
      <c r="C1795" s="499" t="s">
        <v>620</v>
      </c>
      <c r="D1795" s="499" t="s">
        <v>805</v>
      </c>
      <c r="E1795" s="500">
        <v>3000</v>
      </c>
      <c r="F1795" s="499" t="s">
        <v>5638</v>
      </c>
      <c r="G1795" s="499" t="s">
        <v>5639</v>
      </c>
      <c r="H1795" s="499" t="s">
        <v>5523</v>
      </c>
      <c r="I1795" s="499" t="s">
        <v>625</v>
      </c>
      <c r="J1795" s="499" t="s">
        <v>5523</v>
      </c>
      <c r="K1795" s="498">
        <v>6</v>
      </c>
      <c r="L1795" s="498">
        <v>12</v>
      </c>
      <c r="M1795" s="500">
        <v>38989.80000000001</v>
      </c>
      <c r="N1795" s="498">
        <v>4</v>
      </c>
      <c r="O1795" s="498">
        <v>6</v>
      </c>
      <c r="P1795" s="500">
        <v>19418.548110547283</v>
      </c>
    </row>
    <row r="1796" spans="1:16" ht="20.100000000000001" customHeight="1" x14ac:dyDescent="0.2">
      <c r="A1796" s="497" t="s">
        <v>618</v>
      </c>
      <c r="B1796" s="498" t="s">
        <v>639</v>
      </c>
      <c r="C1796" s="499" t="s">
        <v>620</v>
      </c>
      <c r="D1796" s="499" t="s">
        <v>893</v>
      </c>
      <c r="E1796" s="500">
        <v>3800</v>
      </c>
      <c r="F1796" s="499" t="s">
        <v>5640</v>
      </c>
      <c r="G1796" s="499" t="s">
        <v>5641</v>
      </c>
      <c r="H1796" s="499" t="s">
        <v>2032</v>
      </c>
      <c r="I1796" s="499" t="s">
        <v>652</v>
      </c>
      <c r="J1796" s="499" t="s">
        <v>2032</v>
      </c>
      <c r="K1796" s="498">
        <v>6</v>
      </c>
      <c r="L1796" s="498">
        <v>12</v>
      </c>
      <c r="M1796" s="500">
        <v>48589.80000000001</v>
      </c>
      <c r="N1796" s="498">
        <v>4</v>
      </c>
      <c r="O1796" s="498">
        <v>6</v>
      </c>
      <c r="P1796" s="500">
        <v>24218.548110547283</v>
      </c>
    </row>
    <row r="1797" spans="1:16" ht="20.100000000000001" customHeight="1" x14ac:dyDescent="0.2">
      <c r="A1797" s="497" t="s">
        <v>618</v>
      </c>
      <c r="B1797" s="498" t="s">
        <v>639</v>
      </c>
      <c r="C1797" s="499" t="s">
        <v>620</v>
      </c>
      <c r="D1797" s="499" t="s">
        <v>653</v>
      </c>
      <c r="E1797" s="500">
        <v>3000</v>
      </c>
      <c r="F1797" s="499" t="s">
        <v>5642</v>
      </c>
      <c r="G1797" s="499" t="s">
        <v>5643</v>
      </c>
      <c r="H1797" s="499" t="s">
        <v>638</v>
      </c>
      <c r="I1797" s="499" t="s">
        <v>630</v>
      </c>
      <c r="J1797" s="499" t="s">
        <v>638</v>
      </c>
      <c r="K1797" s="498">
        <v>6</v>
      </c>
      <c r="L1797" s="498">
        <v>12</v>
      </c>
      <c r="M1797" s="500">
        <v>38946.950000000004</v>
      </c>
      <c r="N1797" s="498">
        <v>4</v>
      </c>
      <c r="O1797" s="498">
        <v>6</v>
      </c>
      <c r="P1797" s="500">
        <v>19418.548110547283</v>
      </c>
    </row>
    <row r="1798" spans="1:16" ht="20.100000000000001" customHeight="1" x14ac:dyDescent="0.2">
      <c r="A1798" s="497" t="s">
        <v>618</v>
      </c>
      <c r="B1798" s="498" t="s">
        <v>639</v>
      </c>
      <c r="C1798" s="499" t="s">
        <v>620</v>
      </c>
      <c r="D1798" s="499" t="s">
        <v>4173</v>
      </c>
      <c r="E1798" s="500">
        <v>3800</v>
      </c>
      <c r="F1798" s="499" t="s">
        <v>5644</v>
      </c>
      <c r="G1798" s="499" t="s">
        <v>5645</v>
      </c>
      <c r="H1798" s="499" t="s">
        <v>5646</v>
      </c>
      <c r="I1798" s="499" t="s">
        <v>652</v>
      </c>
      <c r="J1798" s="499" t="s">
        <v>5646</v>
      </c>
      <c r="K1798" s="498">
        <v>6</v>
      </c>
      <c r="L1798" s="498">
        <v>12</v>
      </c>
      <c r="M1798" s="500">
        <v>44611.94000000001</v>
      </c>
      <c r="N1798" s="498">
        <v>4</v>
      </c>
      <c r="O1798" s="498">
        <v>6</v>
      </c>
      <c r="P1798" s="500">
        <v>24218.548110547283</v>
      </c>
    </row>
    <row r="1799" spans="1:16" ht="20.100000000000001" customHeight="1" x14ac:dyDescent="0.2">
      <c r="A1799" s="497" t="s">
        <v>618</v>
      </c>
      <c r="B1799" s="498" t="s">
        <v>639</v>
      </c>
      <c r="C1799" s="499" t="s">
        <v>620</v>
      </c>
      <c r="D1799" s="499" t="s">
        <v>5647</v>
      </c>
      <c r="E1799" s="500">
        <v>1200</v>
      </c>
      <c r="F1799" s="499" t="s">
        <v>5648</v>
      </c>
      <c r="G1799" s="499" t="s">
        <v>5649</v>
      </c>
      <c r="H1799" s="499" t="s">
        <v>651</v>
      </c>
      <c r="I1799" s="499" t="s">
        <v>652</v>
      </c>
      <c r="J1799" s="499" t="s">
        <v>651</v>
      </c>
      <c r="K1799" s="498">
        <v>6</v>
      </c>
      <c r="L1799" s="498">
        <v>12</v>
      </c>
      <c r="M1799" s="500">
        <v>16796</v>
      </c>
      <c r="N1799" s="498">
        <v>4</v>
      </c>
      <c r="O1799" s="498">
        <v>6</v>
      </c>
      <c r="P1799" s="500">
        <v>7959.7481105472843</v>
      </c>
    </row>
    <row r="1800" spans="1:16" ht="20.100000000000001" customHeight="1" x14ac:dyDescent="0.2">
      <c r="A1800" s="497" t="s">
        <v>618</v>
      </c>
      <c r="B1800" s="498" t="s">
        <v>639</v>
      </c>
      <c r="C1800" s="499" t="s">
        <v>620</v>
      </c>
      <c r="D1800" s="499" t="s">
        <v>5650</v>
      </c>
      <c r="E1800" s="500">
        <v>8000</v>
      </c>
      <c r="F1800" s="499" t="s">
        <v>5651</v>
      </c>
      <c r="G1800" s="499" t="s">
        <v>5652</v>
      </c>
      <c r="H1800" s="499" t="s">
        <v>823</v>
      </c>
      <c r="I1800" s="499" t="s">
        <v>630</v>
      </c>
      <c r="J1800" s="499" t="s">
        <v>823</v>
      </c>
      <c r="K1800" s="498">
        <v>8</v>
      </c>
      <c r="L1800" s="498">
        <v>12</v>
      </c>
      <c r="M1800" s="500">
        <v>98983.079999999973</v>
      </c>
      <c r="N1800" s="498">
        <v>4</v>
      </c>
      <c r="O1800" s="498">
        <v>6</v>
      </c>
      <c r="P1800" s="500">
        <v>49418.548110547286</v>
      </c>
    </row>
    <row r="1801" spans="1:16" ht="20.100000000000001" customHeight="1" x14ac:dyDescent="0.2">
      <c r="A1801" s="497" t="s">
        <v>618</v>
      </c>
      <c r="B1801" s="498" t="s">
        <v>639</v>
      </c>
      <c r="C1801" s="499" t="s">
        <v>620</v>
      </c>
      <c r="D1801" s="499" t="s">
        <v>1278</v>
      </c>
      <c r="E1801" s="500">
        <v>4400</v>
      </c>
      <c r="F1801" s="499" t="s">
        <v>5653</v>
      </c>
      <c r="G1801" s="499" t="s">
        <v>5654</v>
      </c>
      <c r="H1801" s="499" t="s">
        <v>5655</v>
      </c>
      <c r="I1801" s="499" t="s">
        <v>625</v>
      </c>
      <c r="J1801" s="499" t="s">
        <v>5655</v>
      </c>
      <c r="K1801" s="498">
        <v>6</v>
      </c>
      <c r="L1801" s="498">
        <v>12</v>
      </c>
      <c r="M1801" s="500">
        <v>55711.87000000001</v>
      </c>
      <c r="N1801" s="498">
        <v>4</v>
      </c>
      <c r="O1801" s="498">
        <v>6</v>
      </c>
      <c r="P1801" s="500">
        <v>27818.548110547283</v>
      </c>
    </row>
    <row r="1802" spans="1:16" ht="20.100000000000001" customHeight="1" x14ac:dyDescent="0.2">
      <c r="A1802" s="497" t="s">
        <v>618</v>
      </c>
      <c r="B1802" s="498" t="s">
        <v>639</v>
      </c>
      <c r="C1802" s="499" t="s">
        <v>620</v>
      </c>
      <c r="D1802" s="499" t="s">
        <v>5656</v>
      </c>
      <c r="E1802" s="500">
        <v>3500</v>
      </c>
      <c r="F1802" s="499" t="s">
        <v>5657</v>
      </c>
      <c r="G1802" s="499" t="s">
        <v>5658</v>
      </c>
      <c r="H1802" s="499" t="s">
        <v>699</v>
      </c>
      <c r="I1802" s="499" t="s">
        <v>630</v>
      </c>
      <c r="J1802" s="499" t="s">
        <v>699</v>
      </c>
      <c r="K1802" s="498">
        <v>6</v>
      </c>
      <c r="L1802" s="498">
        <v>12</v>
      </c>
      <c r="M1802" s="500">
        <v>44975.400000000009</v>
      </c>
      <c r="N1802" s="498">
        <v>4</v>
      </c>
      <c r="O1802" s="498">
        <v>6</v>
      </c>
      <c r="P1802" s="500">
        <v>22418.548110547283</v>
      </c>
    </row>
    <row r="1803" spans="1:16" ht="20.100000000000001" customHeight="1" x14ac:dyDescent="0.2">
      <c r="A1803" s="497" t="s">
        <v>618</v>
      </c>
      <c r="B1803" s="498" t="s">
        <v>619</v>
      </c>
      <c r="C1803" s="499" t="s">
        <v>620</v>
      </c>
      <c r="D1803" s="499" t="s">
        <v>830</v>
      </c>
      <c r="E1803" s="500">
        <v>2000</v>
      </c>
      <c r="F1803" s="499" t="s">
        <v>5659</v>
      </c>
      <c r="G1803" s="499" t="s">
        <v>5660</v>
      </c>
      <c r="H1803" s="499" t="s">
        <v>5661</v>
      </c>
      <c r="I1803" s="499" t="s">
        <v>630</v>
      </c>
      <c r="J1803" s="499" t="s">
        <v>5661</v>
      </c>
      <c r="K1803" s="498">
        <v>9</v>
      </c>
      <c r="L1803" s="498">
        <v>12</v>
      </c>
      <c r="M1803" s="500">
        <v>26989.800000000007</v>
      </c>
      <c r="N1803" s="498">
        <v>3</v>
      </c>
      <c r="O1803" s="498">
        <v>6</v>
      </c>
      <c r="P1803" s="500">
        <v>13191.748110547283</v>
      </c>
    </row>
    <row r="1804" spans="1:16" ht="20.100000000000001" customHeight="1" x14ac:dyDescent="0.2">
      <c r="A1804" s="497" t="s">
        <v>618</v>
      </c>
      <c r="B1804" s="498" t="s">
        <v>639</v>
      </c>
      <c r="C1804" s="499" t="s">
        <v>620</v>
      </c>
      <c r="D1804" s="499" t="s">
        <v>754</v>
      </c>
      <c r="E1804" s="500">
        <v>1200</v>
      </c>
      <c r="F1804" s="499" t="s">
        <v>5662</v>
      </c>
      <c r="G1804" s="499" t="s">
        <v>5663</v>
      </c>
      <c r="H1804" s="499" t="s">
        <v>651</v>
      </c>
      <c r="I1804" s="499" t="s">
        <v>652</v>
      </c>
      <c r="J1804" s="499" t="s">
        <v>651</v>
      </c>
      <c r="K1804" s="498">
        <v>8</v>
      </c>
      <c r="L1804" s="498">
        <v>12</v>
      </c>
      <c r="M1804" s="500">
        <v>16796</v>
      </c>
      <c r="N1804" s="498">
        <v>4</v>
      </c>
      <c r="O1804" s="498">
        <v>6</v>
      </c>
      <c r="P1804" s="500">
        <v>7959.7481105472843</v>
      </c>
    </row>
    <row r="1805" spans="1:16" ht="20.100000000000001" customHeight="1" x14ac:dyDescent="0.2">
      <c r="A1805" s="497" t="s">
        <v>618</v>
      </c>
      <c r="B1805" s="498" t="s">
        <v>619</v>
      </c>
      <c r="C1805" s="499" t="s">
        <v>620</v>
      </c>
      <c r="D1805" s="499" t="s">
        <v>5664</v>
      </c>
      <c r="E1805" s="500">
        <v>2500</v>
      </c>
      <c r="F1805" s="499" t="s">
        <v>5665</v>
      </c>
      <c r="G1805" s="499" t="s">
        <v>5666</v>
      </c>
      <c r="H1805" s="499" t="s">
        <v>651</v>
      </c>
      <c r="I1805" s="499" t="s">
        <v>652</v>
      </c>
      <c r="J1805" s="499" t="s">
        <v>651</v>
      </c>
      <c r="K1805" s="498">
        <v>9</v>
      </c>
      <c r="L1805" s="498">
        <v>12</v>
      </c>
      <c r="M1805" s="500">
        <v>31941.950000000008</v>
      </c>
      <c r="N1805" s="498">
        <v>4</v>
      </c>
      <c r="O1805" s="498">
        <v>6</v>
      </c>
      <c r="P1805" s="500">
        <v>16418.548110547283</v>
      </c>
    </row>
    <row r="1806" spans="1:16" ht="20.100000000000001" customHeight="1" x14ac:dyDescent="0.2">
      <c r="A1806" s="497" t="s">
        <v>618</v>
      </c>
      <c r="B1806" s="498" t="s">
        <v>639</v>
      </c>
      <c r="C1806" s="499" t="s">
        <v>620</v>
      </c>
      <c r="D1806" s="499" t="s">
        <v>2111</v>
      </c>
      <c r="E1806" s="500">
        <v>3800</v>
      </c>
      <c r="F1806" s="499" t="s">
        <v>5667</v>
      </c>
      <c r="G1806" s="499" t="s">
        <v>5668</v>
      </c>
      <c r="H1806" s="499" t="s">
        <v>3322</v>
      </c>
      <c r="I1806" s="499" t="s">
        <v>625</v>
      </c>
      <c r="J1806" s="499" t="s">
        <v>3322</v>
      </c>
      <c r="K1806" s="498">
        <v>6</v>
      </c>
      <c r="L1806" s="498">
        <v>12</v>
      </c>
      <c r="M1806" s="500">
        <v>48483.80000000001</v>
      </c>
      <c r="N1806" s="498">
        <v>4</v>
      </c>
      <c r="O1806" s="498">
        <v>6</v>
      </c>
      <c r="P1806" s="500">
        <v>24218.548110547283</v>
      </c>
    </row>
    <row r="1807" spans="1:16" ht="20.100000000000001" customHeight="1" x14ac:dyDescent="0.2">
      <c r="A1807" s="497" t="s">
        <v>618</v>
      </c>
      <c r="B1807" s="498" t="s">
        <v>639</v>
      </c>
      <c r="C1807" s="499" t="s">
        <v>620</v>
      </c>
      <c r="D1807" s="499" t="s">
        <v>746</v>
      </c>
      <c r="E1807" s="500">
        <v>2400</v>
      </c>
      <c r="F1807" s="499" t="s">
        <v>5669</v>
      </c>
      <c r="G1807" s="499" t="s">
        <v>5670</v>
      </c>
      <c r="H1807" s="499" t="s">
        <v>749</v>
      </c>
      <c r="I1807" s="499" t="s">
        <v>630</v>
      </c>
      <c r="J1807" s="499" t="s">
        <v>749</v>
      </c>
      <c r="K1807" s="498">
        <v>6</v>
      </c>
      <c r="L1807" s="498">
        <v>12</v>
      </c>
      <c r="M1807" s="500">
        <v>31788.950000000008</v>
      </c>
      <c r="N1807" s="498">
        <v>4</v>
      </c>
      <c r="O1807" s="498">
        <v>6</v>
      </c>
      <c r="P1807" s="500">
        <v>15802.188110547284</v>
      </c>
    </row>
    <row r="1808" spans="1:16" ht="20.100000000000001" customHeight="1" x14ac:dyDescent="0.2">
      <c r="A1808" s="497" t="s">
        <v>618</v>
      </c>
      <c r="B1808" s="498" t="s">
        <v>639</v>
      </c>
      <c r="C1808" s="499" t="s">
        <v>620</v>
      </c>
      <c r="D1808" s="499" t="s">
        <v>746</v>
      </c>
      <c r="E1808" s="500">
        <v>5000</v>
      </c>
      <c r="F1808" s="499" t="s">
        <v>5671</v>
      </c>
      <c r="G1808" s="499" t="s">
        <v>5672</v>
      </c>
      <c r="H1808" s="499" t="s">
        <v>749</v>
      </c>
      <c r="I1808" s="499" t="s">
        <v>630</v>
      </c>
      <c r="J1808" s="499" t="s">
        <v>749</v>
      </c>
      <c r="K1808" s="498">
        <v>6</v>
      </c>
      <c r="L1808" s="498">
        <v>12</v>
      </c>
      <c r="M1808" s="500">
        <v>62400.170000000013</v>
      </c>
      <c r="N1808" s="498">
        <v>4</v>
      </c>
      <c r="O1808" s="498">
        <v>6</v>
      </c>
      <c r="P1808" s="500">
        <v>31418.548110547283</v>
      </c>
    </row>
    <row r="1809" spans="1:16" ht="20.100000000000001" customHeight="1" x14ac:dyDescent="0.2">
      <c r="A1809" s="497" t="s">
        <v>618</v>
      </c>
      <c r="B1809" s="498" t="s">
        <v>639</v>
      </c>
      <c r="C1809" s="499" t="s">
        <v>620</v>
      </c>
      <c r="D1809" s="499" t="s">
        <v>5673</v>
      </c>
      <c r="E1809" s="500">
        <v>3000</v>
      </c>
      <c r="F1809" s="499" t="s">
        <v>5674</v>
      </c>
      <c r="G1809" s="499" t="s">
        <v>5675</v>
      </c>
      <c r="H1809" s="499" t="s">
        <v>629</v>
      </c>
      <c r="I1809" s="499" t="s">
        <v>630</v>
      </c>
      <c r="J1809" s="499" t="s">
        <v>629</v>
      </c>
      <c r="K1809" s="498">
        <v>1</v>
      </c>
      <c r="L1809" s="498">
        <v>2</v>
      </c>
      <c r="M1809" s="500">
        <v>2774.15</v>
      </c>
      <c r="N1809" s="498">
        <v>3</v>
      </c>
      <c r="O1809" s="498">
        <v>6</v>
      </c>
      <c r="P1809" s="500">
        <v>19418.548110547283</v>
      </c>
    </row>
    <row r="1810" spans="1:16" ht="20.100000000000001" customHeight="1" x14ac:dyDescent="0.2">
      <c r="A1810" s="497" t="s">
        <v>618</v>
      </c>
      <c r="B1810" s="498" t="s">
        <v>639</v>
      </c>
      <c r="C1810" s="499" t="s">
        <v>620</v>
      </c>
      <c r="D1810" s="499" t="s">
        <v>754</v>
      </c>
      <c r="E1810" s="500">
        <v>1600</v>
      </c>
      <c r="F1810" s="499" t="s">
        <v>5676</v>
      </c>
      <c r="G1810" s="499" t="s">
        <v>5677</v>
      </c>
      <c r="H1810" s="499" t="s">
        <v>757</v>
      </c>
      <c r="I1810" s="499" t="s">
        <v>652</v>
      </c>
      <c r="J1810" s="499" t="s">
        <v>757</v>
      </c>
      <c r="K1810" s="498">
        <v>8</v>
      </c>
      <c r="L1810" s="498">
        <v>12</v>
      </c>
      <c r="M1810" s="500">
        <v>21828</v>
      </c>
      <c r="N1810" s="498">
        <v>4</v>
      </c>
      <c r="O1810" s="498">
        <v>6</v>
      </c>
      <c r="P1810" s="500">
        <v>10575.748110547283</v>
      </c>
    </row>
    <row r="1811" spans="1:16" ht="20.100000000000001" customHeight="1" x14ac:dyDescent="0.2">
      <c r="A1811" s="497" t="s">
        <v>618</v>
      </c>
      <c r="B1811" s="498" t="s">
        <v>639</v>
      </c>
      <c r="C1811" s="499" t="s">
        <v>620</v>
      </c>
      <c r="D1811" s="499" t="s">
        <v>754</v>
      </c>
      <c r="E1811" s="500">
        <v>1600</v>
      </c>
      <c r="F1811" s="499" t="s">
        <v>5678</v>
      </c>
      <c r="G1811" s="499" t="s">
        <v>5679</v>
      </c>
      <c r="H1811" s="499" t="s">
        <v>757</v>
      </c>
      <c r="I1811" s="499" t="s">
        <v>652</v>
      </c>
      <c r="J1811" s="499" t="s">
        <v>757</v>
      </c>
      <c r="K1811" s="498">
        <v>8</v>
      </c>
      <c r="L1811" s="498">
        <v>12</v>
      </c>
      <c r="M1811" s="500">
        <v>21828</v>
      </c>
      <c r="N1811" s="498">
        <v>4</v>
      </c>
      <c r="O1811" s="498">
        <v>6</v>
      </c>
      <c r="P1811" s="500">
        <v>10575.748110547283</v>
      </c>
    </row>
    <row r="1812" spans="1:16" ht="20.100000000000001" customHeight="1" x14ac:dyDescent="0.2">
      <c r="A1812" s="497" t="s">
        <v>618</v>
      </c>
      <c r="B1812" s="498" t="s">
        <v>639</v>
      </c>
      <c r="C1812" s="499" t="s">
        <v>620</v>
      </c>
      <c r="D1812" s="499" t="s">
        <v>754</v>
      </c>
      <c r="E1812" s="500">
        <v>1600</v>
      </c>
      <c r="F1812" s="499" t="s">
        <v>5680</v>
      </c>
      <c r="G1812" s="499" t="s">
        <v>5681</v>
      </c>
      <c r="H1812" s="499" t="s">
        <v>757</v>
      </c>
      <c r="I1812" s="499" t="s">
        <v>652</v>
      </c>
      <c r="J1812" s="499" t="s">
        <v>757</v>
      </c>
      <c r="K1812" s="498">
        <v>8</v>
      </c>
      <c r="L1812" s="498">
        <v>12</v>
      </c>
      <c r="M1812" s="500">
        <v>21828</v>
      </c>
      <c r="N1812" s="498">
        <v>4</v>
      </c>
      <c r="O1812" s="498">
        <v>6</v>
      </c>
      <c r="P1812" s="500">
        <v>10575.748110547283</v>
      </c>
    </row>
    <row r="1813" spans="1:16" ht="20.100000000000001" customHeight="1" x14ac:dyDescent="0.2">
      <c r="A1813" s="497" t="s">
        <v>618</v>
      </c>
      <c r="B1813" s="498" t="s">
        <v>619</v>
      </c>
      <c r="C1813" s="499" t="s">
        <v>620</v>
      </c>
      <c r="D1813" s="499" t="s">
        <v>5682</v>
      </c>
      <c r="E1813" s="500">
        <v>6700</v>
      </c>
      <c r="F1813" s="499" t="s">
        <v>5683</v>
      </c>
      <c r="G1813" s="499" t="s">
        <v>5684</v>
      </c>
      <c r="H1813" s="499" t="s">
        <v>5685</v>
      </c>
      <c r="I1813" s="499" t="s">
        <v>625</v>
      </c>
      <c r="J1813" s="499" t="s">
        <v>5685</v>
      </c>
      <c r="K1813" s="498">
        <v>9</v>
      </c>
      <c r="L1813" s="498">
        <v>12</v>
      </c>
      <c r="M1813" s="500">
        <v>83308.959999999992</v>
      </c>
      <c r="N1813" s="498">
        <v>4</v>
      </c>
      <c r="O1813" s="498">
        <v>6</v>
      </c>
      <c r="P1813" s="500">
        <v>41618.548110547286</v>
      </c>
    </row>
    <row r="1814" spans="1:16" ht="20.100000000000001" customHeight="1" x14ac:dyDescent="0.2">
      <c r="A1814" s="497" t="s">
        <v>618</v>
      </c>
      <c r="B1814" s="498" t="s">
        <v>639</v>
      </c>
      <c r="C1814" s="499" t="s">
        <v>620</v>
      </c>
      <c r="D1814" s="499" t="s">
        <v>805</v>
      </c>
      <c r="E1814" s="500">
        <v>2300</v>
      </c>
      <c r="F1814" s="499" t="s">
        <v>5686</v>
      </c>
      <c r="G1814" s="499" t="s">
        <v>5687</v>
      </c>
      <c r="H1814" s="499" t="s">
        <v>2019</v>
      </c>
      <c r="I1814" s="499" t="s">
        <v>625</v>
      </c>
      <c r="J1814" s="499" t="s">
        <v>2019</v>
      </c>
      <c r="K1814" s="498">
        <v>7</v>
      </c>
      <c r="L1814" s="498">
        <v>12</v>
      </c>
      <c r="M1814" s="500">
        <v>30542.680000000008</v>
      </c>
      <c r="N1814" s="498">
        <v>4</v>
      </c>
      <c r="O1814" s="498">
        <v>6</v>
      </c>
      <c r="P1814" s="500">
        <v>15153.748110547283</v>
      </c>
    </row>
    <row r="1815" spans="1:16" ht="20.100000000000001" customHeight="1" x14ac:dyDescent="0.2">
      <c r="A1815" s="497" t="s">
        <v>618</v>
      </c>
      <c r="B1815" s="498" t="s">
        <v>639</v>
      </c>
      <c r="C1815" s="499" t="s">
        <v>620</v>
      </c>
      <c r="D1815" s="499" t="s">
        <v>3649</v>
      </c>
      <c r="E1815" s="500">
        <v>1200</v>
      </c>
      <c r="F1815" s="499" t="s">
        <v>5688</v>
      </c>
      <c r="G1815" s="499" t="s">
        <v>5689</v>
      </c>
      <c r="H1815" s="499" t="s">
        <v>817</v>
      </c>
      <c r="I1815" s="499" t="s">
        <v>652</v>
      </c>
      <c r="J1815" s="499" t="s">
        <v>817</v>
      </c>
      <c r="K1815" s="498">
        <v>1</v>
      </c>
      <c r="L1815" s="498">
        <v>3</v>
      </c>
      <c r="M1815" s="500">
        <v>2411.6999999999998</v>
      </c>
      <c r="N1815" s="498">
        <v>3</v>
      </c>
      <c r="O1815" s="498">
        <v>6</v>
      </c>
      <c r="P1815" s="500">
        <v>7959.7481105472843</v>
      </c>
    </row>
    <row r="1816" spans="1:16" ht="20.100000000000001" customHeight="1" x14ac:dyDescent="0.2">
      <c r="A1816" s="497" t="s">
        <v>618</v>
      </c>
      <c r="B1816" s="498" t="s">
        <v>639</v>
      </c>
      <c r="C1816" s="499" t="s">
        <v>620</v>
      </c>
      <c r="D1816" s="499" t="s">
        <v>5690</v>
      </c>
      <c r="E1816" s="500">
        <v>6000</v>
      </c>
      <c r="F1816" s="499" t="s">
        <v>5691</v>
      </c>
      <c r="G1816" s="499" t="s">
        <v>5692</v>
      </c>
      <c r="H1816" s="499" t="s">
        <v>852</v>
      </c>
      <c r="I1816" s="499" t="s">
        <v>630</v>
      </c>
      <c r="J1816" s="499" t="s">
        <v>852</v>
      </c>
      <c r="K1816" s="498">
        <v>6</v>
      </c>
      <c r="L1816" s="498">
        <v>12</v>
      </c>
      <c r="M1816" s="500">
        <v>74933.52</v>
      </c>
      <c r="N1816" s="498">
        <v>4</v>
      </c>
      <c r="O1816" s="498">
        <v>6</v>
      </c>
      <c r="P1816" s="500">
        <v>37418.548110547286</v>
      </c>
    </row>
    <row r="1817" spans="1:16" ht="20.100000000000001" customHeight="1" x14ac:dyDescent="0.2">
      <c r="A1817" s="497" t="s">
        <v>618</v>
      </c>
      <c r="B1817" s="498" t="s">
        <v>639</v>
      </c>
      <c r="C1817" s="499" t="s">
        <v>620</v>
      </c>
      <c r="D1817" s="499" t="s">
        <v>991</v>
      </c>
      <c r="E1817" s="500">
        <v>3000</v>
      </c>
      <c r="F1817" s="499" t="s">
        <v>5693</v>
      </c>
      <c r="G1817" s="499" t="s">
        <v>5694</v>
      </c>
      <c r="H1817" s="499" t="s">
        <v>4824</v>
      </c>
      <c r="I1817" s="499" t="s">
        <v>630</v>
      </c>
      <c r="J1817" s="499" t="s">
        <v>4824</v>
      </c>
      <c r="K1817" s="498">
        <v>8</v>
      </c>
      <c r="L1817" s="498">
        <v>12</v>
      </c>
      <c r="M1817" s="500">
        <v>38982.450000000004</v>
      </c>
      <c r="N1817" s="498">
        <v>3</v>
      </c>
      <c r="O1817" s="498">
        <v>6</v>
      </c>
      <c r="P1817" s="500">
        <v>19418.548110547283</v>
      </c>
    </row>
    <row r="1818" spans="1:16" ht="20.100000000000001" customHeight="1" x14ac:dyDescent="0.2">
      <c r="A1818" s="497" t="s">
        <v>618</v>
      </c>
      <c r="B1818" s="498" t="s">
        <v>639</v>
      </c>
      <c r="C1818" s="499" t="s">
        <v>620</v>
      </c>
      <c r="D1818" s="499" t="s">
        <v>1138</v>
      </c>
      <c r="E1818" s="500">
        <v>3500</v>
      </c>
      <c r="F1818" s="499" t="s">
        <v>5695</v>
      </c>
      <c r="G1818" s="499" t="s">
        <v>5696</v>
      </c>
      <c r="H1818" s="499" t="s">
        <v>629</v>
      </c>
      <c r="I1818" s="499" t="s">
        <v>630</v>
      </c>
      <c r="J1818" s="499" t="s">
        <v>629</v>
      </c>
      <c r="K1818" s="498">
        <v>6</v>
      </c>
      <c r="L1818" s="498">
        <v>12</v>
      </c>
      <c r="M1818" s="500">
        <v>41795.500000000007</v>
      </c>
      <c r="N1818" s="498">
        <v>4</v>
      </c>
      <c r="O1818" s="498">
        <v>6</v>
      </c>
      <c r="P1818" s="500">
        <v>22418.548110547283</v>
      </c>
    </row>
    <row r="1819" spans="1:16" ht="20.100000000000001" customHeight="1" x14ac:dyDescent="0.2">
      <c r="A1819" s="497" t="s">
        <v>618</v>
      </c>
      <c r="B1819" s="498" t="s">
        <v>639</v>
      </c>
      <c r="C1819" s="499" t="s">
        <v>620</v>
      </c>
      <c r="D1819" s="499" t="s">
        <v>760</v>
      </c>
      <c r="E1819" s="500">
        <v>6500</v>
      </c>
      <c r="F1819" s="499" t="s">
        <v>5697</v>
      </c>
      <c r="G1819" s="499" t="s">
        <v>5698</v>
      </c>
      <c r="H1819" s="499" t="s">
        <v>766</v>
      </c>
      <c r="I1819" s="499" t="s">
        <v>630</v>
      </c>
      <c r="J1819" s="499" t="s">
        <v>766</v>
      </c>
      <c r="K1819" s="498">
        <v>8</v>
      </c>
      <c r="L1819" s="498">
        <v>12</v>
      </c>
      <c r="M1819" s="500">
        <v>80492.7</v>
      </c>
      <c r="N1819" s="498">
        <v>4</v>
      </c>
      <c r="O1819" s="498">
        <v>6</v>
      </c>
      <c r="P1819" s="500">
        <v>40418.548110547286</v>
      </c>
    </row>
    <row r="1820" spans="1:16" ht="20.100000000000001" customHeight="1" x14ac:dyDescent="0.2">
      <c r="A1820" s="497" t="s">
        <v>618</v>
      </c>
      <c r="B1820" s="498" t="s">
        <v>639</v>
      </c>
      <c r="C1820" s="499" t="s">
        <v>620</v>
      </c>
      <c r="D1820" s="499" t="s">
        <v>5617</v>
      </c>
      <c r="E1820" s="500">
        <v>930</v>
      </c>
      <c r="F1820" s="499" t="s">
        <v>5699</v>
      </c>
      <c r="G1820" s="499" t="s">
        <v>5700</v>
      </c>
      <c r="H1820" s="499" t="s">
        <v>1991</v>
      </c>
      <c r="I1820" s="499" t="s">
        <v>625</v>
      </c>
      <c r="J1820" s="499" t="s">
        <v>1991</v>
      </c>
      <c r="K1820" s="498">
        <v>6</v>
      </c>
      <c r="L1820" s="498">
        <v>12</v>
      </c>
      <c r="M1820" s="500">
        <v>13264.400000000003</v>
      </c>
      <c r="N1820" s="498">
        <v>4</v>
      </c>
      <c r="O1820" s="498">
        <v>6</v>
      </c>
      <c r="P1820" s="500">
        <v>6193.9481105472842</v>
      </c>
    </row>
    <row r="1821" spans="1:16" ht="20.100000000000001" customHeight="1" x14ac:dyDescent="0.2">
      <c r="A1821" s="497" t="s">
        <v>618</v>
      </c>
      <c r="B1821" s="498" t="s">
        <v>639</v>
      </c>
      <c r="C1821" s="499" t="s">
        <v>620</v>
      </c>
      <c r="D1821" s="499" t="s">
        <v>774</v>
      </c>
      <c r="E1821" s="500">
        <v>2500</v>
      </c>
      <c r="F1821" s="499" t="s">
        <v>5701</v>
      </c>
      <c r="G1821" s="499" t="s">
        <v>5702</v>
      </c>
      <c r="H1821" s="499" t="s">
        <v>5703</v>
      </c>
      <c r="I1821" s="499" t="s">
        <v>625</v>
      </c>
      <c r="J1821" s="499" t="s">
        <v>5703</v>
      </c>
      <c r="K1821" s="498">
        <v>8</v>
      </c>
      <c r="L1821" s="498">
        <v>12</v>
      </c>
      <c r="M1821" s="500">
        <v>32983.680000000008</v>
      </c>
      <c r="N1821" s="498">
        <v>5</v>
      </c>
      <c r="O1821" s="498">
        <v>6</v>
      </c>
      <c r="P1821" s="500">
        <v>16418.548110547283</v>
      </c>
    </row>
    <row r="1822" spans="1:16" ht="20.100000000000001" customHeight="1" x14ac:dyDescent="0.2">
      <c r="A1822" s="497" t="s">
        <v>618</v>
      </c>
      <c r="B1822" s="498" t="s">
        <v>619</v>
      </c>
      <c r="C1822" s="499" t="s">
        <v>620</v>
      </c>
      <c r="D1822" s="499" t="s">
        <v>696</v>
      </c>
      <c r="E1822" s="500">
        <v>9000</v>
      </c>
      <c r="F1822" s="499" t="s">
        <v>5704</v>
      </c>
      <c r="G1822" s="499" t="s">
        <v>5705</v>
      </c>
      <c r="H1822" s="499" t="s">
        <v>666</v>
      </c>
      <c r="I1822" s="499" t="s">
        <v>630</v>
      </c>
      <c r="J1822" s="499" t="s">
        <v>666</v>
      </c>
      <c r="K1822" s="498">
        <v>9</v>
      </c>
      <c r="L1822" s="498">
        <v>12</v>
      </c>
      <c r="M1822" s="500">
        <v>110989.79999999997</v>
      </c>
      <c r="N1822" s="498">
        <v>4</v>
      </c>
      <c r="O1822" s="498">
        <v>6</v>
      </c>
      <c r="P1822" s="500">
        <v>55418.548110547286</v>
      </c>
    </row>
    <row r="1823" spans="1:16" ht="20.100000000000001" customHeight="1" x14ac:dyDescent="0.2">
      <c r="A1823" s="497" t="s">
        <v>618</v>
      </c>
      <c r="B1823" s="498" t="s">
        <v>639</v>
      </c>
      <c r="C1823" s="499" t="s">
        <v>620</v>
      </c>
      <c r="D1823" s="499" t="s">
        <v>2188</v>
      </c>
      <c r="E1823" s="500">
        <v>4500</v>
      </c>
      <c r="F1823" s="499" t="s">
        <v>5706</v>
      </c>
      <c r="G1823" s="499" t="s">
        <v>5707</v>
      </c>
      <c r="H1823" s="499" t="s">
        <v>656</v>
      </c>
      <c r="I1823" s="499" t="s">
        <v>630</v>
      </c>
      <c r="J1823" s="499" t="s">
        <v>656</v>
      </c>
      <c r="K1823" s="498">
        <v>6</v>
      </c>
      <c r="L1823" s="498">
        <v>12</v>
      </c>
      <c r="M1823" s="500">
        <v>56693.640000000014</v>
      </c>
      <c r="N1823" s="498">
        <v>4</v>
      </c>
      <c r="O1823" s="498">
        <v>6</v>
      </c>
      <c r="P1823" s="500">
        <v>28418.548110547283</v>
      </c>
    </row>
    <row r="1824" spans="1:16" ht="20.100000000000001" customHeight="1" x14ac:dyDescent="0.2">
      <c r="A1824" s="497" t="s">
        <v>618</v>
      </c>
      <c r="B1824" s="498" t="s">
        <v>639</v>
      </c>
      <c r="C1824" s="499" t="s">
        <v>620</v>
      </c>
      <c r="D1824" s="499" t="s">
        <v>5708</v>
      </c>
      <c r="E1824" s="500">
        <v>2500</v>
      </c>
      <c r="F1824" s="499" t="s">
        <v>5709</v>
      </c>
      <c r="G1824" s="499" t="s">
        <v>5710</v>
      </c>
      <c r="H1824" s="499" t="s">
        <v>651</v>
      </c>
      <c r="I1824" s="499" t="s">
        <v>652</v>
      </c>
      <c r="J1824" s="499" t="s">
        <v>651</v>
      </c>
      <c r="K1824" s="498">
        <v>6</v>
      </c>
      <c r="L1824" s="498">
        <v>12</v>
      </c>
      <c r="M1824" s="500">
        <v>32989.800000000003</v>
      </c>
      <c r="N1824" s="498">
        <v>4</v>
      </c>
      <c r="O1824" s="498">
        <v>6</v>
      </c>
      <c r="P1824" s="500">
        <v>16418.548110547283</v>
      </c>
    </row>
    <row r="1825" spans="1:16" ht="20.100000000000001" customHeight="1" x14ac:dyDescent="0.2">
      <c r="A1825" s="497" t="s">
        <v>618</v>
      </c>
      <c r="B1825" s="498" t="s">
        <v>639</v>
      </c>
      <c r="C1825" s="499" t="s">
        <v>620</v>
      </c>
      <c r="D1825" s="499" t="s">
        <v>5711</v>
      </c>
      <c r="E1825" s="500">
        <v>6000</v>
      </c>
      <c r="F1825" s="499" t="s">
        <v>5712</v>
      </c>
      <c r="G1825" s="499" t="s">
        <v>5713</v>
      </c>
      <c r="H1825" s="499" t="s">
        <v>5714</v>
      </c>
      <c r="I1825" s="499" t="s">
        <v>630</v>
      </c>
      <c r="J1825" s="499" t="s">
        <v>5714</v>
      </c>
      <c r="K1825" s="498">
        <v>6</v>
      </c>
      <c r="L1825" s="498">
        <v>12</v>
      </c>
      <c r="M1825" s="500">
        <v>74362.94</v>
      </c>
      <c r="N1825" s="498">
        <v>4</v>
      </c>
      <c r="O1825" s="498">
        <v>6</v>
      </c>
      <c r="P1825" s="500">
        <v>37418.548110547286</v>
      </c>
    </row>
    <row r="1826" spans="1:16" ht="20.100000000000001" customHeight="1" x14ac:dyDescent="0.2">
      <c r="A1826" s="497" t="s">
        <v>618</v>
      </c>
      <c r="B1826" s="498" t="s">
        <v>639</v>
      </c>
      <c r="C1826" s="499" t="s">
        <v>620</v>
      </c>
      <c r="D1826" s="499" t="s">
        <v>760</v>
      </c>
      <c r="E1826" s="500">
        <v>7500</v>
      </c>
      <c r="F1826" s="499" t="s">
        <v>5715</v>
      </c>
      <c r="G1826" s="499" t="s">
        <v>5716</v>
      </c>
      <c r="H1826" s="499" t="s">
        <v>749</v>
      </c>
      <c r="I1826" s="499" t="s">
        <v>630</v>
      </c>
      <c r="J1826" s="499" t="s">
        <v>749</v>
      </c>
      <c r="K1826" s="498">
        <v>7</v>
      </c>
      <c r="L1826" s="498">
        <v>12</v>
      </c>
      <c r="M1826" s="500">
        <v>92952.87999999999</v>
      </c>
      <c r="N1826" s="498">
        <v>4</v>
      </c>
      <c r="O1826" s="498">
        <v>6</v>
      </c>
      <c r="P1826" s="500">
        <v>46418.548110547286</v>
      </c>
    </row>
    <row r="1827" spans="1:16" ht="20.100000000000001" customHeight="1" x14ac:dyDescent="0.2">
      <c r="A1827" s="497" t="s">
        <v>618</v>
      </c>
      <c r="B1827" s="498" t="s">
        <v>639</v>
      </c>
      <c r="C1827" s="499" t="s">
        <v>620</v>
      </c>
      <c r="D1827" s="499" t="s">
        <v>4961</v>
      </c>
      <c r="E1827" s="500">
        <v>3500</v>
      </c>
      <c r="F1827" s="499" t="s">
        <v>5717</v>
      </c>
      <c r="G1827" s="499" t="s">
        <v>5718</v>
      </c>
      <c r="H1827" s="499" t="s">
        <v>715</v>
      </c>
      <c r="I1827" s="499" t="s">
        <v>630</v>
      </c>
      <c r="J1827" s="499" t="s">
        <v>715</v>
      </c>
      <c r="K1827" s="498">
        <v>5</v>
      </c>
      <c r="L1827" s="498">
        <v>12</v>
      </c>
      <c r="M1827" s="500">
        <v>38913.170000000006</v>
      </c>
      <c r="N1827" s="498">
        <v>4</v>
      </c>
      <c r="O1827" s="498">
        <v>6</v>
      </c>
      <c r="P1827" s="500">
        <v>22418.548110547283</v>
      </c>
    </row>
    <row r="1828" spans="1:16" ht="20.100000000000001" customHeight="1" x14ac:dyDescent="0.2">
      <c r="A1828" s="497" t="s">
        <v>618</v>
      </c>
      <c r="B1828" s="498" t="s">
        <v>639</v>
      </c>
      <c r="C1828" s="499" t="s">
        <v>620</v>
      </c>
      <c r="D1828" s="499" t="s">
        <v>5719</v>
      </c>
      <c r="E1828" s="500">
        <v>11000</v>
      </c>
      <c r="F1828" s="499" t="s">
        <v>5720</v>
      </c>
      <c r="G1828" s="499" t="s">
        <v>5721</v>
      </c>
      <c r="H1828" s="499" t="s">
        <v>715</v>
      </c>
      <c r="I1828" s="499" t="s">
        <v>630</v>
      </c>
      <c r="J1828" s="499" t="s">
        <v>715</v>
      </c>
      <c r="K1828" s="498"/>
      <c r="L1828" s="498"/>
      <c r="M1828" s="500"/>
      <c r="N1828" s="498">
        <v>2</v>
      </c>
      <c r="O1828" s="498">
        <v>6</v>
      </c>
      <c r="P1828" s="500">
        <v>67418.548110547286</v>
      </c>
    </row>
    <row r="1829" spans="1:16" ht="20.100000000000001" customHeight="1" x14ac:dyDescent="0.2">
      <c r="A1829" s="497" t="s">
        <v>618</v>
      </c>
      <c r="B1829" s="498" t="s">
        <v>639</v>
      </c>
      <c r="C1829" s="499" t="s">
        <v>620</v>
      </c>
      <c r="D1829" s="499" t="s">
        <v>5722</v>
      </c>
      <c r="E1829" s="500">
        <v>930</v>
      </c>
      <c r="F1829" s="499" t="s">
        <v>5723</v>
      </c>
      <c r="G1829" s="499" t="s">
        <v>5724</v>
      </c>
      <c r="H1829" s="499" t="s">
        <v>5725</v>
      </c>
      <c r="I1829" s="499" t="s">
        <v>625</v>
      </c>
      <c r="J1829" s="499" t="s">
        <v>5725</v>
      </c>
      <c r="K1829" s="498">
        <v>11</v>
      </c>
      <c r="L1829" s="498">
        <v>12</v>
      </c>
      <c r="M1829" s="500">
        <v>13264.400000000003</v>
      </c>
      <c r="N1829" s="498">
        <v>6</v>
      </c>
      <c r="O1829" s="498">
        <v>6</v>
      </c>
      <c r="P1829" s="500">
        <v>6193.9481105472842</v>
      </c>
    </row>
    <row r="1830" spans="1:16" ht="20.100000000000001" customHeight="1" x14ac:dyDescent="0.2">
      <c r="A1830" s="497" t="s">
        <v>618</v>
      </c>
      <c r="B1830" s="498" t="s">
        <v>639</v>
      </c>
      <c r="C1830" s="499" t="s">
        <v>620</v>
      </c>
      <c r="D1830" s="499" t="s">
        <v>1247</v>
      </c>
      <c r="E1830" s="500">
        <v>1200</v>
      </c>
      <c r="F1830" s="499" t="s">
        <v>5726</v>
      </c>
      <c r="G1830" s="499" t="s">
        <v>5727</v>
      </c>
      <c r="H1830" s="499" t="s">
        <v>735</v>
      </c>
      <c r="I1830" s="499" t="s">
        <v>652</v>
      </c>
      <c r="J1830" s="499" t="s">
        <v>735</v>
      </c>
      <c r="K1830" s="498">
        <v>6</v>
      </c>
      <c r="L1830" s="498">
        <v>12</v>
      </c>
      <c r="M1830" s="500">
        <v>16757.150000000001</v>
      </c>
      <c r="N1830" s="498">
        <v>4</v>
      </c>
      <c r="O1830" s="498">
        <v>6</v>
      </c>
      <c r="P1830" s="500">
        <v>7959.7481105472843</v>
      </c>
    </row>
    <row r="1831" spans="1:16" ht="20.100000000000001" customHeight="1" x14ac:dyDescent="0.2">
      <c r="A1831" s="497" t="s">
        <v>618</v>
      </c>
      <c r="B1831" s="498" t="s">
        <v>619</v>
      </c>
      <c r="C1831" s="499" t="s">
        <v>620</v>
      </c>
      <c r="D1831" s="499" t="s">
        <v>1112</v>
      </c>
      <c r="E1831" s="500">
        <v>1200</v>
      </c>
      <c r="F1831" s="499" t="s">
        <v>5728</v>
      </c>
      <c r="G1831" s="499" t="s">
        <v>5729</v>
      </c>
      <c r="H1831" s="499" t="s">
        <v>2241</v>
      </c>
      <c r="I1831" s="499" t="s">
        <v>652</v>
      </c>
      <c r="J1831" s="499" t="s">
        <v>2241</v>
      </c>
      <c r="K1831" s="498">
        <v>6</v>
      </c>
      <c r="L1831" s="498">
        <v>12</v>
      </c>
      <c r="M1831" s="500">
        <v>16658.66</v>
      </c>
      <c r="N1831" s="498">
        <v>4</v>
      </c>
      <c r="O1831" s="498">
        <v>6</v>
      </c>
      <c r="P1831" s="500">
        <v>7944.9281105472846</v>
      </c>
    </row>
    <row r="1832" spans="1:16" ht="20.100000000000001" customHeight="1" x14ac:dyDescent="0.2">
      <c r="A1832" s="497" t="s">
        <v>618</v>
      </c>
      <c r="B1832" s="498" t="s">
        <v>639</v>
      </c>
      <c r="C1832" s="499" t="s">
        <v>620</v>
      </c>
      <c r="D1832" s="499" t="s">
        <v>5730</v>
      </c>
      <c r="E1832" s="500">
        <v>930</v>
      </c>
      <c r="F1832" s="499" t="s">
        <v>5731</v>
      </c>
      <c r="G1832" s="499" t="s">
        <v>5732</v>
      </c>
      <c r="H1832" s="499" t="s">
        <v>5733</v>
      </c>
      <c r="I1832" s="499" t="s">
        <v>630</v>
      </c>
      <c r="J1832" s="499" t="s">
        <v>5733</v>
      </c>
      <c r="K1832" s="498">
        <v>6</v>
      </c>
      <c r="L1832" s="498">
        <v>12</v>
      </c>
      <c r="M1832" s="500">
        <v>13264.400000000003</v>
      </c>
      <c r="N1832" s="498">
        <v>4</v>
      </c>
      <c r="O1832" s="498">
        <v>6</v>
      </c>
      <c r="P1832" s="500">
        <v>6193.9481105472842</v>
      </c>
    </row>
    <row r="1833" spans="1:16" ht="20.100000000000001" customHeight="1" x14ac:dyDescent="0.2">
      <c r="A1833" s="497" t="s">
        <v>618</v>
      </c>
      <c r="B1833" s="498" t="s">
        <v>639</v>
      </c>
      <c r="C1833" s="499" t="s">
        <v>620</v>
      </c>
      <c r="D1833" s="499" t="s">
        <v>954</v>
      </c>
      <c r="E1833" s="500">
        <v>930</v>
      </c>
      <c r="F1833" s="499" t="s">
        <v>5734</v>
      </c>
      <c r="G1833" s="499" t="s">
        <v>5735</v>
      </c>
      <c r="H1833" s="499" t="s">
        <v>651</v>
      </c>
      <c r="I1833" s="499" t="s">
        <v>652</v>
      </c>
      <c r="J1833" s="499" t="s">
        <v>651</v>
      </c>
      <c r="K1833" s="498">
        <v>6</v>
      </c>
      <c r="L1833" s="498">
        <v>12</v>
      </c>
      <c r="M1833" s="500">
        <v>13264.400000000003</v>
      </c>
      <c r="N1833" s="498">
        <v>4</v>
      </c>
      <c r="O1833" s="498">
        <v>6</v>
      </c>
      <c r="P1833" s="500">
        <v>6193.9481105472842</v>
      </c>
    </row>
    <row r="1834" spans="1:16" ht="20.100000000000001" customHeight="1" x14ac:dyDescent="0.2">
      <c r="A1834" s="497" t="s">
        <v>618</v>
      </c>
      <c r="B1834" s="498" t="s">
        <v>619</v>
      </c>
      <c r="C1834" s="499" t="s">
        <v>620</v>
      </c>
      <c r="D1834" s="499" t="s">
        <v>5736</v>
      </c>
      <c r="E1834" s="500">
        <v>1300</v>
      </c>
      <c r="F1834" s="499" t="s">
        <v>5737</v>
      </c>
      <c r="G1834" s="499" t="s">
        <v>5738</v>
      </c>
      <c r="H1834" s="499" t="s">
        <v>651</v>
      </c>
      <c r="I1834" s="499" t="s">
        <v>652</v>
      </c>
      <c r="J1834" s="499" t="s">
        <v>651</v>
      </c>
      <c r="K1834" s="498">
        <v>9</v>
      </c>
      <c r="L1834" s="498">
        <v>12</v>
      </c>
      <c r="M1834" s="500">
        <v>18100.77</v>
      </c>
      <c r="N1834" s="498">
        <v>4</v>
      </c>
      <c r="O1834" s="498">
        <v>6</v>
      </c>
      <c r="P1834" s="500">
        <v>8613.7481105472834</v>
      </c>
    </row>
    <row r="1835" spans="1:16" ht="20.100000000000001" customHeight="1" x14ac:dyDescent="0.2">
      <c r="A1835" s="497" t="s">
        <v>618</v>
      </c>
      <c r="B1835" s="498" t="s">
        <v>619</v>
      </c>
      <c r="C1835" s="499" t="s">
        <v>620</v>
      </c>
      <c r="D1835" s="499" t="s">
        <v>5739</v>
      </c>
      <c r="E1835" s="500">
        <v>3500</v>
      </c>
      <c r="F1835" s="499" t="s">
        <v>5740</v>
      </c>
      <c r="G1835" s="499" t="s">
        <v>5741</v>
      </c>
      <c r="H1835" s="499" t="s">
        <v>1389</v>
      </c>
      <c r="I1835" s="499" t="s">
        <v>630</v>
      </c>
      <c r="J1835" s="499" t="s">
        <v>1389</v>
      </c>
      <c r="K1835" s="498">
        <v>6</v>
      </c>
      <c r="L1835" s="498">
        <v>12</v>
      </c>
      <c r="M1835" s="500">
        <v>44989.80000000001</v>
      </c>
      <c r="N1835" s="498">
        <v>4</v>
      </c>
      <c r="O1835" s="498">
        <v>6</v>
      </c>
      <c r="P1835" s="500">
        <v>22418.548110547283</v>
      </c>
    </row>
    <row r="1836" spans="1:16" ht="20.100000000000001" customHeight="1" x14ac:dyDescent="0.2">
      <c r="A1836" s="497" t="s">
        <v>618</v>
      </c>
      <c r="B1836" s="498" t="s">
        <v>639</v>
      </c>
      <c r="C1836" s="499" t="s">
        <v>620</v>
      </c>
      <c r="D1836" s="499" t="s">
        <v>1521</v>
      </c>
      <c r="E1836" s="500">
        <v>6400</v>
      </c>
      <c r="F1836" s="499" t="s">
        <v>5742</v>
      </c>
      <c r="G1836" s="499" t="s">
        <v>5743</v>
      </c>
      <c r="H1836" s="499" t="s">
        <v>5744</v>
      </c>
      <c r="I1836" s="499" t="s">
        <v>625</v>
      </c>
      <c r="J1836" s="499" t="s">
        <v>5744</v>
      </c>
      <c r="K1836" s="498">
        <v>6</v>
      </c>
      <c r="L1836" s="498">
        <v>12</v>
      </c>
      <c r="M1836" s="500">
        <v>79789.799999999988</v>
      </c>
      <c r="N1836" s="498">
        <v>4</v>
      </c>
      <c r="O1836" s="498">
        <v>6</v>
      </c>
      <c r="P1836" s="500">
        <v>39818.548110547286</v>
      </c>
    </row>
    <row r="1837" spans="1:16" ht="20.100000000000001" customHeight="1" x14ac:dyDescent="0.2">
      <c r="A1837" s="497" t="s">
        <v>618</v>
      </c>
      <c r="B1837" s="498" t="s">
        <v>639</v>
      </c>
      <c r="C1837" s="499" t="s">
        <v>620</v>
      </c>
      <c r="D1837" s="499" t="s">
        <v>653</v>
      </c>
      <c r="E1837" s="500">
        <v>2600</v>
      </c>
      <c r="F1837" s="499" t="s">
        <v>5745</v>
      </c>
      <c r="G1837" s="499" t="s">
        <v>5746</v>
      </c>
      <c r="H1837" s="499" t="s">
        <v>656</v>
      </c>
      <c r="I1837" s="499" t="s">
        <v>630</v>
      </c>
      <c r="J1837" s="499" t="s">
        <v>656</v>
      </c>
      <c r="K1837" s="498">
        <v>6</v>
      </c>
      <c r="L1837" s="498">
        <v>12</v>
      </c>
      <c r="M1837" s="500">
        <v>34189.80000000001</v>
      </c>
      <c r="N1837" s="498">
        <v>4</v>
      </c>
      <c r="O1837" s="498">
        <v>6</v>
      </c>
      <c r="P1837" s="500">
        <v>17018.548110547283</v>
      </c>
    </row>
    <row r="1838" spans="1:16" ht="20.100000000000001" customHeight="1" x14ac:dyDescent="0.2">
      <c r="A1838" s="497" t="s">
        <v>618</v>
      </c>
      <c r="B1838" s="498" t="s">
        <v>639</v>
      </c>
      <c r="C1838" s="499" t="s">
        <v>620</v>
      </c>
      <c r="D1838" s="499" t="s">
        <v>4542</v>
      </c>
      <c r="E1838" s="500">
        <v>6000</v>
      </c>
      <c r="F1838" s="499" t="s">
        <v>5747</v>
      </c>
      <c r="G1838" s="499" t="s">
        <v>5748</v>
      </c>
      <c r="H1838" s="499" t="s">
        <v>1048</v>
      </c>
      <c r="I1838" s="499" t="s">
        <v>630</v>
      </c>
      <c r="J1838" s="499" t="s">
        <v>1048</v>
      </c>
      <c r="K1838" s="498">
        <v>1</v>
      </c>
      <c r="L1838" s="498">
        <v>3</v>
      </c>
      <c r="M1838" s="500">
        <v>17194.600000000002</v>
      </c>
      <c r="N1838" s="498"/>
      <c r="O1838" s="498"/>
      <c r="P1838" s="500"/>
    </row>
    <row r="1839" spans="1:16" ht="20.100000000000001" customHeight="1" x14ac:dyDescent="0.2">
      <c r="A1839" s="497" t="s">
        <v>618</v>
      </c>
      <c r="B1839" s="498" t="s">
        <v>639</v>
      </c>
      <c r="C1839" s="499" t="s">
        <v>620</v>
      </c>
      <c r="D1839" s="499" t="s">
        <v>907</v>
      </c>
      <c r="E1839" s="500">
        <v>15600</v>
      </c>
      <c r="F1839" s="499" t="s">
        <v>5749</v>
      </c>
      <c r="G1839" s="499" t="s">
        <v>5750</v>
      </c>
      <c r="H1839" s="499" t="s">
        <v>5751</v>
      </c>
      <c r="I1839" s="499" t="s">
        <v>630</v>
      </c>
      <c r="J1839" s="499" t="s">
        <v>5751</v>
      </c>
      <c r="K1839" s="498">
        <v>0</v>
      </c>
      <c r="L1839" s="498">
        <v>1</v>
      </c>
      <c r="M1839" s="500">
        <v>3250.82</v>
      </c>
      <c r="N1839" s="498"/>
      <c r="O1839" s="498"/>
      <c r="P1839" s="500"/>
    </row>
    <row r="1840" spans="1:16" ht="20.100000000000001" customHeight="1" x14ac:dyDescent="0.2">
      <c r="A1840" s="497" t="s">
        <v>618</v>
      </c>
      <c r="B1840" s="498" t="s">
        <v>639</v>
      </c>
      <c r="C1840" s="499" t="s">
        <v>620</v>
      </c>
      <c r="D1840" s="499" t="s">
        <v>724</v>
      </c>
      <c r="E1840" s="500">
        <v>930</v>
      </c>
      <c r="F1840" s="499" t="s">
        <v>5752</v>
      </c>
      <c r="G1840" s="499" t="s">
        <v>5753</v>
      </c>
      <c r="H1840" s="499" t="s">
        <v>651</v>
      </c>
      <c r="I1840" s="499" t="s">
        <v>652</v>
      </c>
      <c r="J1840" s="499" t="s">
        <v>651</v>
      </c>
      <c r="K1840" s="498">
        <v>6</v>
      </c>
      <c r="L1840" s="498">
        <v>12</v>
      </c>
      <c r="M1840" s="500">
        <v>13264.400000000003</v>
      </c>
      <c r="N1840" s="498">
        <v>4</v>
      </c>
      <c r="O1840" s="498">
        <v>6</v>
      </c>
      <c r="P1840" s="500">
        <v>6193.9481105472842</v>
      </c>
    </row>
    <row r="1841" spans="1:16" ht="20.100000000000001" customHeight="1" x14ac:dyDescent="0.2">
      <c r="A1841" s="497" t="s">
        <v>618</v>
      </c>
      <c r="B1841" s="498" t="s">
        <v>639</v>
      </c>
      <c r="C1841" s="499" t="s">
        <v>620</v>
      </c>
      <c r="D1841" s="499" t="s">
        <v>2097</v>
      </c>
      <c r="E1841" s="500">
        <v>3500</v>
      </c>
      <c r="F1841" s="499" t="s">
        <v>5754</v>
      </c>
      <c r="G1841" s="499" t="s">
        <v>5755</v>
      </c>
      <c r="H1841" s="499" t="s">
        <v>699</v>
      </c>
      <c r="I1841" s="499" t="s">
        <v>630</v>
      </c>
      <c r="J1841" s="499" t="s">
        <v>699</v>
      </c>
      <c r="K1841" s="498">
        <v>7</v>
      </c>
      <c r="L1841" s="498">
        <v>12</v>
      </c>
      <c r="M1841" s="500">
        <v>44933.340000000011</v>
      </c>
      <c r="N1841" s="498">
        <v>4</v>
      </c>
      <c r="O1841" s="498">
        <v>6</v>
      </c>
      <c r="P1841" s="500">
        <v>22418.548110547283</v>
      </c>
    </row>
    <row r="1842" spans="1:16" ht="20.100000000000001" customHeight="1" x14ac:dyDescent="0.2">
      <c r="A1842" s="497" t="s">
        <v>618</v>
      </c>
      <c r="B1842" s="498" t="s">
        <v>639</v>
      </c>
      <c r="C1842" s="499" t="s">
        <v>620</v>
      </c>
      <c r="D1842" s="499" t="s">
        <v>635</v>
      </c>
      <c r="E1842" s="500">
        <v>10000</v>
      </c>
      <c r="F1842" s="499" t="s">
        <v>5756</v>
      </c>
      <c r="G1842" s="499" t="s">
        <v>5757</v>
      </c>
      <c r="H1842" s="499" t="s">
        <v>643</v>
      </c>
      <c r="I1842" s="499" t="s">
        <v>630</v>
      </c>
      <c r="J1842" s="499" t="s">
        <v>643</v>
      </c>
      <c r="K1842" s="498">
        <v>1</v>
      </c>
      <c r="L1842" s="498">
        <v>3</v>
      </c>
      <c r="M1842" s="500">
        <v>14070.429999999998</v>
      </c>
      <c r="N1842" s="498"/>
      <c r="O1842" s="498"/>
      <c r="P1842" s="500"/>
    </row>
    <row r="1843" spans="1:16" ht="20.100000000000001" customHeight="1" x14ac:dyDescent="0.2">
      <c r="A1843" s="497" t="s">
        <v>618</v>
      </c>
      <c r="B1843" s="498" t="s">
        <v>639</v>
      </c>
      <c r="C1843" s="499" t="s">
        <v>620</v>
      </c>
      <c r="D1843" s="499" t="s">
        <v>5758</v>
      </c>
      <c r="E1843" s="500">
        <v>5500</v>
      </c>
      <c r="F1843" s="499" t="s">
        <v>5759</v>
      </c>
      <c r="G1843" s="499" t="s">
        <v>5760</v>
      </c>
      <c r="H1843" s="499" t="s">
        <v>629</v>
      </c>
      <c r="I1843" s="499" t="s">
        <v>630</v>
      </c>
      <c r="J1843" s="499" t="s">
        <v>629</v>
      </c>
      <c r="K1843" s="498">
        <v>6</v>
      </c>
      <c r="L1843" s="498">
        <v>12</v>
      </c>
      <c r="M1843" s="500">
        <v>68989.040000000008</v>
      </c>
      <c r="N1843" s="498">
        <v>4</v>
      </c>
      <c r="O1843" s="498">
        <v>6</v>
      </c>
      <c r="P1843" s="500">
        <v>34418.548110547286</v>
      </c>
    </row>
    <row r="1844" spans="1:16" ht="20.100000000000001" customHeight="1" x14ac:dyDescent="0.2">
      <c r="A1844" s="497" t="s">
        <v>618</v>
      </c>
      <c r="B1844" s="498" t="s">
        <v>639</v>
      </c>
      <c r="C1844" s="499" t="s">
        <v>620</v>
      </c>
      <c r="D1844" s="499" t="s">
        <v>5761</v>
      </c>
      <c r="E1844" s="500">
        <v>3800</v>
      </c>
      <c r="F1844" s="499" t="s">
        <v>5762</v>
      </c>
      <c r="G1844" s="499" t="s">
        <v>5763</v>
      </c>
      <c r="H1844" s="499" t="s">
        <v>5229</v>
      </c>
      <c r="I1844" s="499" t="s">
        <v>652</v>
      </c>
      <c r="J1844" s="499" t="s">
        <v>5229</v>
      </c>
      <c r="K1844" s="498">
        <v>6</v>
      </c>
      <c r="L1844" s="498">
        <v>12</v>
      </c>
      <c r="M1844" s="500">
        <v>48163.12000000001</v>
      </c>
      <c r="N1844" s="498">
        <v>4</v>
      </c>
      <c r="O1844" s="498">
        <v>6</v>
      </c>
      <c r="P1844" s="500">
        <v>24218.548110547283</v>
      </c>
    </row>
    <row r="1845" spans="1:16" ht="20.100000000000001" customHeight="1" x14ac:dyDescent="0.2">
      <c r="A1845" s="497" t="s">
        <v>618</v>
      </c>
      <c r="B1845" s="498" t="s">
        <v>639</v>
      </c>
      <c r="C1845" s="499" t="s">
        <v>620</v>
      </c>
      <c r="D1845" s="499" t="s">
        <v>1179</v>
      </c>
      <c r="E1845" s="500">
        <v>1200</v>
      </c>
      <c r="F1845" s="499" t="s">
        <v>5764</v>
      </c>
      <c r="G1845" s="499" t="s">
        <v>5765</v>
      </c>
      <c r="H1845" s="499" t="s">
        <v>735</v>
      </c>
      <c r="I1845" s="499" t="s">
        <v>652</v>
      </c>
      <c r="J1845" s="499" t="s">
        <v>735</v>
      </c>
      <c r="K1845" s="498">
        <v>5</v>
      </c>
      <c r="L1845" s="498">
        <v>10</v>
      </c>
      <c r="M1845" s="500">
        <v>13351.75</v>
      </c>
      <c r="N1845" s="498"/>
      <c r="O1845" s="498"/>
      <c r="P1845" s="500"/>
    </row>
    <row r="1846" spans="1:16" ht="20.100000000000001" customHeight="1" x14ac:dyDescent="0.2">
      <c r="A1846" s="497" t="s">
        <v>618</v>
      </c>
      <c r="B1846" s="498" t="s">
        <v>639</v>
      </c>
      <c r="C1846" s="499" t="s">
        <v>620</v>
      </c>
      <c r="D1846" s="499" t="s">
        <v>5766</v>
      </c>
      <c r="E1846" s="500">
        <v>1200</v>
      </c>
      <c r="F1846" s="499" t="s">
        <v>5767</v>
      </c>
      <c r="G1846" s="499" t="s">
        <v>5768</v>
      </c>
      <c r="H1846" s="499" t="s">
        <v>5769</v>
      </c>
      <c r="I1846" s="499" t="s">
        <v>625</v>
      </c>
      <c r="J1846" s="499" t="s">
        <v>5769</v>
      </c>
      <c r="K1846" s="498">
        <v>6</v>
      </c>
      <c r="L1846" s="498">
        <v>12</v>
      </c>
      <c r="M1846" s="500">
        <v>16751.68</v>
      </c>
      <c r="N1846" s="498">
        <v>4</v>
      </c>
      <c r="O1846" s="498">
        <v>6</v>
      </c>
      <c r="P1846" s="500">
        <v>7959.7481105472843</v>
      </c>
    </row>
    <row r="1847" spans="1:16" ht="20.100000000000001" customHeight="1" x14ac:dyDescent="0.2">
      <c r="A1847" s="497" t="s">
        <v>618</v>
      </c>
      <c r="B1847" s="498" t="s">
        <v>639</v>
      </c>
      <c r="C1847" s="499" t="s">
        <v>620</v>
      </c>
      <c r="D1847" s="499" t="s">
        <v>5770</v>
      </c>
      <c r="E1847" s="500">
        <v>1000</v>
      </c>
      <c r="F1847" s="499" t="s">
        <v>5771</v>
      </c>
      <c r="G1847" s="499" t="s">
        <v>5772</v>
      </c>
      <c r="H1847" s="499" t="s">
        <v>651</v>
      </c>
      <c r="I1847" s="499" t="s">
        <v>652</v>
      </c>
      <c r="J1847" s="499" t="s">
        <v>651</v>
      </c>
      <c r="K1847" s="498">
        <v>11</v>
      </c>
      <c r="L1847" s="498">
        <v>12</v>
      </c>
      <c r="M1847" s="500">
        <v>14180</v>
      </c>
      <c r="N1847" s="498">
        <v>6</v>
      </c>
      <c r="O1847" s="498">
        <v>6</v>
      </c>
      <c r="P1847" s="500">
        <v>6651.7481105472843</v>
      </c>
    </row>
    <row r="1848" spans="1:16" ht="20.100000000000001" customHeight="1" x14ac:dyDescent="0.2">
      <c r="A1848" s="497" t="s">
        <v>618</v>
      </c>
      <c r="B1848" s="498" t="s">
        <v>639</v>
      </c>
      <c r="C1848" s="499" t="s">
        <v>620</v>
      </c>
      <c r="D1848" s="499" t="s">
        <v>5773</v>
      </c>
      <c r="E1848" s="500">
        <v>7000</v>
      </c>
      <c r="F1848" s="499" t="s">
        <v>5774</v>
      </c>
      <c r="G1848" s="499" t="s">
        <v>5775</v>
      </c>
      <c r="H1848" s="499" t="s">
        <v>707</v>
      </c>
      <c r="I1848" s="499" t="s">
        <v>630</v>
      </c>
      <c r="J1848" s="499" t="s">
        <v>707</v>
      </c>
      <c r="K1848" s="498">
        <v>1</v>
      </c>
      <c r="L1848" s="498">
        <v>3</v>
      </c>
      <c r="M1848" s="500">
        <v>14274.96</v>
      </c>
      <c r="N1848" s="498">
        <v>4</v>
      </c>
      <c r="O1848" s="498">
        <v>6</v>
      </c>
      <c r="P1848" s="500">
        <v>43418.548110547286</v>
      </c>
    </row>
    <row r="1849" spans="1:16" ht="20.100000000000001" customHeight="1" x14ac:dyDescent="0.2">
      <c r="A1849" s="497" t="s">
        <v>618</v>
      </c>
      <c r="B1849" s="498" t="s">
        <v>639</v>
      </c>
      <c r="C1849" s="499" t="s">
        <v>620</v>
      </c>
      <c r="D1849" s="499" t="s">
        <v>746</v>
      </c>
      <c r="E1849" s="500">
        <v>9000</v>
      </c>
      <c r="F1849" s="499" t="s">
        <v>5776</v>
      </c>
      <c r="G1849" s="499" t="s">
        <v>5777</v>
      </c>
      <c r="H1849" s="499" t="s">
        <v>749</v>
      </c>
      <c r="I1849" s="499" t="s">
        <v>630</v>
      </c>
      <c r="J1849" s="499" t="s">
        <v>749</v>
      </c>
      <c r="K1849" s="498">
        <v>7</v>
      </c>
      <c r="L1849" s="498">
        <v>12</v>
      </c>
      <c r="M1849" s="500">
        <v>110951.36999999998</v>
      </c>
      <c r="N1849" s="498">
        <v>4</v>
      </c>
      <c r="O1849" s="498">
        <v>6</v>
      </c>
      <c r="P1849" s="500">
        <v>55418.548110547286</v>
      </c>
    </row>
    <row r="1850" spans="1:16" ht="20.100000000000001" customHeight="1" x14ac:dyDescent="0.2">
      <c r="A1850" s="497" t="s">
        <v>618</v>
      </c>
      <c r="B1850" s="498" t="s">
        <v>639</v>
      </c>
      <c r="C1850" s="499" t="s">
        <v>620</v>
      </c>
      <c r="D1850" s="499" t="s">
        <v>5273</v>
      </c>
      <c r="E1850" s="500">
        <v>5500</v>
      </c>
      <c r="F1850" s="499" t="s">
        <v>5778</v>
      </c>
      <c r="G1850" s="499" t="s">
        <v>5779</v>
      </c>
      <c r="H1850" s="499" t="s">
        <v>5780</v>
      </c>
      <c r="I1850" s="499" t="s">
        <v>625</v>
      </c>
      <c r="J1850" s="499" t="s">
        <v>5780</v>
      </c>
      <c r="K1850" s="498">
        <v>6</v>
      </c>
      <c r="L1850" s="498">
        <v>12</v>
      </c>
      <c r="M1850" s="500">
        <v>64691.680000000008</v>
      </c>
      <c r="N1850" s="498">
        <v>4</v>
      </c>
      <c r="O1850" s="498">
        <v>6</v>
      </c>
      <c r="P1850" s="500">
        <v>34418.548110547286</v>
      </c>
    </row>
    <row r="1851" spans="1:16" ht="20.100000000000001" customHeight="1" x14ac:dyDescent="0.2">
      <c r="A1851" s="497" t="s">
        <v>618</v>
      </c>
      <c r="B1851" s="498" t="s">
        <v>639</v>
      </c>
      <c r="C1851" s="499" t="s">
        <v>620</v>
      </c>
      <c r="D1851" s="499" t="s">
        <v>5781</v>
      </c>
      <c r="E1851" s="500">
        <v>15600</v>
      </c>
      <c r="F1851" s="499" t="s">
        <v>5782</v>
      </c>
      <c r="G1851" s="499" t="s">
        <v>5783</v>
      </c>
      <c r="H1851" s="499" t="s">
        <v>643</v>
      </c>
      <c r="I1851" s="499" t="s">
        <v>630</v>
      </c>
      <c r="J1851" s="499" t="s">
        <v>643</v>
      </c>
      <c r="K1851" s="498">
        <v>3</v>
      </c>
      <c r="L1851" s="498">
        <v>6</v>
      </c>
      <c r="M1851" s="500">
        <v>88751.57</v>
      </c>
      <c r="N1851" s="498"/>
      <c r="O1851" s="498"/>
      <c r="P1851" s="500"/>
    </row>
    <row r="1852" spans="1:16" ht="20.100000000000001" customHeight="1" x14ac:dyDescent="0.2">
      <c r="A1852" s="497" t="s">
        <v>618</v>
      </c>
      <c r="B1852" s="498" t="s">
        <v>639</v>
      </c>
      <c r="C1852" s="499" t="s">
        <v>620</v>
      </c>
      <c r="D1852" s="499" t="s">
        <v>1768</v>
      </c>
      <c r="E1852" s="500">
        <v>6000</v>
      </c>
      <c r="F1852" s="499" t="s">
        <v>5784</v>
      </c>
      <c r="G1852" s="499" t="s">
        <v>5785</v>
      </c>
      <c r="H1852" s="499" t="s">
        <v>823</v>
      </c>
      <c r="I1852" s="499" t="s">
        <v>630</v>
      </c>
      <c r="J1852" s="499" t="s">
        <v>823</v>
      </c>
      <c r="K1852" s="498">
        <v>5</v>
      </c>
      <c r="L1852" s="498">
        <v>10</v>
      </c>
      <c r="M1852" s="500">
        <v>63738.850000000006</v>
      </c>
      <c r="N1852" s="498"/>
      <c r="O1852" s="498"/>
      <c r="P1852" s="500"/>
    </row>
    <row r="1853" spans="1:16" ht="20.100000000000001" customHeight="1" x14ac:dyDescent="0.2">
      <c r="A1853" s="497" t="s">
        <v>618</v>
      </c>
      <c r="B1853" s="498" t="s">
        <v>639</v>
      </c>
      <c r="C1853" s="499" t="s">
        <v>620</v>
      </c>
      <c r="D1853" s="499" t="s">
        <v>1049</v>
      </c>
      <c r="E1853" s="500">
        <v>2500</v>
      </c>
      <c r="F1853" s="499" t="s">
        <v>5786</v>
      </c>
      <c r="G1853" s="499" t="s">
        <v>5787</v>
      </c>
      <c r="H1853" s="499" t="s">
        <v>5788</v>
      </c>
      <c r="I1853" s="499" t="s">
        <v>625</v>
      </c>
      <c r="J1853" s="499" t="s">
        <v>5788</v>
      </c>
      <c r="K1853" s="498">
        <v>6</v>
      </c>
      <c r="L1853" s="498">
        <v>12</v>
      </c>
      <c r="M1853" s="500">
        <v>32983.000000000007</v>
      </c>
      <c r="N1853" s="498">
        <v>4</v>
      </c>
      <c r="O1853" s="498">
        <v>6</v>
      </c>
      <c r="P1853" s="500">
        <v>16418.548110547283</v>
      </c>
    </row>
    <row r="1854" spans="1:16" ht="20.100000000000001" customHeight="1" x14ac:dyDescent="0.2">
      <c r="A1854" s="497" t="s">
        <v>618</v>
      </c>
      <c r="B1854" s="498" t="s">
        <v>619</v>
      </c>
      <c r="C1854" s="499" t="s">
        <v>620</v>
      </c>
      <c r="D1854" s="499" t="s">
        <v>5789</v>
      </c>
      <c r="E1854" s="500">
        <v>7500</v>
      </c>
      <c r="F1854" s="499" t="s">
        <v>5790</v>
      </c>
      <c r="G1854" s="499" t="s">
        <v>5791</v>
      </c>
      <c r="H1854" s="499" t="s">
        <v>629</v>
      </c>
      <c r="I1854" s="499" t="s">
        <v>630</v>
      </c>
      <c r="J1854" s="499" t="s">
        <v>629</v>
      </c>
      <c r="K1854" s="498">
        <v>9</v>
      </c>
      <c r="L1854" s="498">
        <v>12</v>
      </c>
      <c r="M1854" s="500">
        <v>92979.4</v>
      </c>
      <c r="N1854" s="498">
        <v>3</v>
      </c>
      <c r="O1854" s="498">
        <v>6</v>
      </c>
      <c r="P1854" s="500">
        <v>46418.548110547286</v>
      </c>
    </row>
    <row r="1855" spans="1:16" ht="20.100000000000001" customHeight="1" x14ac:dyDescent="0.2">
      <c r="A1855" s="497" t="s">
        <v>618</v>
      </c>
      <c r="B1855" s="498" t="s">
        <v>639</v>
      </c>
      <c r="C1855" s="499" t="s">
        <v>620</v>
      </c>
      <c r="D1855" s="499" t="s">
        <v>1317</v>
      </c>
      <c r="E1855" s="500">
        <v>15600</v>
      </c>
      <c r="F1855" s="499" t="s">
        <v>5792</v>
      </c>
      <c r="G1855" s="499" t="s">
        <v>5793</v>
      </c>
      <c r="H1855" s="499" t="s">
        <v>823</v>
      </c>
      <c r="I1855" s="499" t="s">
        <v>630</v>
      </c>
      <c r="J1855" s="499" t="s">
        <v>823</v>
      </c>
      <c r="K1855" s="498">
        <v>1</v>
      </c>
      <c r="L1855" s="498">
        <v>6</v>
      </c>
      <c r="M1855" s="500">
        <v>77910.75</v>
      </c>
      <c r="N1855" s="498">
        <v>1</v>
      </c>
      <c r="O1855" s="498">
        <v>6</v>
      </c>
      <c r="P1855" s="500">
        <v>95018.548110547286</v>
      </c>
    </row>
    <row r="1856" spans="1:16" ht="20.100000000000001" customHeight="1" x14ac:dyDescent="0.2">
      <c r="A1856" s="497" t="s">
        <v>618</v>
      </c>
      <c r="B1856" s="498" t="s">
        <v>639</v>
      </c>
      <c r="C1856" s="499" t="s">
        <v>620</v>
      </c>
      <c r="D1856" s="499" t="s">
        <v>1095</v>
      </c>
      <c r="E1856" s="500">
        <v>7500</v>
      </c>
      <c r="F1856" s="499" t="s">
        <v>5794</v>
      </c>
      <c r="G1856" s="499" t="s">
        <v>5795</v>
      </c>
      <c r="H1856" s="499" t="s">
        <v>886</v>
      </c>
      <c r="I1856" s="499" t="s">
        <v>630</v>
      </c>
      <c r="J1856" s="499" t="s">
        <v>886</v>
      </c>
      <c r="K1856" s="498">
        <v>10</v>
      </c>
      <c r="L1856" s="498">
        <v>12</v>
      </c>
      <c r="M1856" s="500">
        <v>92987.719999999987</v>
      </c>
      <c r="N1856" s="498">
        <v>1</v>
      </c>
      <c r="O1856" s="498">
        <v>2</v>
      </c>
      <c r="P1856" s="500">
        <v>24732.358110547284</v>
      </c>
    </row>
    <row r="1857" spans="1:16" ht="20.100000000000001" customHeight="1" x14ac:dyDescent="0.2">
      <c r="A1857" s="497" t="s">
        <v>618</v>
      </c>
      <c r="B1857" s="498" t="s">
        <v>639</v>
      </c>
      <c r="C1857" s="499" t="s">
        <v>620</v>
      </c>
      <c r="D1857" s="499" t="s">
        <v>1043</v>
      </c>
      <c r="E1857" s="500">
        <v>1200</v>
      </c>
      <c r="F1857" s="499" t="s">
        <v>5796</v>
      </c>
      <c r="G1857" s="499" t="s">
        <v>5797</v>
      </c>
      <c r="H1857" s="499" t="s">
        <v>5798</v>
      </c>
      <c r="I1857" s="499" t="s">
        <v>625</v>
      </c>
      <c r="J1857" s="499" t="s">
        <v>5798</v>
      </c>
      <c r="K1857" s="498">
        <v>6</v>
      </c>
      <c r="L1857" s="498">
        <v>12</v>
      </c>
      <c r="M1857" s="500">
        <v>16796</v>
      </c>
      <c r="N1857" s="498">
        <v>4</v>
      </c>
      <c r="O1857" s="498">
        <v>6</v>
      </c>
      <c r="P1857" s="500">
        <v>7959.7481105472843</v>
      </c>
    </row>
    <row r="1858" spans="1:16" ht="20.100000000000001" customHeight="1" x14ac:dyDescent="0.2">
      <c r="A1858" s="497" t="s">
        <v>618</v>
      </c>
      <c r="B1858" s="498" t="s">
        <v>639</v>
      </c>
      <c r="C1858" s="499" t="s">
        <v>620</v>
      </c>
      <c r="D1858" s="499" t="s">
        <v>869</v>
      </c>
      <c r="E1858" s="500">
        <v>1500</v>
      </c>
      <c r="F1858" s="499" t="s">
        <v>5799</v>
      </c>
      <c r="G1858" s="499" t="s">
        <v>5800</v>
      </c>
      <c r="H1858" s="499" t="s">
        <v>651</v>
      </c>
      <c r="I1858" s="499" t="s">
        <v>652</v>
      </c>
      <c r="J1858" s="499" t="s">
        <v>651</v>
      </c>
      <c r="K1858" s="498">
        <v>6</v>
      </c>
      <c r="L1858" s="498">
        <v>12</v>
      </c>
      <c r="M1858" s="500">
        <v>20715.86</v>
      </c>
      <c r="N1858" s="498">
        <v>4</v>
      </c>
      <c r="O1858" s="498">
        <v>6</v>
      </c>
      <c r="P1858" s="500">
        <v>9921.7481105472834</v>
      </c>
    </row>
    <row r="1859" spans="1:16" ht="20.100000000000001" customHeight="1" x14ac:dyDescent="0.2">
      <c r="A1859" s="497" t="s">
        <v>618</v>
      </c>
      <c r="B1859" s="498" t="s">
        <v>639</v>
      </c>
      <c r="C1859" s="499" t="s">
        <v>620</v>
      </c>
      <c r="D1859" s="499" t="s">
        <v>4342</v>
      </c>
      <c r="E1859" s="500">
        <v>3000</v>
      </c>
      <c r="F1859" s="499" t="s">
        <v>5801</v>
      </c>
      <c r="G1859" s="499" t="s">
        <v>5802</v>
      </c>
      <c r="H1859" s="499" t="s">
        <v>1000</v>
      </c>
      <c r="I1859" s="499" t="s">
        <v>630</v>
      </c>
      <c r="J1859" s="499" t="s">
        <v>1000</v>
      </c>
      <c r="K1859" s="498">
        <v>6</v>
      </c>
      <c r="L1859" s="498">
        <v>12</v>
      </c>
      <c r="M1859" s="500">
        <v>38951.990000000005</v>
      </c>
      <c r="N1859" s="498">
        <v>4</v>
      </c>
      <c r="O1859" s="498">
        <v>6</v>
      </c>
      <c r="P1859" s="500">
        <v>19418.548110547283</v>
      </c>
    </row>
    <row r="1860" spans="1:16" ht="20.100000000000001" customHeight="1" x14ac:dyDescent="0.2">
      <c r="A1860" s="497" t="s">
        <v>618</v>
      </c>
      <c r="B1860" s="498" t="s">
        <v>619</v>
      </c>
      <c r="C1860" s="499" t="s">
        <v>620</v>
      </c>
      <c r="D1860" s="499" t="s">
        <v>631</v>
      </c>
      <c r="E1860" s="500">
        <v>4500</v>
      </c>
      <c r="F1860" s="499" t="s">
        <v>5803</v>
      </c>
      <c r="G1860" s="499" t="s">
        <v>5804</v>
      </c>
      <c r="H1860" s="499" t="s">
        <v>629</v>
      </c>
      <c r="I1860" s="499" t="s">
        <v>630</v>
      </c>
      <c r="J1860" s="499" t="s">
        <v>629</v>
      </c>
      <c r="K1860" s="498">
        <v>9</v>
      </c>
      <c r="L1860" s="498">
        <v>12</v>
      </c>
      <c r="M1860" s="500">
        <v>56989.80000000001</v>
      </c>
      <c r="N1860" s="498">
        <v>3</v>
      </c>
      <c r="O1860" s="498">
        <v>6</v>
      </c>
      <c r="P1860" s="500">
        <v>28418.548110547283</v>
      </c>
    </row>
    <row r="1861" spans="1:16" ht="20.100000000000001" customHeight="1" x14ac:dyDescent="0.2">
      <c r="A1861" s="497" t="s">
        <v>618</v>
      </c>
      <c r="B1861" s="498" t="s">
        <v>639</v>
      </c>
      <c r="C1861" s="499" t="s">
        <v>620</v>
      </c>
      <c r="D1861" s="499" t="s">
        <v>5805</v>
      </c>
      <c r="E1861" s="500">
        <v>4500</v>
      </c>
      <c r="F1861" s="499" t="s">
        <v>5806</v>
      </c>
      <c r="G1861" s="499" t="s">
        <v>5807</v>
      </c>
      <c r="H1861" s="499" t="s">
        <v>2571</v>
      </c>
      <c r="I1861" s="499" t="s">
        <v>630</v>
      </c>
      <c r="J1861" s="499" t="s">
        <v>2571</v>
      </c>
      <c r="K1861" s="498">
        <v>6</v>
      </c>
      <c r="L1861" s="498">
        <v>12</v>
      </c>
      <c r="M1861" s="500">
        <v>56967.950000000012</v>
      </c>
      <c r="N1861" s="498">
        <v>4</v>
      </c>
      <c r="O1861" s="498">
        <v>6</v>
      </c>
      <c r="P1861" s="500">
        <v>28418.548110547283</v>
      </c>
    </row>
    <row r="1862" spans="1:16" ht="20.100000000000001" customHeight="1" x14ac:dyDescent="0.2">
      <c r="A1862" s="497" t="s">
        <v>618</v>
      </c>
      <c r="B1862" s="498" t="s">
        <v>639</v>
      </c>
      <c r="C1862" s="499" t="s">
        <v>620</v>
      </c>
      <c r="D1862" s="499" t="s">
        <v>5808</v>
      </c>
      <c r="E1862" s="500">
        <v>7000</v>
      </c>
      <c r="F1862" s="499" t="s">
        <v>5809</v>
      </c>
      <c r="G1862" s="499" t="s">
        <v>5810</v>
      </c>
      <c r="H1862" s="499" t="s">
        <v>5811</v>
      </c>
      <c r="I1862" s="499" t="s">
        <v>630</v>
      </c>
      <c r="J1862" s="499" t="s">
        <v>5811</v>
      </c>
      <c r="K1862" s="498">
        <v>8</v>
      </c>
      <c r="L1862" s="498">
        <v>12</v>
      </c>
      <c r="M1862" s="500">
        <v>86923.65</v>
      </c>
      <c r="N1862" s="498">
        <v>4</v>
      </c>
      <c r="O1862" s="498">
        <v>6</v>
      </c>
      <c r="P1862" s="500">
        <v>29829.948110547288</v>
      </c>
    </row>
    <row r="1863" spans="1:16" ht="20.100000000000001" customHeight="1" x14ac:dyDescent="0.2">
      <c r="A1863" s="497" t="s">
        <v>618</v>
      </c>
      <c r="B1863" s="498" t="s">
        <v>619</v>
      </c>
      <c r="C1863" s="499" t="s">
        <v>620</v>
      </c>
      <c r="D1863" s="499" t="s">
        <v>1112</v>
      </c>
      <c r="E1863" s="500">
        <v>1200</v>
      </c>
      <c r="F1863" s="499" t="s">
        <v>5812</v>
      </c>
      <c r="G1863" s="499" t="s">
        <v>5813</v>
      </c>
      <c r="H1863" s="499" t="s">
        <v>651</v>
      </c>
      <c r="I1863" s="499" t="s">
        <v>652</v>
      </c>
      <c r="J1863" s="499" t="s">
        <v>651</v>
      </c>
      <c r="K1863" s="498">
        <v>6</v>
      </c>
      <c r="L1863" s="498">
        <v>12</v>
      </c>
      <c r="M1863" s="500">
        <v>15356.19</v>
      </c>
      <c r="N1863" s="498">
        <v>4</v>
      </c>
      <c r="O1863" s="498">
        <v>6</v>
      </c>
      <c r="P1863" s="500">
        <v>7958.6981105472842</v>
      </c>
    </row>
    <row r="1864" spans="1:16" ht="20.100000000000001" customHeight="1" x14ac:dyDescent="0.2">
      <c r="A1864" s="497" t="s">
        <v>618</v>
      </c>
      <c r="B1864" s="498" t="s">
        <v>639</v>
      </c>
      <c r="C1864" s="499" t="s">
        <v>620</v>
      </c>
      <c r="D1864" s="499" t="s">
        <v>5814</v>
      </c>
      <c r="E1864" s="500">
        <v>3000</v>
      </c>
      <c r="F1864" s="499" t="s">
        <v>5815</v>
      </c>
      <c r="G1864" s="499" t="s">
        <v>5816</v>
      </c>
      <c r="H1864" s="499" t="s">
        <v>651</v>
      </c>
      <c r="I1864" s="499" t="s">
        <v>652</v>
      </c>
      <c r="J1864" s="499" t="s">
        <v>651</v>
      </c>
      <c r="K1864" s="498">
        <v>4</v>
      </c>
      <c r="L1864" s="498">
        <v>6</v>
      </c>
      <c r="M1864" s="500">
        <v>19044.900000000001</v>
      </c>
      <c r="N1864" s="498">
        <v>0</v>
      </c>
      <c r="O1864" s="498">
        <v>1</v>
      </c>
      <c r="P1864" s="500">
        <v>3117.8</v>
      </c>
    </row>
    <row r="1865" spans="1:16" ht="20.100000000000001" customHeight="1" x14ac:dyDescent="0.2">
      <c r="A1865" s="497" t="s">
        <v>618</v>
      </c>
      <c r="B1865" s="498" t="s">
        <v>639</v>
      </c>
      <c r="C1865" s="499" t="s">
        <v>620</v>
      </c>
      <c r="D1865" s="499" t="s">
        <v>5817</v>
      </c>
      <c r="E1865" s="500">
        <v>3200</v>
      </c>
      <c r="F1865" s="499" t="s">
        <v>5818</v>
      </c>
      <c r="G1865" s="499" t="s">
        <v>5819</v>
      </c>
      <c r="H1865" s="499" t="s">
        <v>1250</v>
      </c>
      <c r="I1865" s="499" t="s">
        <v>625</v>
      </c>
      <c r="J1865" s="499" t="s">
        <v>1250</v>
      </c>
      <c r="K1865" s="498">
        <v>6</v>
      </c>
      <c r="L1865" s="498">
        <v>12</v>
      </c>
      <c r="M1865" s="500">
        <v>41335.020000000011</v>
      </c>
      <c r="N1865" s="498">
        <v>4</v>
      </c>
      <c r="O1865" s="498">
        <v>6</v>
      </c>
      <c r="P1865" s="500">
        <v>20618.548110547283</v>
      </c>
    </row>
    <row r="1866" spans="1:16" ht="20.100000000000001" customHeight="1" x14ac:dyDescent="0.2">
      <c r="A1866" s="497" t="s">
        <v>618</v>
      </c>
      <c r="B1866" s="498" t="s">
        <v>639</v>
      </c>
      <c r="C1866" s="499" t="s">
        <v>620</v>
      </c>
      <c r="D1866" s="499" t="s">
        <v>5820</v>
      </c>
      <c r="E1866" s="500">
        <v>1800</v>
      </c>
      <c r="F1866" s="499" t="s">
        <v>5821</v>
      </c>
      <c r="G1866" s="499" t="s">
        <v>5822</v>
      </c>
      <c r="H1866" s="499" t="s">
        <v>651</v>
      </c>
      <c r="I1866" s="499" t="s">
        <v>652</v>
      </c>
      <c r="J1866" s="499" t="s">
        <v>651</v>
      </c>
      <c r="K1866" s="498">
        <v>6</v>
      </c>
      <c r="L1866" s="498">
        <v>12</v>
      </c>
      <c r="M1866" s="500">
        <v>24279.040000000001</v>
      </c>
      <c r="N1866" s="498">
        <v>4</v>
      </c>
      <c r="O1866" s="498">
        <v>6</v>
      </c>
      <c r="P1866" s="500">
        <v>11883.748110547283</v>
      </c>
    </row>
    <row r="1867" spans="1:16" ht="20.100000000000001" customHeight="1" x14ac:dyDescent="0.2">
      <c r="A1867" s="497" t="s">
        <v>618</v>
      </c>
      <c r="B1867" s="498" t="s">
        <v>639</v>
      </c>
      <c r="C1867" s="499" t="s">
        <v>620</v>
      </c>
      <c r="D1867" s="499" t="s">
        <v>4806</v>
      </c>
      <c r="E1867" s="500">
        <v>7000</v>
      </c>
      <c r="F1867" s="499" t="s">
        <v>5823</v>
      </c>
      <c r="G1867" s="499" t="s">
        <v>5824</v>
      </c>
      <c r="H1867" s="499" t="s">
        <v>5825</v>
      </c>
      <c r="I1867" s="499" t="s">
        <v>630</v>
      </c>
      <c r="J1867" s="499" t="s">
        <v>5825</v>
      </c>
      <c r="K1867" s="498">
        <v>6</v>
      </c>
      <c r="L1867" s="498">
        <v>12</v>
      </c>
      <c r="M1867" s="500">
        <v>86959.909999999989</v>
      </c>
      <c r="N1867" s="498">
        <v>4</v>
      </c>
      <c r="O1867" s="498">
        <v>6</v>
      </c>
      <c r="P1867" s="500">
        <v>43418.548110547286</v>
      </c>
    </row>
    <row r="1868" spans="1:16" ht="20.100000000000001" customHeight="1" x14ac:dyDescent="0.2">
      <c r="A1868" s="497" t="s">
        <v>618</v>
      </c>
      <c r="B1868" s="498" t="s">
        <v>639</v>
      </c>
      <c r="C1868" s="499" t="s">
        <v>620</v>
      </c>
      <c r="D1868" s="499" t="s">
        <v>830</v>
      </c>
      <c r="E1868" s="500">
        <v>1800</v>
      </c>
      <c r="F1868" s="499" t="s">
        <v>5826</v>
      </c>
      <c r="G1868" s="499" t="s">
        <v>5827</v>
      </c>
      <c r="H1868" s="499" t="s">
        <v>2268</v>
      </c>
      <c r="I1868" s="499" t="s">
        <v>625</v>
      </c>
      <c r="J1868" s="499" t="s">
        <v>2268</v>
      </c>
      <c r="K1868" s="498">
        <v>6</v>
      </c>
      <c r="L1868" s="498">
        <v>12</v>
      </c>
      <c r="M1868" s="500">
        <v>24444</v>
      </c>
      <c r="N1868" s="498">
        <v>4</v>
      </c>
      <c r="O1868" s="498">
        <v>6</v>
      </c>
      <c r="P1868" s="500">
        <v>11883.748110547283</v>
      </c>
    </row>
    <row r="1869" spans="1:16" ht="20.100000000000001" customHeight="1" x14ac:dyDescent="0.2">
      <c r="A1869" s="497" t="s">
        <v>618</v>
      </c>
      <c r="B1869" s="498" t="s">
        <v>639</v>
      </c>
      <c r="C1869" s="499" t="s">
        <v>620</v>
      </c>
      <c r="D1869" s="499" t="s">
        <v>653</v>
      </c>
      <c r="E1869" s="500">
        <v>3500</v>
      </c>
      <c r="F1869" s="499" t="s">
        <v>5828</v>
      </c>
      <c r="G1869" s="499" t="s">
        <v>5829</v>
      </c>
      <c r="H1869" s="499" t="s">
        <v>2146</v>
      </c>
      <c r="I1869" s="499" t="s">
        <v>630</v>
      </c>
      <c r="J1869" s="499" t="s">
        <v>2146</v>
      </c>
      <c r="K1869" s="498">
        <v>8</v>
      </c>
      <c r="L1869" s="498">
        <v>12</v>
      </c>
      <c r="M1869" s="500">
        <v>44989.80000000001</v>
      </c>
      <c r="N1869" s="498">
        <v>6</v>
      </c>
      <c r="O1869" s="498">
        <v>6</v>
      </c>
      <c r="P1869" s="500">
        <v>22418.548110547283</v>
      </c>
    </row>
    <row r="1870" spans="1:16" ht="20.100000000000001" customHeight="1" x14ac:dyDescent="0.2">
      <c r="A1870" s="497" t="s">
        <v>618</v>
      </c>
      <c r="B1870" s="498" t="s">
        <v>639</v>
      </c>
      <c r="C1870" s="499" t="s">
        <v>620</v>
      </c>
      <c r="D1870" s="499" t="s">
        <v>947</v>
      </c>
      <c r="E1870" s="500">
        <v>10000</v>
      </c>
      <c r="F1870" s="499" t="s">
        <v>5830</v>
      </c>
      <c r="G1870" s="499" t="s">
        <v>5831</v>
      </c>
      <c r="H1870" s="499" t="s">
        <v>5832</v>
      </c>
      <c r="I1870" s="499" t="s">
        <v>630</v>
      </c>
      <c r="J1870" s="499" t="s">
        <v>5832</v>
      </c>
      <c r="K1870" s="498">
        <v>6</v>
      </c>
      <c r="L1870" s="498">
        <v>12</v>
      </c>
      <c r="M1870" s="500">
        <v>122989.79999999997</v>
      </c>
      <c r="N1870" s="498">
        <v>1</v>
      </c>
      <c r="O1870" s="498">
        <v>1</v>
      </c>
      <c r="P1870" s="500">
        <v>52241.798110547286</v>
      </c>
    </row>
    <row r="1871" spans="1:16" ht="20.100000000000001" customHeight="1" x14ac:dyDescent="0.2">
      <c r="A1871" s="497" t="s">
        <v>618</v>
      </c>
      <c r="B1871" s="498" t="s">
        <v>639</v>
      </c>
      <c r="C1871" s="499" t="s">
        <v>620</v>
      </c>
      <c r="D1871" s="499" t="s">
        <v>1521</v>
      </c>
      <c r="E1871" s="500">
        <v>6400</v>
      </c>
      <c r="F1871" s="499" t="s">
        <v>5833</v>
      </c>
      <c r="G1871" s="499" t="s">
        <v>5834</v>
      </c>
      <c r="H1871" s="499" t="s">
        <v>5835</v>
      </c>
      <c r="I1871" s="499" t="s">
        <v>652</v>
      </c>
      <c r="J1871" s="499" t="s">
        <v>5835</v>
      </c>
      <c r="K1871" s="498">
        <v>6</v>
      </c>
      <c r="L1871" s="498">
        <v>12</v>
      </c>
      <c r="M1871" s="500">
        <v>79789.799999999988</v>
      </c>
      <c r="N1871" s="498">
        <v>4</v>
      </c>
      <c r="O1871" s="498">
        <v>6</v>
      </c>
      <c r="P1871" s="500">
        <v>39818.548110547286</v>
      </c>
    </row>
    <row r="1872" spans="1:16" ht="20.100000000000001" customHeight="1" x14ac:dyDescent="0.2">
      <c r="A1872" s="497" t="s">
        <v>618</v>
      </c>
      <c r="B1872" s="498" t="s">
        <v>639</v>
      </c>
      <c r="C1872" s="499" t="s">
        <v>620</v>
      </c>
      <c r="D1872" s="499" t="s">
        <v>2036</v>
      </c>
      <c r="E1872" s="500">
        <v>11000</v>
      </c>
      <c r="F1872" s="499" t="s">
        <v>5836</v>
      </c>
      <c r="G1872" s="499" t="s">
        <v>5837</v>
      </c>
      <c r="H1872" s="499" t="s">
        <v>2146</v>
      </c>
      <c r="I1872" s="499" t="s">
        <v>630</v>
      </c>
      <c r="J1872" s="499" t="s">
        <v>2146</v>
      </c>
      <c r="K1872" s="498">
        <v>7</v>
      </c>
      <c r="L1872" s="498">
        <v>12</v>
      </c>
      <c r="M1872" s="500">
        <v>134989.79999999996</v>
      </c>
      <c r="N1872" s="498">
        <v>1</v>
      </c>
      <c r="O1872" s="498">
        <v>1</v>
      </c>
      <c r="P1872" s="500">
        <v>24380.678110547284</v>
      </c>
    </row>
    <row r="1873" spans="1:16" ht="20.100000000000001" customHeight="1" x14ac:dyDescent="0.2">
      <c r="A1873" s="497" t="s">
        <v>618</v>
      </c>
      <c r="B1873" s="498" t="s">
        <v>639</v>
      </c>
      <c r="C1873" s="499" t="s">
        <v>620</v>
      </c>
      <c r="D1873" s="499" t="s">
        <v>893</v>
      </c>
      <c r="E1873" s="500">
        <v>3800</v>
      </c>
      <c r="F1873" s="499" t="s">
        <v>5838</v>
      </c>
      <c r="G1873" s="499" t="s">
        <v>5839</v>
      </c>
      <c r="H1873" s="499" t="s">
        <v>5840</v>
      </c>
      <c r="I1873" s="499" t="s">
        <v>652</v>
      </c>
      <c r="J1873" s="499" t="s">
        <v>5840</v>
      </c>
      <c r="K1873" s="498">
        <v>6</v>
      </c>
      <c r="L1873" s="498">
        <v>12</v>
      </c>
      <c r="M1873" s="500">
        <v>48589.80000000001</v>
      </c>
      <c r="N1873" s="498">
        <v>4</v>
      </c>
      <c r="O1873" s="498">
        <v>6</v>
      </c>
      <c r="P1873" s="500">
        <v>24218.548110547283</v>
      </c>
    </row>
    <row r="1874" spans="1:16" ht="20.100000000000001" customHeight="1" x14ac:dyDescent="0.2">
      <c r="A1874" s="497" t="s">
        <v>618</v>
      </c>
      <c r="B1874" s="498" t="s">
        <v>639</v>
      </c>
      <c r="C1874" s="499" t="s">
        <v>620</v>
      </c>
      <c r="D1874" s="499" t="s">
        <v>5841</v>
      </c>
      <c r="E1874" s="500">
        <v>3000</v>
      </c>
      <c r="F1874" s="499" t="s">
        <v>5842</v>
      </c>
      <c r="G1874" s="499" t="s">
        <v>5843</v>
      </c>
      <c r="H1874" s="499" t="s">
        <v>2595</v>
      </c>
      <c r="I1874" s="499" t="s">
        <v>630</v>
      </c>
      <c r="J1874" s="499" t="s">
        <v>2595</v>
      </c>
      <c r="K1874" s="498">
        <v>6</v>
      </c>
      <c r="L1874" s="498">
        <v>12</v>
      </c>
      <c r="M1874" s="500">
        <v>38953.680000000008</v>
      </c>
      <c r="N1874" s="498">
        <v>4</v>
      </c>
      <c r="O1874" s="498">
        <v>6</v>
      </c>
      <c r="P1874" s="500">
        <v>19418.548110547283</v>
      </c>
    </row>
    <row r="1875" spans="1:16" ht="20.100000000000001" customHeight="1" x14ac:dyDescent="0.2">
      <c r="A1875" s="497" t="s">
        <v>618</v>
      </c>
      <c r="B1875" s="498" t="s">
        <v>639</v>
      </c>
      <c r="C1875" s="499" t="s">
        <v>620</v>
      </c>
      <c r="D1875" s="499" t="s">
        <v>5844</v>
      </c>
      <c r="E1875" s="500">
        <v>6000</v>
      </c>
      <c r="F1875" s="499" t="s">
        <v>5845</v>
      </c>
      <c r="G1875" s="499" t="s">
        <v>5846</v>
      </c>
      <c r="H1875" s="499" t="s">
        <v>1619</v>
      </c>
      <c r="I1875" s="499" t="s">
        <v>625</v>
      </c>
      <c r="J1875" s="499" t="s">
        <v>1619</v>
      </c>
      <c r="K1875" s="498">
        <v>6</v>
      </c>
      <c r="L1875" s="498">
        <v>12</v>
      </c>
      <c r="M1875" s="500">
        <v>74989.8</v>
      </c>
      <c r="N1875" s="498">
        <v>5</v>
      </c>
      <c r="O1875" s="498">
        <v>6</v>
      </c>
      <c r="P1875" s="500">
        <v>37418.548110547286</v>
      </c>
    </row>
    <row r="1876" spans="1:16" ht="20.100000000000001" customHeight="1" x14ac:dyDescent="0.2">
      <c r="A1876" s="497" t="s">
        <v>618</v>
      </c>
      <c r="B1876" s="498" t="s">
        <v>639</v>
      </c>
      <c r="C1876" s="499" t="s">
        <v>620</v>
      </c>
      <c r="D1876" s="499" t="s">
        <v>5847</v>
      </c>
      <c r="E1876" s="500">
        <v>1200</v>
      </c>
      <c r="F1876" s="499" t="s">
        <v>5848</v>
      </c>
      <c r="G1876" s="499" t="s">
        <v>5849</v>
      </c>
      <c r="H1876" s="499" t="s">
        <v>5850</v>
      </c>
      <c r="I1876" s="499" t="s">
        <v>625</v>
      </c>
      <c r="J1876" s="499" t="s">
        <v>5850</v>
      </c>
      <c r="K1876" s="498">
        <v>6</v>
      </c>
      <c r="L1876" s="498">
        <v>12</v>
      </c>
      <c r="M1876" s="500">
        <v>16792.88</v>
      </c>
      <c r="N1876" s="498">
        <v>4</v>
      </c>
      <c r="O1876" s="498">
        <v>6</v>
      </c>
      <c r="P1876" s="500">
        <v>7959.7481105472843</v>
      </c>
    </row>
    <row r="1877" spans="1:16" ht="20.100000000000001" customHeight="1" x14ac:dyDescent="0.2">
      <c r="A1877" s="497" t="s">
        <v>618</v>
      </c>
      <c r="B1877" s="498" t="s">
        <v>639</v>
      </c>
      <c r="C1877" s="499" t="s">
        <v>620</v>
      </c>
      <c r="D1877" s="499" t="s">
        <v>1571</v>
      </c>
      <c r="E1877" s="500">
        <v>4000</v>
      </c>
      <c r="F1877" s="499" t="s">
        <v>5851</v>
      </c>
      <c r="G1877" s="499" t="s">
        <v>5852</v>
      </c>
      <c r="H1877" s="499" t="s">
        <v>5853</v>
      </c>
      <c r="I1877" s="499" t="s">
        <v>625</v>
      </c>
      <c r="J1877" s="499" t="s">
        <v>5853</v>
      </c>
      <c r="K1877" s="498">
        <v>5</v>
      </c>
      <c r="L1877" s="498">
        <v>11</v>
      </c>
      <c r="M1877" s="500">
        <v>46918.380000000005</v>
      </c>
      <c r="N1877" s="498"/>
      <c r="O1877" s="498"/>
      <c r="P1877" s="500"/>
    </row>
    <row r="1878" spans="1:16" ht="20.100000000000001" customHeight="1" x14ac:dyDescent="0.2">
      <c r="A1878" s="497" t="s">
        <v>618</v>
      </c>
      <c r="B1878" s="498" t="s">
        <v>639</v>
      </c>
      <c r="C1878" s="499" t="s">
        <v>620</v>
      </c>
      <c r="D1878" s="499" t="s">
        <v>2578</v>
      </c>
      <c r="E1878" s="500">
        <v>3800</v>
      </c>
      <c r="F1878" s="499" t="s">
        <v>5854</v>
      </c>
      <c r="G1878" s="499" t="s">
        <v>5855</v>
      </c>
      <c r="H1878" s="499" t="s">
        <v>5856</v>
      </c>
      <c r="I1878" s="499" t="s">
        <v>625</v>
      </c>
      <c r="J1878" s="499" t="s">
        <v>5856</v>
      </c>
      <c r="K1878" s="498">
        <v>6</v>
      </c>
      <c r="L1878" s="498">
        <v>12</v>
      </c>
      <c r="M1878" s="500">
        <v>48589.80000000001</v>
      </c>
      <c r="N1878" s="498">
        <v>4</v>
      </c>
      <c r="O1878" s="498">
        <v>6</v>
      </c>
      <c r="P1878" s="500">
        <v>24218.548110547283</v>
      </c>
    </row>
    <row r="1879" spans="1:16" ht="20.100000000000001" customHeight="1" x14ac:dyDescent="0.2">
      <c r="A1879" s="497" t="s">
        <v>618</v>
      </c>
      <c r="B1879" s="498" t="s">
        <v>639</v>
      </c>
      <c r="C1879" s="499" t="s">
        <v>620</v>
      </c>
      <c r="D1879" s="499" t="s">
        <v>5857</v>
      </c>
      <c r="E1879" s="500">
        <v>11500</v>
      </c>
      <c r="F1879" s="499" t="s">
        <v>5858</v>
      </c>
      <c r="G1879" s="499" t="s">
        <v>5859</v>
      </c>
      <c r="H1879" s="499" t="s">
        <v>4499</v>
      </c>
      <c r="I1879" s="499" t="s">
        <v>630</v>
      </c>
      <c r="J1879" s="499" t="s">
        <v>4499</v>
      </c>
      <c r="K1879" s="498"/>
      <c r="L1879" s="498"/>
      <c r="M1879" s="500"/>
      <c r="N1879" s="498">
        <v>2</v>
      </c>
      <c r="O1879" s="498">
        <v>6</v>
      </c>
      <c r="P1879" s="500">
        <v>70418.548110547286</v>
      </c>
    </row>
    <row r="1880" spans="1:16" ht="20.100000000000001" customHeight="1" x14ac:dyDescent="0.2">
      <c r="A1880" s="497" t="s">
        <v>618</v>
      </c>
      <c r="B1880" s="498" t="s">
        <v>639</v>
      </c>
      <c r="C1880" s="499" t="s">
        <v>620</v>
      </c>
      <c r="D1880" s="499" t="s">
        <v>893</v>
      </c>
      <c r="E1880" s="500">
        <v>3800</v>
      </c>
      <c r="F1880" s="499" t="s">
        <v>5860</v>
      </c>
      <c r="G1880" s="499" t="s">
        <v>5861</v>
      </c>
      <c r="H1880" s="499" t="s">
        <v>5862</v>
      </c>
      <c r="I1880" s="499" t="s">
        <v>652</v>
      </c>
      <c r="J1880" s="499" t="s">
        <v>5862</v>
      </c>
      <c r="K1880" s="498">
        <v>6</v>
      </c>
      <c r="L1880" s="498">
        <v>12</v>
      </c>
      <c r="M1880" s="500">
        <v>48430.80000000001</v>
      </c>
      <c r="N1880" s="498">
        <v>4</v>
      </c>
      <c r="O1880" s="498">
        <v>6</v>
      </c>
      <c r="P1880" s="500">
        <v>24218.548110547283</v>
      </c>
    </row>
    <row r="1881" spans="1:16" ht="20.100000000000001" customHeight="1" x14ac:dyDescent="0.2">
      <c r="A1881" s="497" t="s">
        <v>618</v>
      </c>
      <c r="B1881" s="498" t="s">
        <v>639</v>
      </c>
      <c r="C1881" s="499" t="s">
        <v>620</v>
      </c>
      <c r="D1881" s="499" t="s">
        <v>5863</v>
      </c>
      <c r="E1881" s="500">
        <v>3700</v>
      </c>
      <c r="F1881" s="499" t="s">
        <v>5864</v>
      </c>
      <c r="G1881" s="499" t="s">
        <v>5865</v>
      </c>
      <c r="H1881" s="499" t="s">
        <v>1653</v>
      </c>
      <c r="I1881" s="499" t="s">
        <v>630</v>
      </c>
      <c r="J1881" s="499" t="s">
        <v>1653</v>
      </c>
      <c r="K1881" s="498">
        <v>6</v>
      </c>
      <c r="L1881" s="498">
        <v>12</v>
      </c>
      <c r="M1881" s="500">
        <v>47389.020000000011</v>
      </c>
      <c r="N1881" s="498">
        <v>4</v>
      </c>
      <c r="O1881" s="498">
        <v>6</v>
      </c>
      <c r="P1881" s="500">
        <v>23618.548110547283</v>
      </c>
    </row>
    <row r="1882" spans="1:16" ht="20.100000000000001" customHeight="1" x14ac:dyDescent="0.2">
      <c r="A1882" s="497" t="s">
        <v>618</v>
      </c>
      <c r="B1882" s="498" t="s">
        <v>639</v>
      </c>
      <c r="C1882" s="499" t="s">
        <v>620</v>
      </c>
      <c r="D1882" s="499" t="s">
        <v>5866</v>
      </c>
      <c r="E1882" s="500">
        <v>5500</v>
      </c>
      <c r="F1882" s="499" t="s">
        <v>5867</v>
      </c>
      <c r="G1882" s="499" t="s">
        <v>5868</v>
      </c>
      <c r="H1882" s="499" t="s">
        <v>2355</v>
      </c>
      <c r="I1882" s="499" t="s">
        <v>625</v>
      </c>
      <c r="J1882" s="499" t="s">
        <v>2355</v>
      </c>
      <c r="K1882" s="498"/>
      <c r="L1882" s="498"/>
      <c r="M1882" s="500"/>
      <c r="N1882" s="498">
        <v>1</v>
      </c>
      <c r="O1882" s="498">
        <v>2</v>
      </c>
      <c r="P1882" s="500">
        <v>9347.3481105472838</v>
      </c>
    </row>
    <row r="1883" spans="1:16" ht="20.100000000000001" customHeight="1" x14ac:dyDescent="0.2">
      <c r="A1883" s="497" t="s">
        <v>618</v>
      </c>
      <c r="B1883" s="498" t="s">
        <v>639</v>
      </c>
      <c r="C1883" s="499" t="s">
        <v>620</v>
      </c>
      <c r="D1883" s="499" t="s">
        <v>5869</v>
      </c>
      <c r="E1883" s="500">
        <v>4800</v>
      </c>
      <c r="F1883" s="499" t="s">
        <v>5870</v>
      </c>
      <c r="G1883" s="499" t="s">
        <v>5871</v>
      </c>
      <c r="H1883" s="499" t="s">
        <v>5872</v>
      </c>
      <c r="I1883" s="499" t="s">
        <v>630</v>
      </c>
      <c r="J1883" s="499" t="s">
        <v>5872</v>
      </c>
      <c r="K1883" s="498">
        <v>9</v>
      </c>
      <c r="L1883" s="498">
        <v>12</v>
      </c>
      <c r="M1883" s="500">
        <v>60578.580000000009</v>
      </c>
      <c r="N1883" s="498">
        <v>3</v>
      </c>
      <c r="O1883" s="498">
        <v>6</v>
      </c>
      <c r="P1883" s="500">
        <v>30218.548110547283</v>
      </c>
    </row>
    <row r="1884" spans="1:16" ht="20.100000000000001" customHeight="1" x14ac:dyDescent="0.2">
      <c r="A1884" s="497" t="s">
        <v>618</v>
      </c>
      <c r="B1884" s="498" t="s">
        <v>639</v>
      </c>
      <c r="C1884" s="499" t="s">
        <v>620</v>
      </c>
      <c r="D1884" s="499" t="s">
        <v>5873</v>
      </c>
      <c r="E1884" s="500">
        <v>15000</v>
      </c>
      <c r="F1884" s="499" t="s">
        <v>5874</v>
      </c>
      <c r="G1884" s="499" t="s">
        <v>5875</v>
      </c>
      <c r="H1884" s="499" t="s">
        <v>1977</v>
      </c>
      <c r="I1884" s="499" t="s">
        <v>630</v>
      </c>
      <c r="J1884" s="499" t="s">
        <v>1977</v>
      </c>
      <c r="K1884" s="498">
        <v>1</v>
      </c>
      <c r="L1884" s="498">
        <v>10</v>
      </c>
      <c r="M1884" s="500">
        <v>141467.34999999998</v>
      </c>
      <c r="N1884" s="498">
        <v>1</v>
      </c>
      <c r="O1884" s="498">
        <v>6</v>
      </c>
      <c r="P1884" s="500">
        <v>91418.548110547286</v>
      </c>
    </row>
    <row r="1885" spans="1:16" ht="20.100000000000001" customHeight="1" x14ac:dyDescent="0.2">
      <c r="A1885" s="497" t="s">
        <v>618</v>
      </c>
      <c r="B1885" s="498" t="s">
        <v>639</v>
      </c>
      <c r="C1885" s="499" t="s">
        <v>620</v>
      </c>
      <c r="D1885" s="499" t="s">
        <v>1179</v>
      </c>
      <c r="E1885" s="500">
        <v>3800</v>
      </c>
      <c r="F1885" s="499" t="s">
        <v>5876</v>
      </c>
      <c r="G1885" s="499" t="s">
        <v>5877</v>
      </c>
      <c r="H1885" s="499" t="s">
        <v>3641</v>
      </c>
      <c r="I1885" s="499" t="s">
        <v>625</v>
      </c>
      <c r="J1885" s="499" t="s">
        <v>3641</v>
      </c>
      <c r="K1885" s="498">
        <v>6</v>
      </c>
      <c r="L1885" s="498">
        <v>12</v>
      </c>
      <c r="M1885" s="500">
        <v>48289.80000000001</v>
      </c>
      <c r="N1885" s="498">
        <v>4</v>
      </c>
      <c r="O1885" s="498">
        <v>6</v>
      </c>
      <c r="P1885" s="500">
        <v>24218.548110547283</v>
      </c>
    </row>
    <row r="1886" spans="1:16" ht="20.100000000000001" customHeight="1" x14ac:dyDescent="0.2">
      <c r="A1886" s="497" t="s">
        <v>618</v>
      </c>
      <c r="B1886" s="498" t="s">
        <v>639</v>
      </c>
      <c r="C1886" s="499" t="s">
        <v>620</v>
      </c>
      <c r="D1886" s="499" t="s">
        <v>893</v>
      </c>
      <c r="E1886" s="500">
        <v>3800</v>
      </c>
      <c r="F1886" s="499" t="s">
        <v>5878</v>
      </c>
      <c r="G1886" s="499" t="s">
        <v>5879</v>
      </c>
      <c r="H1886" s="499" t="s">
        <v>5880</v>
      </c>
      <c r="I1886" s="499" t="s">
        <v>652</v>
      </c>
      <c r="J1886" s="499" t="s">
        <v>5880</v>
      </c>
      <c r="K1886" s="498">
        <v>6</v>
      </c>
      <c r="L1886" s="498">
        <v>12</v>
      </c>
      <c r="M1886" s="500">
        <v>48582.380000000012</v>
      </c>
      <c r="N1886" s="498">
        <v>4</v>
      </c>
      <c r="O1886" s="498">
        <v>6</v>
      </c>
      <c r="P1886" s="500">
        <v>24218.548110547283</v>
      </c>
    </row>
    <row r="1887" spans="1:16" ht="20.100000000000001" customHeight="1" x14ac:dyDescent="0.2">
      <c r="A1887" s="497" t="s">
        <v>618</v>
      </c>
      <c r="B1887" s="498" t="s">
        <v>639</v>
      </c>
      <c r="C1887" s="499" t="s">
        <v>620</v>
      </c>
      <c r="D1887" s="499" t="s">
        <v>5881</v>
      </c>
      <c r="E1887" s="500">
        <v>15600</v>
      </c>
      <c r="F1887" s="499" t="s">
        <v>5882</v>
      </c>
      <c r="G1887" s="499" t="s">
        <v>5883</v>
      </c>
      <c r="H1887" s="499" t="s">
        <v>643</v>
      </c>
      <c r="I1887" s="499" t="s">
        <v>630</v>
      </c>
      <c r="J1887" s="499" t="s">
        <v>643</v>
      </c>
      <c r="K1887" s="498">
        <v>1</v>
      </c>
      <c r="L1887" s="498">
        <v>8</v>
      </c>
      <c r="M1887" s="500">
        <v>100311.71999999999</v>
      </c>
      <c r="N1887" s="498">
        <v>1</v>
      </c>
      <c r="O1887" s="498">
        <v>6</v>
      </c>
      <c r="P1887" s="500">
        <v>94498.548110547286</v>
      </c>
    </row>
    <row r="1888" spans="1:16" ht="20.100000000000001" customHeight="1" x14ac:dyDescent="0.2">
      <c r="A1888" s="497" t="s">
        <v>618</v>
      </c>
      <c r="B1888" s="498" t="s">
        <v>639</v>
      </c>
      <c r="C1888" s="499" t="s">
        <v>620</v>
      </c>
      <c r="D1888" s="499" t="s">
        <v>5884</v>
      </c>
      <c r="E1888" s="500">
        <v>12000</v>
      </c>
      <c r="F1888" s="499" t="s">
        <v>5885</v>
      </c>
      <c r="G1888" s="499" t="s">
        <v>5886</v>
      </c>
      <c r="H1888" s="499" t="s">
        <v>5887</v>
      </c>
      <c r="I1888" s="499" t="s">
        <v>652</v>
      </c>
      <c r="J1888" s="499" t="s">
        <v>5887</v>
      </c>
      <c r="K1888" s="498">
        <v>6</v>
      </c>
      <c r="L1888" s="498">
        <v>12</v>
      </c>
      <c r="M1888" s="500">
        <v>146735.79999999996</v>
      </c>
      <c r="N1888" s="498">
        <v>4</v>
      </c>
      <c r="O1888" s="498">
        <v>6</v>
      </c>
      <c r="P1888" s="500">
        <v>73418.548110547286</v>
      </c>
    </row>
    <row r="1889" spans="1:16" ht="20.100000000000001" customHeight="1" x14ac:dyDescent="0.2">
      <c r="A1889" s="497" t="s">
        <v>618</v>
      </c>
      <c r="B1889" s="498" t="s">
        <v>639</v>
      </c>
      <c r="C1889" s="499" t="s">
        <v>620</v>
      </c>
      <c r="D1889" s="499" t="s">
        <v>1790</v>
      </c>
      <c r="E1889" s="500">
        <v>4500</v>
      </c>
      <c r="F1889" s="499" t="s">
        <v>5888</v>
      </c>
      <c r="G1889" s="499" t="s">
        <v>5889</v>
      </c>
      <c r="H1889" s="499" t="s">
        <v>1790</v>
      </c>
      <c r="I1889" s="499" t="s">
        <v>630</v>
      </c>
      <c r="J1889" s="499" t="s">
        <v>1790</v>
      </c>
      <c r="K1889" s="498">
        <v>6</v>
      </c>
      <c r="L1889" s="498">
        <v>12</v>
      </c>
      <c r="M1889" s="500">
        <v>6449.87</v>
      </c>
      <c r="N1889" s="498">
        <v>1</v>
      </c>
      <c r="O1889" s="498">
        <v>1</v>
      </c>
      <c r="P1889" s="500">
        <v>12022.348110547284</v>
      </c>
    </row>
    <row r="1890" spans="1:16" ht="20.100000000000001" customHeight="1" x14ac:dyDescent="0.2">
      <c r="A1890" s="497" t="s">
        <v>618</v>
      </c>
      <c r="B1890" s="498" t="s">
        <v>639</v>
      </c>
      <c r="C1890" s="499" t="s">
        <v>620</v>
      </c>
      <c r="D1890" s="499" t="s">
        <v>5890</v>
      </c>
      <c r="E1890" s="500">
        <v>5000</v>
      </c>
      <c r="F1890" s="499" t="s">
        <v>5891</v>
      </c>
      <c r="G1890" s="499" t="s">
        <v>5892</v>
      </c>
      <c r="H1890" s="499" t="s">
        <v>1028</v>
      </c>
      <c r="I1890" s="499" t="s">
        <v>630</v>
      </c>
      <c r="J1890" s="499" t="s">
        <v>1028</v>
      </c>
      <c r="K1890" s="498">
        <v>8</v>
      </c>
      <c r="L1890" s="498">
        <v>12</v>
      </c>
      <c r="M1890" s="500">
        <v>62947.80000000001</v>
      </c>
      <c r="N1890" s="498">
        <v>3</v>
      </c>
      <c r="O1890" s="498">
        <v>6</v>
      </c>
      <c r="P1890" s="500">
        <v>31418.548110547283</v>
      </c>
    </row>
    <row r="1891" spans="1:16" ht="20.100000000000001" customHeight="1" x14ac:dyDescent="0.2">
      <c r="A1891" s="497" t="s">
        <v>618</v>
      </c>
      <c r="B1891" s="498" t="s">
        <v>639</v>
      </c>
      <c r="C1891" s="499" t="s">
        <v>620</v>
      </c>
      <c r="D1891" s="499" t="s">
        <v>5893</v>
      </c>
      <c r="E1891" s="500">
        <v>1200</v>
      </c>
      <c r="F1891" s="499" t="s">
        <v>5894</v>
      </c>
      <c r="G1891" s="499" t="s">
        <v>5895</v>
      </c>
      <c r="H1891" s="499" t="s">
        <v>5896</v>
      </c>
      <c r="I1891" s="499" t="s">
        <v>625</v>
      </c>
      <c r="J1891" s="499" t="s">
        <v>5896</v>
      </c>
      <c r="K1891" s="498">
        <v>6</v>
      </c>
      <c r="L1891" s="498">
        <v>12</v>
      </c>
      <c r="M1891" s="500">
        <v>16731.98</v>
      </c>
      <c r="N1891" s="498">
        <v>4</v>
      </c>
      <c r="O1891" s="498">
        <v>6</v>
      </c>
      <c r="P1891" s="500">
        <v>7959.7481105472843</v>
      </c>
    </row>
    <row r="1892" spans="1:16" ht="20.100000000000001" customHeight="1" x14ac:dyDescent="0.2">
      <c r="A1892" s="497" t="s">
        <v>618</v>
      </c>
      <c r="B1892" s="498" t="s">
        <v>639</v>
      </c>
      <c r="C1892" s="499" t="s">
        <v>620</v>
      </c>
      <c r="D1892" s="499" t="s">
        <v>5897</v>
      </c>
      <c r="E1892" s="500">
        <v>10000</v>
      </c>
      <c r="F1892" s="499" t="s">
        <v>5898</v>
      </c>
      <c r="G1892" s="499" t="s">
        <v>5899</v>
      </c>
      <c r="H1892" s="499" t="s">
        <v>753</v>
      </c>
      <c r="I1892" s="499" t="s">
        <v>630</v>
      </c>
      <c r="J1892" s="499" t="s">
        <v>753</v>
      </c>
      <c r="K1892" s="498"/>
      <c r="L1892" s="498"/>
      <c r="M1892" s="500"/>
      <c r="N1892" s="498">
        <v>1</v>
      </c>
      <c r="O1892" s="498">
        <v>2</v>
      </c>
      <c r="P1892" s="500">
        <v>18880.678110547284</v>
      </c>
    </row>
    <row r="1893" spans="1:16" ht="20.100000000000001" customHeight="1" x14ac:dyDescent="0.2">
      <c r="A1893" s="497" t="s">
        <v>618</v>
      </c>
      <c r="B1893" s="498" t="s">
        <v>639</v>
      </c>
      <c r="C1893" s="499" t="s">
        <v>620</v>
      </c>
      <c r="D1893" s="499" t="s">
        <v>724</v>
      </c>
      <c r="E1893" s="500">
        <v>930</v>
      </c>
      <c r="F1893" s="499" t="s">
        <v>5900</v>
      </c>
      <c r="G1893" s="499" t="s">
        <v>5901</v>
      </c>
      <c r="H1893" s="499" t="s">
        <v>1068</v>
      </c>
      <c r="I1893" s="499" t="s">
        <v>652</v>
      </c>
      <c r="J1893" s="499" t="s">
        <v>1068</v>
      </c>
      <c r="K1893" s="498">
        <v>6</v>
      </c>
      <c r="L1893" s="498">
        <v>12</v>
      </c>
      <c r="M1893" s="500">
        <v>13254.040000000003</v>
      </c>
      <c r="N1893" s="498">
        <v>4</v>
      </c>
      <c r="O1893" s="498">
        <v>6</v>
      </c>
      <c r="P1893" s="500">
        <v>6192.9881105472841</v>
      </c>
    </row>
    <row r="1894" spans="1:16" ht="20.100000000000001" customHeight="1" x14ac:dyDescent="0.2">
      <c r="A1894" s="497" t="s">
        <v>618</v>
      </c>
      <c r="B1894" s="498" t="s">
        <v>639</v>
      </c>
      <c r="C1894" s="499" t="s">
        <v>620</v>
      </c>
      <c r="D1894" s="499" t="s">
        <v>5053</v>
      </c>
      <c r="E1894" s="500">
        <v>1700</v>
      </c>
      <c r="F1894" s="499" t="s">
        <v>5902</v>
      </c>
      <c r="G1894" s="499" t="s">
        <v>5903</v>
      </c>
      <c r="H1894" s="499" t="s">
        <v>651</v>
      </c>
      <c r="I1894" s="499" t="s">
        <v>652</v>
      </c>
      <c r="J1894" s="499" t="s">
        <v>651</v>
      </c>
      <c r="K1894" s="498">
        <v>6</v>
      </c>
      <c r="L1894" s="498">
        <v>12</v>
      </c>
      <c r="M1894" s="500">
        <v>23080.28</v>
      </c>
      <c r="N1894" s="498">
        <v>4</v>
      </c>
      <c r="O1894" s="498">
        <v>6</v>
      </c>
      <c r="P1894" s="500">
        <v>11229.748110547283</v>
      </c>
    </row>
    <row r="1895" spans="1:16" ht="20.100000000000001" customHeight="1" x14ac:dyDescent="0.2">
      <c r="A1895" s="497" t="s">
        <v>618</v>
      </c>
      <c r="B1895" s="498" t="s">
        <v>639</v>
      </c>
      <c r="C1895" s="499" t="s">
        <v>620</v>
      </c>
      <c r="D1895" s="499" t="s">
        <v>5904</v>
      </c>
      <c r="E1895" s="500">
        <v>6700</v>
      </c>
      <c r="F1895" s="499" t="s">
        <v>5905</v>
      </c>
      <c r="G1895" s="499" t="s">
        <v>5906</v>
      </c>
      <c r="H1895" s="499" t="s">
        <v>4097</v>
      </c>
      <c r="I1895" s="499" t="s">
        <v>630</v>
      </c>
      <c r="J1895" s="499" t="s">
        <v>4097</v>
      </c>
      <c r="K1895" s="498">
        <v>1</v>
      </c>
      <c r="L1895" s="498">
        <v>3</v>
      </c>
      <c r="M1895" s="500">
        <v>15986.21</v>
      </c>
      <c r="N1895" s="498"/>
      <c r="O1895" s="498"/>
      <c r="P1895" s="500"/>
    </row>
    <row r="1896" spans="1:16" ht="20.100000000000001" customHeight="1" x14ac:dyDescent="0.2">
      <c r="A1896" s="497" t="s">
        <v>618</v>
      </c>
      <c r="B1896" s="498" t="s">
        <v>639</v>
      </c>
      <c r="C1896" s="499" t="s">
        <v>620</v>
      </c>
      <c r="D1896" s="499" t="s">
        <v>5907</v>
      </c>
      <c r="E1896" s="500">
        <v>4500</v>
      </c>
      <c r="F1896" s="499" t="s">
        <v>5908</v>
      </c>
      <c r="G1896" s="499" t="s">
        <v>5909</v>
      </c>
      <c r="H1896" s="499" t="s">
        <v>2688</v>
      </c>
      <c r="I1896" s="499" t="s">
        <v>630</v>
      </c>
      <c r="J1896" s="499" t="s">
        <v>2688</v>
      </c>
      <c r="K1896" s="498"/>
      <c r="L1896" s="498"/>
      <c r="M1896" s="500"/>
      <c r="N1896" s="498">
        <v>1</v>
      </c>
      <c r="O1896" s="498">
        <v>1</v>
      </c>
      <c r="P1896" s="500">
        <v>4829.5481105472845</v>
      </c>
    </row>
    <row r="1897" spans="1:16" ht="20.100000000000001" customHeight="1" x14ac:dyDescent="0.2">
      <c r="A1897" s="497" t="s">
        <v>618</v>
      </c>
      <c r="B1897" s="498" t="s">
        <v>639</v>
      </c>
      <c r="C1897" s="499" t="s">
        <v>620</v>
      </c>
      <c r="D1897" s="499" t="s">
        <v>947</v>
      </c>
      <c r="E1897" s="500">
        <v>4500</v>
      </c>
      <c r="F1897" s="499" t="s">
        <v>5910</v>
      </c>
      <c r="G1897" s="499" t="s">
        <v>5911</v>
      </c>
      <c r="H1897" s="499" t="s">
        <v>5912</v>
      </c>
      <c r="I1897" s="499" t="s">
        <v>630</v>
      </c>
      <c r="J1897" s="499" t="s">
        <v>5912</v>
      </c>
      <c r="K1897" s="498">
        <v>3</v>
      </c>
      <c r="L1897" s="498">
        <v>12</v>
      </c>
      <c r="M1897" s="500">
        <v>56989.80000000001</v>
      </c>
      <c r="N1897" s="498">
        <v>2</v>
      </c>
      <c r="O1897" s="498">
        <v>6</v>
      </c>
      <c r="P1897" s="500">
        <v>37768.548110547286</v>
      </c>
    </row>
    <row r="1898" spans="1:16" ht="20.100000000000001" customHeight="1" x14ac:dyDescent="0.2">
      <c r="A1898" s="497" t="s">
        <v>618</v>
      </c>
      <c r="B1898" s="498" t="s">
        <v>639</v>
      </c>
      <c r="C1898" s="499" t="s">
        <v>620</v>
      </c>
      <c r="D1898" s="499" t="s">
        <v>720</v>
      </c>
      <c r="E1898" s="500">
        <v>12000</v>
      </c>
      <c r="F1898" s="499" t="s">
        <v>5913</v>
      </c>
      <c r="G1898" s="499" t="s">
        <v>5914</v>
      </c>
      <c r="H1898" s="499" t="s">
        <v>766</v>
      </c>
      <c r="I1898" s="499" t="s">
        <v>630</v>
      </c>
      <c r="J1898" s="499" t="s">
        <v>766</v>
      </c>
      <c r="K1898" s="498">
        <v>7</v>
      </c>
      <c r="L1898" s="498">
        <v>9</v>
      </c>
      <c r="M1898" s="500">
        <v>116434.01999999999</v>
      </c>
      <c r="N1898" s="498"/>
      <c r="O1898" s="498"/>
      <c r="P1898" s="500"/>
    </row>
    <row r="1899" spans="1:16" ht="20.100000000000001" customHeight="1" x14ac:dyDescent="0.2">
      <c r="A1899" s="497" t="s">
        <v>618</v>
      </c>
      <c r="B1899" s="498" t="s">
        <v>639</v>
      </c>
      <c r="C1899" s="499" t="s">
        <v>620</v>
      </c>
      <c r="D1899" s="499" t="s">
        <v>2777</v>
      </c>
      <c r="E1899" s="500">
        <v>4000</v>
      </c>
      <c r="F1899" s="499" t="s">
        <v>5915</v>
      </c>
      <c r="G1899" s="499" t="s">
        <v>5916</v>
      </c>
      <c r="H1899" s="499" t="s">
        <v>683</v>
      </c>
      <c r="I1899" s="499" t="s">
        <v>630</v>
      </c>
      <c r="J1899" s="499" t="s">
        <v>683</v>
      </c>
      <c r="K1899" s="498">
        <v>8</v>
      </c>
      <c r="L1899" s="498">
        <v>12</v>
      </c>
      <c r="M1899" s="500">
        <v>50978.880000000012</v>
      </c>
      <c r="N1899" s="498">
        <v>1</v>
      </c>
      <c r="O1899" s="498">
        <v>1</v>
      </c>
      <c r="P1899" s="500">
        <v>9791.7881105472843</v>
      </c>
    </row>
    <row r="1900" spans="1:16" ht="20.100000000000001" customHeight="1" x14ac:dyDescent="0.2">
      <c r="A1900" s="497" t="s">
        <v>618</v>
      </c>
      <c r="B1900" s="498" t="s">
        <v>639</v>
      </c>
      <c r="C1900" s="499" t="s">
        <v>620</v>
      </c>
      <c r="D1900" s="499" t="s">
        <v>805</v>
      </c>
      <c r="E1900" s="500">
        <v>3000</v>
      </c>
      <c r="F1900" s="499" t="s">
        <v>5917</v>
      </c>
      <c r="G1900" s="499" t="s">
        <v>5918</v>
      </c>
      <c r="H1900" s="499" t="s">
        <v>890</v>
      </c>
      <c r="I1900" s="499" t="s">
        <v>652</v>
      </c>
      <c r="J1900" s="499" t="s">
        <v>890</v>
      </c>
      <c r="K1900" s="498">
        <v>6</v>
      </c>
      <c r="L1900" s="498">
        <v>12</v>
      </c>
      <c r="M1900" s="500">
        <v>38924.070000000007</v>
      </c>
      <c r="N1900" s="498">
        <v>4</v>
      </c>
      <c r="O1900" s="498">
        <v>6</v>
      </c>
      <c r="P1900" s="500">
        <v>19418.548110547283</v>
      </c>
    </row>
    <row r="1901" spans="1:16" ht="20.100000000000001" customHeight="1" x14ac:dyDescent="0.2">
      <c r="A1901" s="497" t="s">
        <v>618</v>
      </c>
      <c r="B1901" s="498" t="s">
        <v>639</v>
      </c>
      <c r="C1901" s="499" t="s">
        <v>620</v>
      </c>
      <c r="D1901" s="499" t="s">
        <v>778</v>
      </c>
      <c r="E1901" s="500">
        <v>2500</v>
      </c>
      <c r="F1901" s="499" t="s">
        <v>5919</v>
      </c>
      <c r="G1901" s="499" t="s">
        <v>5920</v>
      </c>
      <c r="H1901" s="499" t="s">
        <v>2410</v>
      </c>
      <c r="I1901" s="499" t="s">
        <v>652</v>
      </c>
      <c r="J1901" s="499" t="s">
        <v>2410</v>
      </c>
      <c r="K1901" s="498">
        <v>6</v>
      </c>
      <c r="L1901" s="498">
        <v>12</v>
      </c>
      <c r="M1901" s="500">
        <v>32989.800000000003</v>
      </c>
      <c r="N1901" s="498">
        <v>4</v>
      </c>
      <c r="O1901" s="498">
        <v>6</v>
      </c>
      <c r="P1901" s="500">
        <v>16418.548110547283</v>
      </c>
    </row>
    <row r="1902" spans="1:16" ht="20.100000000000001" customHeight="1" x14ac:dyDescent="0.2">
      <c r="A1902" s="497" t="s">
        <v>618</v>
      </c>
      <c r="B1902" s="498" t="s">
        <v>639</v>
      </c>
      <c r="C1902" s="499" t="s">
        <v>620</v>
      </c>
      <c r="D1902" s="499" t="s">
        <v>5921</v>
      </c>
      <c r="E1902" s="500">
        <v>7000</v>
      </c>
      <c r="F1902" s="499" t="s">
        <v>5922</v>
      </c>
      <c r="G1902" s="499" t="s">
        <v>5923</v>
      </c>
      <c r="H1902" s="499" t="s">
        <v>656</v>
      </c>
      <c r="I1902" s="499" t="s">
        <v>630</v>
      </c>
      <c r="J1902" s="499" t="s">
        <v>656</v>
      </c>
      <c r="K1902" s="498">
        <v>8</v>
      </c>
      <c r="L1902" s="498">
        <v>12</v>
      </c>
      <c r="M1902" s="500">
        <v>86987.839999999997</v>
      </c>
      <c r="N1902" s="498">
        <v>3</v>
      </c>
      <c r="O1902" s="498">
        <v>6</v>
      </c>
      <c r="P1902" s="500">
        <v>43418.548110547286</v>
      </c>
    </row>
    <row r="1903" spans="1:16" ht="20.100000000000001" customHeight="1" x14ac:dyDescent="0.2">
      <c r="A1903" s="497" t="s">
        <v>618</v>
      </c>
      <c r="B1903" s="498" t="s">
        <v>639</v>
      </c>
      <c r="C1903" s="499" t="s">
        <v>620</v>
      </c>
      <c r="D1903" s="499" t="s">
        <v>5924</v>
      </c>
      <c r="E1903" s="500">
        <v>930</v>
      </c>
      <c r="F1903" s="499" t="s">
        <v>5925</v>
      </c>
      <c r="G1903" s="499" t="s">
        <v>5926</v>
      </c>
      <c r="H1903" s="499" t="s">
        <v>817</v>
      </c>
      <c r="I1903" s="499" t="s">
        <v>652</v>
      </c>
      <c r="J1903" s="499" t="s">
        <v>817</v>
      </c>
      <c r="K1903" s="498"/>
      <c r="L1903" s="498"/>
      <c r="M1903" s="500"/>
      <c r="N1903" s="498">
        <v>2</v>
      </c>
      <c r="O1903" s="498">
        <v>4</v>
      </c>
      <c r="P1903" s="500">
        <v>3825.318110547284</v>
      </c>
    </row>
    <row r="1904" spans="1:16" ht="20.100000000000001" customHeight="1" x14ac:dyDescent="0.2">
      <c r="A1904" s="497" t="s">
        <v>618</v>
      </c>
      <c r="B1904" s="498" t="s">
        <v>639</v>
      </c>
      <c r="C1904" s="499" t="s">
        <v>620</v>
      </c>
      <c r="D1904" s="499" t="s">
        <v>736</v>
      </c>
      <c r="E1904" s="500">
        <v>1800</v>
      </c>
      <c r="F1904" s="499" t="s">
        <v>5927</v>
      </c>
      <c r="G1904" s="499" t="s">
        <v>5928</v>
      </c>
      <c r="H1904" s="499" t="s">
        <v>2019</v>
      </c>
      <c r="I1904" s="499" t="s">
        <v>625</v>
      </c>
      <c r="J1904" s="499" t="s">
        <v>2019</v>
      </c>
      <c r="K1904" s="498">
        <v>6</v>
      </c>
      <c r="L1904" s="498">
        <v>12</v>
      </c>
      <c r="M1904" s="500">
        <v>24444</v>
      </c>
      <c r="N1904" s="498">
        <v>4</v>
      </c>
      <c r="O1904" s="498">
        <v>6</v>
      </c>
      <c r="P1904" s="500">
        <v>11883.748110547283</v>
      </c>
    </row>
    <row r="1905" spans="1:16" ht="20.100000000000001" customHeight="1" x14ac:dyDescent="0.2">
      <c r="A1905" s="497" t="s">
        <v>618</v>
      </c>
      <c r="B1905" s="498" t="s">
        <v>639</v>
      </c>
      <c r="C1905" s="499" t="s">
        <v>620</v>
      </c>
      <c r="D1905" s="499" t="s">
        <v>5929</v>
      </c>
      <c r="E1905" s="500">
        <v>1600</v>
      </c>
      <c r="F1905" s="499" t="s">
        <v>5930</v>
      </c>
      <c r="G1905" s="499" t="s">
        <v>5931</v>
      </c>
      <c r="H1905" s="499" t="s">
        <v>1068</v>
      </c>
      <c r="I1905" s="499" t="s">
        <v>652</v>
      </c>
      <c r="J1905" s="499" t="s">
        <v>1068</v>
      </c>
      <c r="K1905" s="498">
        <v>8</v>
      </c>
      <c r="L1905" s="498">
        <v>12</v>
      </c>
      <c r="M1905" s="500">
        <v>21828</v>
      </c>
      <c r="N1905" s="498">
        <v>4</v>
      </c>
      <c r="O1905" s="498">
        <v>6</v>
      </c>
      <c r="P1905" s="500">
        <v>10575.748110547283</v>
      </c>
    </row>
    <row r="1906" spans="1:16" ht="20.100000000000001" customHeight="1" x14ac:dyDescent="0.2">
      <c r="A1906" s="497" t="s">
        <v>618</v>
      </c>
      <c r="B1906" s="498" t="s">
        <v>639</v>
      </c>
      <c r="C1906" s="499" t="s">
        <v>620</v>
      </c>
      <c r="D1906" s="499" t="s">
        <v>830</v>
      </c>
      <c r="E1906" s="500">
        <v>1800</v>
      </c>
      <c r="F1906" s="499" t="s">
        <v>5932</v>
      </c>
      <c r="G1906" s="499" t="s">
        <v>5933</v>
      </c>
      <c r="H1906" s="499" t="s">
        <v>651</v>
      </c>
      <c r="I1906" s="499" t="s">
        <v>652</v>
      </c>
      <c r="J1906" s="499" t="s">
        <v>651</v>
      </c>
      <c r="K1906" s="498">
        <v>6</v>
      </c>
      <c r="L1906" s="498">
        <v>12</v>
      </c>
      <c r="M1906" s="500">
        <v>24155.18</v>
      </c>
      <c r="N1906" s="498">
        <v>4</v>
      </c>
      <c r="O1906" s="498">
        <v>6</v>
      </c>
      <c r="P1906" s="500">
        <v>11883.748110547283</v>
      </c>
    </row>
    <row r="1907" spans="1:16" ht="20.100000000000001" customHeight="1" x14ac:dyDescent="0.2">
      <c r="A1907" s="497" t="s">
        <v>618</v>
      </c>
      <c r="B1907" s="498" t="s">
        <v>639</v>
      </c>
      <c r="C1907" s="499" t="s">
        <v>620</v>
      </c>
      <c r="D1907" s="499" t="s">
        <v>5934</v>
      </c>
      <c r="E1907" s="500">
        <v>3500</v>
      </c>
      <c r="F1907" s="499" t="s">
        <v>5935</v>
      </c>
      <c r="G1907" s="499" t="s">
        <v>5936</v>
      </c>
      <c r="H1907" s="499" t="s">
        <v>1226</v>
      </c>
      <c r="I1907" s="499" t="s">
        <v>625</v>
      </c>
      <c r="J1907" s="499" t="s">
        <v>1226</v>
      </c>
      <c r="K1907" s="498">
        <v>6</v>
      </c>
      <c r="L1907" s="498">
        <v>12</v>
      </c>
      <c r="M1907" s="500">
        <v>44989.80000000001</v>
      </c>
      <c r="N1907" s="498">
        <v>4</v>
      </c>
      <c r="O1907" s="498">
        <v>6</v>
      </c>
      <c r="P1907" s="500">
        <v>22418.548110547283</v>
      </c>
    </row>
    <row r="1908" spans="1:16" ht="20.100000000000001" customHeight="1" x14ac:dyDescent="0.2">
      <c r="A1908" s="497" t="s">
        <v>618</v>
      </c>
      <c r="B1908" s="498" t="s">
        <v>639</v>
      </c>
      <c r="C1908" s="499" t="s">
        <v>620</v>
      </c>
      <c r="D1908" s="499" t="s">
        <v>1257</v>
      </c>
      <c r="E1908" s="500">
        <v>4500</v>
      </c>
      <c r="F1908" s="499" t="s">
        <v>5937</v>
      </c>
      <c r="G1908" s="499" t="s">
        <v>5938</v>
      </c>
      <c r="H1908" s="499" t="s">
        <v>656</v>
      </c>
      <c r="I1908" s="499" t="s">
        <v>630</v>
      </c>
      <c r="J1908" s="499" t="s">
        <v>656</v>
      </c>
      <c r="K1908" s="498">
        <v>6</v>
      </c>
      <c r="L1908" s="498">
        <v>12</v>
      </c>
      <c r="M1908" s="500">
        <v>56895.560000000012</v>
      </c>
      <c r="N1908" s="498">
        <v>5</v>
      </c>
      <c r="O1908" s="498">
        <v>6</v>
      </c>
      <c r="P1908" s="500">
        <v>28418.548110547283</v>
      </c>
    </row>
    <row r="1909" spans="1:16" ht="20.100000000000001" customHeight="1" x14ac:dyDescent="0.2">
      <c r="A1909" s="497" t="s">
        <v>618</v>
      </c>
      <c r="B1909" s="498" t="s">
        <v>639</v>
      </c>
      <c r="C1909" s="499" t="s">
        <v>620</v>
      </c>
      <c r="D1909" s="499" t="s">
        <v>1810</v>
      </c>
      <c r="E1909" s="500">
        <v>2500</v>
      </c>
      <c r="F1909" s="499" t="s">
        <v>5939</v>
      </c>
      <c r="G1909" s="499" t="s">
        <v>5940</v>
      </c>
      <c r="H1909" s="499" t="s">
        <v>1940</v>
      </c>
      <c r="I1909" s="499" t="s">
        <v>625</v>
      </c>
      <c r="J1909" s="499" t="s">
        <v>1940</v>
      </c>
      <c r="K1909" s="498">
        <v>7</v>
      </c>
      <c r="L1909" s="498">
        <v>12</v>
      </c>
      <c r="M1909" s="500">
        <v>32960.170000000006</v>
      </c>
      <c r="N1909" s="498">
        <v>4</v>
      </c>
      <c r="O1909" s="498">
        <v>6</v>
      </c>
      <c r="P1909" s="500">
        <v>16418.548110547283</v>
      </c>
    </row>
    <row r="1910" spans="1:16" ht="20.100000000000001" customHeight="1" x14ac:dyDescent="0.2">
      <c r="A1910" s="497" t="s">
        <v>618</v>
      </c>
      <c r="B1910" s="498" t="s">
        <v>639</v>
      </c>
      <c r="C1910" s="499" t="s">
        <v>620</v>
      </c>
      <c r="D1910" s="499" t="s">
        <v>2777</v>
      </c>
      <c r="E1910" s="500">
        <v>4000</v>
      </c>
      <c r="F1910" s="499" t="s">
        <v>5941</v>
      </c>
      <c r="G1910" s="499" t="s">
        <v>5942</v>
      </c>
      <c r="H1910" s="499" t="s">
        <v>5912</v>
      </c>
      <c r="I1910" s="499" t="s">
        <v>630</v>
      </c>
      <c r="J1910" s="499" t="s">
        <v>5912</v>
      </c>
      <c r="K1910" s="498">
        <v>2</v>
      </c>
      <c r="L1910" s="498">
        <v>2</v>
      </c>
      <c r="M1910" s="500">
        <v>13852.45</v>
      </c>
      <c r="N1910" s="498"/>
      <c r="O1910" s="498"/>
      <c r="P1910" s="500"/>
    </row>
    <row r="1911" spans="1:16" ht="20.100000000000001" customHeight="1" x14ac:dyDescent="0.2">
      <c r="A1911" s="497" t="s">
        <v>618</v>
      </c>
      <c r="B1911" s="498" t="s">
        <v>639</v>
      </c>
      <c r="C1911" s="499" t="s">
        <v>620</v>
      </c>
      <c r="D1911" s="499" t="s">
        <v>805</v>
      </c>
      <c r="E1911" s="500">
        <v>4000</v>
      </c>
      <c r="F1911" s="499" t="s">
        <v>5943</v>
      </c>
      <c r="G1911" s="499" t="s">
        <v>5944</v>
      </c>
      <c r="H1911" s="499" t="s">
        <v>5945</v>
      </c>
      <c r="I1911" s="499" t="s">
        <v>652</v>
      </c>
      <c r="J1911" s="499" t="s">
        <v>5945</v>
      </c>
      <c r="K1911" s="498">
        <v>6</v>
      </c>
      <c r="L1911" s="498">
        <v>12</v>
      </c>
      <c r="M1911" s="500">
        <v>50817.830000000009</v>
      </c>
      <c r="N1911" s="498">
        <v>4</v>
      </c>
      <c r="O1911" s="498">
        <v>6</v>
      </c>
      <c r="P1911" s="500">
        <v>25418.548110547283</v>
      </c>
    </row>
    <row r="1912" spans="1:16" ht="20.100000000000001" customHeight="1" x14ac:dyDescent="0.2">
      <c r="A1912" s="497" t="s">
        <v>618</v>
      </c>
      <c r="B1912" s="498" t="s">
        <v>639</v>
      </c>
      <c r="C1912" s="499" t="s">
        <v>620</v>
      </c>
      <c r="D1912" s="499" t="s">
        <v>3772</v>
      </c>
      <c r="E1912" s="500">
        <v>3800</v>
      </c>
      <c r="F1912" s="499" t="s">
        <v>5946</v>
      </c>
      <c r="G1912" s="499" t="s">
        <v>5947</v>
      </c>
      <c r="H1912" s="499" t="s">
        <v>1195</v>
      </c>
      <c r="I1912" s="499" t="s">
        <v>652</v>
      </c>
      <c r="J1912" s="499" t="s">
        <v>1195</v>
      </c>
      <c r="K1912" s="498">
        <v>6</v>
      </c>
      <c r="L1912" s="498">
        <v>12</v>
      </c>
      <c r="M1912" s="500">
        <v>48456.240000000005</v>
      </c>
      <c r="N1912" s="498">
        <v>4</v>
      </c>
      <c r="O1912" s="498">
        <v>6</v>
      </c>
      <c r="P1912" s="500">
        <v>24218.548110547283</v>
      </c>
    </row>
    <row r="1913" spans="1:16" ht="20.100000000000001" customHeight="1" x14ac:dyDescent="0.2">
      <c r="A1913" s="497" t="s">
        <v>618</v>
      </c>
      <c r="B1913" s="498" t="s">
        <v>639</v>
      </c>
      <c r="C1913" s="499" t="s">
        <v>620</v>
      </c>
      <c r="D1913" s="499" t="s">
        <v>5948</v>
      </c>
      <c r="E1913" s="500">
        <v>1800</v>
      </c>
      <c r="F1913" s="499" t="s">
        <v>5949</v>
      </c>
      <c r="G1913" s="499" t="s">
        <v>5950</v>
      </c>
      <c r="H1913" s="499" t="s">
        <v>5951</v>
      </c>
      <c r="I1913" s="499" t="s">
        <v>625</v>
      </c>
      <c r="J1913" s="499" t="s">
        <v>5951</v>
      </c>
      <c r="K1913" s="498"/>
      <c r="L1913" s="498"/>
      <c r="M1913" s="500"/>
      <c r="N1913" s="498">
        <v>2</v>
      </c>
      <c r="O1913" s="498">
        <v>4</v>
      </c>
      <c r="P1913" s="500">
        <v>7305.7481105472843</v>
      </c>
    </row>
    <row r="1914" spans="1:16" ht="20.100000000000001" customHeight="1" x14ac:dyDescent="0.2">
      <c r="A1914" s="497" t="s">
        <v>618</v>
      </c>
      <c r="B1914" s="498" t="s">
        <v>619</v>
      </c>
      <c r="C1914" s="499" t="s">
        <v>620</v>
      </c>
      <c r="D1914" s="499" t="s">
        <v>5952</v>
      </c>
      <c r="E1914" s="500">
        <v>5000</v>
      </c>
      <c r="F1914" s="499" t="s">
        <v>5953</v>
      </c>
      <c r="G1914" s="499" t="s">
        <v>5954</v>
      </c>
      <c r="H1914" s="499" t="s">
        <v>4710</v>
      </c>
      <c r="I1914" s="499" t="s">
        <v>625</v>
      </c>
      <c r="J1914" s="499" t="s">
        <v>4710</v>
      </c>
      <c r="K1914" s="498">
        <v>1</v>
      </c>
      <c r="L1914" s="498">
        <v>2</v>
      </c>
      <c r="M1914" s="500">
        <v>9558.09</v>
      </c>
      <c r="N1914" s="498"/>
      <c r="O1914" s="498"/>
      <c r="P1914" s="500"/>
    </row>
    <row r="1915" spans="1:16" ht="20.100000000000001" customHeight="1" x14ac:dyDescent="0.2">
      <c r="A1915" s="497" t="s">
        <v>618</v>
      </c>
      <c r="B1915" s="498" t="s">
        <v>619</v>
      </c>
      <c r="C1915" s="499" t="s">
        <v>620</v>
      </c>
      <c r="D1915" s="499" t="s">
        <v>1264</v>
      </c>
      <c r="E1915" s="500">
        <v>8250</v>
      </c>
      <c r="F1915" s="499" t="s">
        <v>5955</v>
      </c>
      <c r="G1915" s="499" t="s">
        <v>5956</v>
      </c>
      <c r="H1915" s="499" t="s">
        <v>1977</v>
      </c>
      <c r="I1915" s="499" t="s">
        <v>630</v>
      </c>
      <c r="J1915" s="499" t="s">
        <v>1977</v>
      </c>
      <c r="K1915" s="498">
        <v>9</v>
      </c>
      <c r="L1915" s="498">
        <v>12</v>
      </c>
      <c r="M1915" s="500">
        <v>100550.95999999998</v>
      </c>
      <c r="N1915" s="498">
        <v>4</v>
      </c>
      <c r="O1915" s="498">
        <v>6</v>
      </c>
      <c r="P1915" s="500">
        <v>50918.548110547286</v>
      </c>
    </row>
    <row r="1916" spans="1:16" ht="20.100000000000001" customHeight="1" x14ac:dyDescent="0.2">
      <c r="A1916" s="497" t="s">
        <v>618</v>
      </c>
      <c r="B1916" s="498" t="s">
        <v>639</v>
      </c>
      <c r="C1916" s="499" t="s">
        <v>620</v>
      </c>
      <c r="D1916" s="499" t="s">
        <v>5957</v>
      </c>
      <c r="E1916" s="500">
        <v>3200</v>
      </c>
      <c r="F1916" s="499" t="s">
        <v>5958</v>
      </c>
      <c r="G1916" s="499" t="s">
        <v>5959</v>
      </c>
      <c r="H1916" s="499" t="s">
        <v>634</v>
      </c>
      <c r="I1916" s="499" t="s">
        <v>630</v>
      </c>
      <c r="J1916" s="499" t="s">
        <v>634</v>
      </c>
      <c r="K1916" s="498">
        <v>7</v>
      </c>
      <c r="L1916" s="498">
        <v>12</v>
      </c>
      <c r="M1916" s="500">
        <v>41389.80000000001</v>
      </c>
      <c r="N1916" s="498">
        <v>3</v>
      </c>
      <c r="O1916" s="498">
        <v>6</v>
      </c>
      <c r="P1916" s="500">
        <v>20618.548110547283</v>
      </c>
    </row>
    <row r="1917" spans="1:16" ht="20.100000000000001" customHeight="1" x14ac:dyDescent="0.2">
      <c r="A1917" s="497" t="s">
        <v>618</v>
      </c>
      <c r="B1917" s="498" t="s">
        <v>639</v>
      </c>
      <c r="C1917" s="499" t="s">
        <v>620</v>
      </c>
      <c r="D1917" s="499" t="s">
        <v>887</v>
      </c>
      <c r="E1917" s="500">
        <v>1000</v>
      </c>
      <c r="F1917" s="499" t="s">
        <v>5960</v>
      </c>
      <c r="G1917" s="499" t="s">
        <v>5961</v>
      </c>
      <c r="H1917" s="499" t="s">
        <v>5962</v>
      </c>
      <c r="I1917" s="499" t="s">
        <v>652</v>
      </c>
      <c r="J1917" s="499" t="s">
        <v>5962</v>
      </c>
      <c r="K1917" s="498">
        <v>11</v>
      </c>
      <c r="L1917" s="498">
        <v>12</v>
      </c>
      <c r="M1917" s="500">
        <v>14176.95</v>
      </c>
      <c r="N1917" s="498">
        <v>6</v>
      </c>
      <c r="O1917" s="498">
        <v>6</v>
      </c>
      <c r="P1917" s="500">
        <v>6651.7481105472843</v>
      </c>
    </row>
    <row r="1918" spans="1:16" ht="20.100000000000001" customHeight="1" x14ac:dyDescent="0.2">
      <c r="A1918" s="497" t="s">
        <v>618</v>
      </c>
      <c r="B1918" s="498" t="s">
        <v>619</v>
      </c>
      <c r="C1918" s="499" t="s">
        <v>620</v>
      </c>
      <c r="D1918" s="499" t="s">
        <v>5963</v>
      </c>
      <c r="E1918" s="500">
        <v>4000</v>
      </c>
      <c r="F1918" s="499" t="s">
        <v>5964</v>
      </c>
      <c r="G1918" s="499" t="s">
        <v>5965</v>
      </c>
      <c r="H1918" s="499" t="s">
        <v>5966</v>
      </c>
      <c r="I1918" s="499" t="s">
        <v>630</v>
      </c>
      <c r="J1918" s="499" t="s">
        <v>5966</v>
      </c>
      <c r="K1918" s="498">
        <v>6</v>
      </c>
      <c r="L1918" s="498">
        <v>12</v>
      </c>
      <c r="M1918" s="500">
        <v>50989.80000000001</v>
      </c>
      <c r="N1918" s="498">
        <v>4</v>
      </c>
      <c r="O1918" s="498">
        <v>6</v>
      </c>
      <c r="P1918" s="500">
        <v>25418.548110547283</v>
      </c>
    </row>
    <row r="1919" spans="1:16" ht="20.100000000000001" customHeight="1" x14ac:dyDescent="0.2">
      <c r="A1919" s="497" t="s">
        <v>618</v>
      </c>
      <c r="B1919" s="498" t="s">
        <v>639</v>
      </c>
      <c r="C1919" s="499" t="s">
        <v>620</v>
      </c>
      <c r="D1919" s="499" t="s">
        <v>3485</v>
      </c>
      <c r="E1919" s="500">
        <v>3800</v>
      </c>
      <c r="F1919" s="499" t="s">
        <v>5967</v>
      </c>
      <c r="G1919" s="499" t="s">
        <v>5968</v>
      </c>
      <c r="H1919" s="499" t="s">
        <v>5229</v>
      </c>
      <c r="I1919" s="499" t="s">
        <v>652</v>
      </c>
      <c r="J1919" s="499" t="s">
        <v>5229</v>
      </c>
      <c r="K1919" s="498">
        <v>6</v>
      </c>
      <c r="L1919" s="498">
        <v>12</v>
      </c>
      <c r="M1919" s="500">
        <v>48589.80000000001</v>
      </c>
      <c r="N1919" s="498">
        <v>4</v>
      </c>
      <c r="O1919" s="498">
        <v>6</v>
      </c>
      <c r="P1919" s="500">
        <v>24218.548110547283</v>
      </c>
    </row>
    <row r="1920" spans="1:16" ht="20.100000000000001" customHeight="1" x14ac:dyDescent="0.2">
      <c r="A1920" s="497" t="s">
        <v>618</v>
      </c>
      <c r="B1920" s="498" t="s">
        <v>639</v>
      </c>
      <c r="C1920" s="499" t="s">
        <v>620</v>
      </c>
      <c r="D1920" s="499" t="s">
        <v>3485</v>
      </c>
      <c r="E1920" s="500">
        <v>3800</v>
      </c>
      <c r="F1920" s="499" t="s">
        <v>5969</v>
      </c>
      <c r="G1920" s="499" t="s">
        <v>5970</v>
      </c>
      <c r="H1920" s="499" t="s">
        <v>5971</v>
      </c>
      <c r="I1920" s="499" t="s">
        <v>652</v>
      </c>
      <c r="J1920" s="499" t="s">
        <v>5971</v>
      </c>
      <c r="K1920" s="498">
        <v>6</v>
      </c>
      <c r="L1920" s="498">
        <v>12</v>
      </c>
      <c r="M1920" s="500">
        <v>48589.80000000001</v>
      </c>
      <c r="N1920" s="498">
        <v>4</v>
      </c>
      <c r="O1920" s="498">
        <v>6</v>
      </c>
      <c r="P1920" s="500">
        <v>24218.548110547283</v>
      </c>
    </row>
    <row r="1921" spans="1:16" ht="20.100000000000001" customHeight="1" x14ac:dyDescent="0.2">
      <c r="A1921" s="497" t="s">
        <v>618</v>
      </c>
      <c r="B1921" s="498" t="s">
        <v>639</v>
      </c>
      <c r="C1921" s="499" t="s">
        <v>620</v>
      </c>
      <c r="D1921" s="499" t="s">
        <v>5972</v>
      </c>
      <c r="E1921" s="500">
        <v>4200</v>
      </c>
      <c r="F1921" s="499" t="s">
        <v>5973</v>
      </c>
      <c r="G1921" s="499" t="s">
        <v>5974</v>
      </c>
      <c r="H1921" s="499" t="s">
        <v>2678</v>
      </c>
      <c r="I1921" s="499" t="s">
        <v>652</v>
      </c>
      <c r="J1921" s="499" t="s">
        <v>2678</v>
      </c>
      <c r="K1921" s="498">
        <v>1</v>
      </c>
      <c r="L1921" s="498">
        <v>3</v>
      </c>
      <c r="M1921" s="500">
        <v>9741.2400000000016</v>
      </c>
      <c r="N1921" s="498"/>
      <c r="O1921" s="498"/>
      <c r="P1921" s="500"/>
    </row>
    <row r="1922" spans="1:16" ht="20.100000000000001" customHeight="1" x14ac:dyDescent="0.2">
      <c r="A1922" s="497" t="s">
        <v>618</v>
      </c>
      <c r="B1922" s="498" t="s">
        <v>639</v>
      </c>
      <c r="C1922" s="499" t="s">
        <v>620</v>
      </c>
      <c r="D1922" s="499" t="s">
        <v>5975</v>
      </c>
      <c r="E1922" s="500">
        <v>1000</v>
      </c>
      <c r="F1922" s="499" t="s">
        <v>5976</v>
      </c>
      <c r="G1922" s="499" t="s">
        <v>5977</v>
      </c>
      <c r="H1922" s="499" t="s">
        <v>651</v>
      </c>
      <c r="I1922" s="499" t="s">
        <v>652</v>
      </c>
      <c r="J1922" s="499" t="s">
        <v>651</v>
      </c>
      <c r="K1922" s="498">
        <v>6</v>
      </c>
      <c r="L1922" s="498">
        <v>12</v>
      </c>
      <c r="M1922" s="500">
        <v>14180</v>
      </c>
      <c r="N1922" s="498">
        <v>4</v>
      </c>
      <c r="O1922" s="498">
        <v>6</v>
      </c>
      <c r="P1922" s="500">
        <v>6651.7481105472843</v>
      </c>
    </row>
    <row r="1923" spans="1:16" ht="20.100000000000001" customHeight="1" x14ac:dyDescent="0.2">
      <c r="A1923" s="497" t="s">
        <v>618</v>
      </c>
      <c r="B1923" s="498" t="s">
        <v>639</v>
      </c>
      <c r="C1923" s="499" t="s">
        <v>620</v>
      </c>
      <c r="D1923" s="499" t="s">
        <v>1179</v>
      </c>
      <c r="E1923" s="500">
        <v>3800</v>
      </c>
      <c r="F1923" s="499" t="s">
        <v>5978</v>
      </c>
      <c r="G1923" s="499" t="s">
        <v>5979</v>
      </c>
      <c r="H1923" s="499" t="s">
        <v>1587</v>
      </c>
      <c r="I1923" s="499" t="s">
        <v>625</v>
      </c>
      <c r="J1923" s="499" t="s">
        <v>1587</v>
      </c>
      <c r="K1923" s="498">
        <v>6</v>
      </c>
      <c r="L1923" s="498">
        <v>12</v>
      </c>
      <c r="M1923" s="500">
        <v>48589.80000000001</v>
      </c>
      <c r="N1923" s="498">
        <v>4</v>
      </c>
      <c r="O1923" s="498">
        <v>6</v>
      </c>
      <c r="P1923" s="500">
        <v>24218.548110547283</v>
      </c>
    </row>
    <row r="1924" spans="1:16" ht="20.100000000000001" customHeight="1" x14ac:dyDescent="0.2">
      <c r="A1924" s="497" t="s">
        <v>618</v>
      </c>
      <c r="B1924" s="498" t="s">
        <v>639</v>
      </c>
      <c r="C1924" s="499" t="s">
        <v>620</v>
      </c>
      <c r="D1924" s="499" t="s">
        <v>805</v>
      </c>
      <c r="E1924" s="500">
        <v>3500</v>
      </c>
      <c r="F1924" s="499" t="s">
        <v>5980</v>
      </c>
      <c r="G1924" s="499" t="s">
        <v>5981</v>
      </c>
      <c r="H1924" s="499" t="s">
        <v>1059</v>
      </c>
      <c r="I1924" s="499" t="s">
        <v>625</v>
      </c>
      <c r="J1924" s="499" t="s">
        <v>1059</v>
      </c>
      <c r="K1924" s="498">
        <v>10</v>
      </c>
      <c r="L1924" s="498">
        <v>12</v>
      </c>
      <c r="M1924" s="500">
        <v>44802.48000000001</v>
      </c>
      <c r="N1924" s="498">
        <v>5</v>
      </c>
      <c r="O1924" s="498">
        <v>6</v>
      </c>
      <c r="P1924" s="500">
        <v>22418.548110547283</v>
      </c>
    </row>
    <row r="1925" spans="1:16" ht="20.100000000000001" customHeight="1" x14ac:dyDescent="0.2">
      <c r="A1925" s="497" t="s">
        <v>618</v>
      </c>
      <c r="B1925" s="498" t="s">
        <v>639</v>
      </c>
      <c r="C1925" s="499" t="s">
        <v>620</v>
      </c>
      <c r="D1925" s="499" t="s">
        <v>5982</v>
      </c>
      <c r="E1925" s="500">
        <v>6700</v>
      </c>
      <c r="F1925" s="499" t="s">
        <v>5983</v>
      </c>
      <c r="G1925" s="499" t="s">
        <v>5984</v>
      </c>
      <c r="H1925" s="499" t="s">
        <v>707</v>
      </c>
      <c r="I1925" s="499" t="s">
        <v>630</v>
      </c>
      <c r="J1925" s="499" t="s">
        <v>707</v>
      </c>
      <c r="K1925" s="498">
        <v>1</v>
      </c>
      <c r="L1925" s="498">
        <v>4</v>
      </c>
      <c r="M1925" s="500">
        <v>21122.449999999997</v>
      </c>
      <c r="N1925" s="498">
        <v>4</v>
      </c>
      <c r="O1925" s="498">
        <v>6</v>
      </c>
      <c r="P1925" s="500">
        <v>41618.548110547286</v>
      </c>
    </row>
    <row r="1926" spans="1:16" ht="20.100000000000001" customHeight="1" x14ac:dyDescent="0.2">
      <c r="A1926" s="497" t="s">
        <v>618</v>
      </c>
      <c r="B1926" s="498" t="s">
        <v>639</v>
      </c>
      <c r="C1926" s="499" t="s">
        <v>620</v>
      </c>
      <c r="D1926" s="499" t="s">
        <v>5985</v>
      </c>
      <c r="E1926" s="500">
        <v>5000</v>
      </c>
      <c r="F1926" s="499" t="s">
        <v>5986</v>
      </c>
      <c r="G1926" s="499" t="s">
        <v>5987</v>
      </c>
      <c r="H1926" s="499" t="s">
        <v>2019</v>
      </c>
      <c r="I1926" s="499" t="s">
        <v>625</v>
      </c>
      <c r="J1926" s="499" t="s">
        <v>2019</v>
      </c>
      <c r="K1926" s="498">
        <v>4</v>
      </c>
      <c r="L1926" s="498">
        <v>7</v>
      </c>
      <c r="M1926" s="500">
        <v>43581.86</v>
      </c>
      <c r="N1926" s="498"/>
      <c r="O1926" s="498"/>
      <c r="P1926" s="500"/>
    </row>
    <row r="1927" spans="1:16" ht="20.100000000000001" customHeight="1" x14ac:dyDescent="0.2">
      <c r="A1927" s="497" t="s">
        <v>618</v>
      </c>
      <c r="B1927" s="498" t="s">
        <v>639</v>
      </c>
      <c r="C1927" s="499" t="s">
        <v>620</v>
      </c>
      <c r="D1927" s="499" t="s">
        <v>700</v>
      </c>
      <c r="E1927" s="500">
        <v>5500</v>
      </c>
      <c r="F1927" s="499" t="s">
        <v>5988</v>
      </c>
      <c r="G1927" s="499" t="s">
        <v>5989</v>
      </c>
      <c r="H1927" s="499" t="s">
        <v>1389</v>
      </c>
      <c r="I1927" s="499" t="s">
        <v>630</v>
      </c>
      <c r="J1927" s="499" t="s">
        <v>1389</v>
      </c>
      <c r="K1927" s="498">
        <v>1</v>
      </c>
      <c r="L1927" s="498">
        <v>2</v>
      </c>
      <c r="M1927" s="500">
        <v>5007.32</v>
      </c>
      <c r="N1927" s="498"/>
      <c r="O1927" s="498"/>
      <c r="P1927" s="500"/>
    </row>
    <row r="1928" spans="1:16" ht="20.100000000000001" customHeight="1" x14ac:dyDescent="0.2">
      <c r="A1928" s="497" t="s">
        <v>618</v>
      </c>
      <c r="B1928" s="498" t="s">
        <v>639</v>
      </c>
      <c r="C1928" s="499" t="s">
        <v>620</v>
      </c>
      <c r="D1928" s="499" t="s">
        <v>2767</v>
      </c>
      <c r="E1928" s="500">
        <v>5100</v>
      </c>
      <c r="F1928" s="499" t="s">
        <v>5990</v>
      </c>
      <c r="G1928" s="499" t="s">
        <v>5991</v>
      </c>
      <c r="H1928" s="499" t="s">
        <v>5992</v>
      </c>
      <c r="I1928" s="499" t="s">
        <v>625</v>
      </c>
      <c r="J1928" s="499" t="s">
        <v>5992</v>
      </c>
      <c r="K1928" s="498">
        <v>6</v>
      </c>
      <c r="L1928" s="498">
        <v>12</v>
      </c>
      <c r="M1928" s="500">
        <v>64162.060000000012</v>
      </c>
      <c r="N1928" s="498">
        <v>4</v>
      </c>
      <c r="O1928" s="498">
        <v>6</v>
      </c>
      <c r="P1928" s="500">
        <v>32018.548110547283</v>
      </c>
    </row>
    <row r="1929" spans="1:16" ht="20.100000000000001" customHeight="1" x14ac:dyDescent="0.2">
      <c r="A1929" s="497" t="s">
        <v>618</v>
      </c>
      <c r="B1929" s="498" t="s">
        <v>639</v>
      </c>
      <c r="C1929" s="499" t="s">
        <v>620</v>
      </c>
      <c r="D1929" s="499" t="s">
        <v>696</v>
      </c>
      <c r="E1929" s="500">
        <v>5500</v>
      </c>
      <c r="F1929" s="499" t="s">
        <v>5993</v>
      </c>
      <c r="G1929" s="499" t="s">
        <v>5994</v>
      </c>
      <c r="H1929" s="499" t="s">
        <v>666</v>
      </c>
      <c r="I1929" s="499" t="s">
        <v>630</v>
      </c>
      <c r="J1929" s="499" t="s">
        <v>666</v>
      </c>
      <c r="K1929" s="498">
        <v>6</v>
      </c>
      <c r="L1929" s="498">
        <v>12</v>
      </c>
      <c r="M1929" s="500">
        <v>83328.499999999985</v>
      </c>
      <c r="N1929" s="498">
        <v>4</v>
      </c>
      <c r="O1929" s="498">
        <v>6</v>
      </c>
      <c r="P1929" s="500">
        <v>40418.548110547286</v>
      </c>
    </row>
    <row r="1930" spans="1:16" ht="20.100000000000001" customHeight="1" x14ac:dyDescent="0.2">
      <c r="A1930" s="497" t="s">
        <v>618</v>
      </c>
      <c r="B1930" s="498" t="s">
        <v>639</v>
      </c>
      <c r="C1930" s="499" t="s">
        <v>620</v>
      </c>
      <c r="D1930" s="499" t="s">
        <v>778</v>
      </c>
      <c r="E1930" s="500">
        <v>1800</v>
      </c>
      <c r="F1930" s="499" t="s">
        <v>5995</v>
      </c>
      <c r="G1930" s="499" t="s">
        <v>5996</v>
      </c>
      <c r="H1930" s="499" t="s">
        <v>651</v>
      </c>
      <c r="I1930" s="499" t="s">
        <v>652</v>
      </c>
      <c r="J1930" s="499" t="s">
        <v>651</v>
      </c>
      <c r="K1930" s="498">
        <v>1</v>
      </c>
      <c r="L1930" s="498">
        <v>2</v>
      </c>
      <c r="M1930" s="500">
        <v>4471.1499999999996</v>
      </c>
      <c r="N1930" s="498"/>
      <c r="O1930" s="498"/>
      <c r="P1930" s="500"/>
    </row>
    <row r="1931" spans="1:16" ht="20.100000000000001" customHeight="1" x14ac:dyDescent="0.2">
      <c r="A1931" s="497" t="s">
        <v>618</v>
      </c>
      <c r="B1931" s="498" t="s">
        <v>639</v>
      </c>
      <c r="C1931" s="499" t="s">
        <v>620</v>
      </c>
      <c r="D1931" s="499" t="s">
        <v>1141</v>
      </c>
      <c r="E1931" s="500">
        <v>2500</v>
      </c>
      <c r="F1931" s="499" t="s">
        <v>5997</v>
      </c>
      <c r="G1931" s="499" t="s">
        <v>5998</v>
      </c>
      <c r="H1931" s="499" t="s">
        <v>1152</v>
      </c>
      <c r="I1931" s="499" t="s">
        <v>625</v>
      </c>
      <c r="J1931" s="499" t="s">
        <v>1152</v>
      </c>
      <c r="K1931" s="498">
        <v>8</v>
      </c>
      <c r="L1931" s="498">
        <v>12</v>
      </c>
      <c r="M1931" s="500">
        <v>32979.430000000008</v>
      </c>
      <c r="N1931" s="498">
        <v>3</v>
      </c>
      <c r="O1931" s="498">
        <v>6</v>
      </c>
      <c r="P1931" s="500">
        <v>16418.548110547283</v>
      </c>
    </row>
    <row r="1932" spans="1:16" ht="20.100000000000001" customHeight="1" x14ac:dyDescent="0.2">
      <c r="A1932" s="497" t="s">
        <v>618</v>
      </c>
      <c r="B1932" s="498" t="s">
        <v>639</v>
      </c>
      <c r="C1932" s="499" t="s">
        <v>620</v>
      </c>
      <c r="D1932" s="499" t="s">
        <v>869</v>
      </c>
      <c r="E1932" s="500">
        <v>1500</v>
      </c>
      <c r="F1932" s="499" t="s">
        <v>5999</v>
      </c>
      <c r="G1932" s="499" t="s">
        <v>6000</v>
      </c>
      <c r="H1932" s="499" t="s">
        <v>651</v>
      </c>
      <c r="I1932" s="499" t="s">
        <v>652</v>
      </c>
      <c r="J1932" s="499" t="s">
        <v>651</v>
      </c>
      <c r="K1932" s="498">
        <v>6</v>
      </c>
      <c r="L1932" s="498">
        <v>12</v>
      </c>
      <c r="M1932" s="500">
        <v>20720</v>
      </c>
      <c r="N1932" s="498">
        <v>4</v>
      </c>
      <c r="O1932" s="498">
        <v>6</v>
      </c>
      <c r="P1932" s="500">
        <v>9921.7481105472834</v>
      </c>
    </row>
    <row r="1933" spans="1:16" ht="20.100000000000001" customHeight="1" x14ac:dyDescent="0.2">
      <c r="A1933" s="497" t="s">
        <v>618</v>
      </c>
      <c r="B1933" s="498" t="s">
        <v>639</v>
      </c>
      <c r="C1933" s="499" t="s">
        <v>620</v>
      </c>
      <c r="D1933" s="499" t="s">
        <v>6001</v>
      </c>
      <c r="E1933" s="500">
        <v>3500</v>
      </c>
      <c r="F1933" s="499" t="s">
        <v>6002</v>
      </c>
      <c r="G1933" s="499" t="s">
        <v>6003</v>
      </c>
      <c r="H1933" s="499" t="s">
        <v>1801</v>
      </c>
      <c r="I1933" s="499" t="s">
        <v>630</v>
      </c>
      <c r="J1933" s="499" t="s">
        <v>1801</v>
      </c>
      <c r="K1933" s="498"/>
      <c r="L1933" s="498"/>
      <c r="M1933" s="500"/>
      <c r="N1933" s="498">
        <v>1</v>
      </c>
      <c r="O1933" s="498">
        <v>1</v>
      </c>
      <c r="P1933" s="500">
        <v>3829.5481105472841</v>
      </c>
    </row>
    <row r="1934" spans="1:16" ht="20.100000000000001" customHeight="1" x14ac:dyDescent="0.2">
      <c r="A1934" s="497" t="s">
        <v>618</v>
      </c>
      <c r="B1934" s="498" t="s">
        <v>639</v>
      </c>
      <c r="C1934" s="499" t="s">
        <v>620</v>
      </c>
      <c r="D1934" s="499" t="s">
        <v>653</v>
      </c>
      <c r="E1934" s="500">
        <v>4200</v>
      </c>
      <c r="F1934" s="499" t="s">
        <v>6004</v>
      </c>
      <c r="G1934" s="499" t="s">
        <v>6005</v>
      </c>
      <c r="H1934" s="499" t="s">
        <v>656</v>
      </c>
      <c r="I1934" s="499" t="s">
        <v>630</v>
      </c>
      <c r="J1934" s="499" t="s">
        <v>656</v>
      </c>
      <c r="K1934" s="498">
        <v>6</v>
      </c>
      <c r="L1934" s="498">
        <v>12</v>
      </c>
      <c r="M1934" s="500">
        <v>53389.80000000001</v>
      </c>
      <c r="N1934" s="498">
        <v>4</v>
      </c>
      <c r="O1934" s="498">
        <v>6</v>
      </c>
      <c r="P1934" s="500">
        <v>26618.548110547283</v>
      </c>
    </row>
    <row r="1935" spans="1:16" ht="20.100000000000001" customHeight="1" x14ac:dyDescent="0.2">
      <c r="A1935" s="497" t="s">
        <v>618</v>
      </c>
      <c r="B1935" s="498" t="s">
        <v>639</v>
      </c>
      <c r="C1935" s="499" t="s">
        <v>620</v>
      </c>
      <c r="D1935" s="499" t="s">
        <v>6006</v>
      </c>
      <c r="E1935" s="500">
        <v>5100</v>
      </c>
      <c r="F1935" s="499" t="s">
        <v>6007</v>
      </c>
      <c r="G1935" s="499" t="s">
        <v>6008</v>
      </c>
      <c r="H1935" s="499" t="s">
        <v>3641</v>
      </c>
      <c r="I1935" s="499" t="s">
        <v>625</v>
      </c>
      <c r="J1935" s="499" t="s">
        <v>3641</v>
      </c>
      <c r="K1935" s="498">
        <v>6</v>
      </c>
      <c r="L1935" s="498">
        <v>12</v>
      </c>
      <c r="M1935" s="500">
        <v>64189.80000000001</v>
      </c>
      <c r="N1935" s="498">
        <v>4</v>
      </c>
      <c r="O1935" s="498">
        <v>6</v>
      </c>
      <c r="P1935" s="500">
        <v>32018.548110547283</v>
      </c>
    </row>
    <row r="1936" spans="1:16" ht="20.100000000000001" customHeight="1" x14ac:dyDescent="0.2">
      <c r="A1936" s="497" t="s">
        <v>618</v>
      </c>
      <c r="B1936" s="498" t="s">
        <v>639</v>
      </c>
      <c r="C1936" s="499" t="s">
        <v>620</v>
      </c>
      <c r="D1936" s="499" t="s">
        <v>991</v>
      </c>
      <c r="E1936" s="500">
        <v>4000</v>
      </c>
      <c r="F1936" s="499" t="s">
        <v>6009</v>
      </c>
      <c r="G1936" s="499" t="s">
        <v>6010</v>
      </c>
      <c r="H1936" s="499" t="s">
        <v>791</v>
      </c>
      <c r="I1936" s="499" t="s">
        <v>630</v>
      </c>
      <c r="J1936" s="499" t="s">
        <v>791</v>
      </c>
      <c r="K1936" s="498">
        <v>6</v>
      </c>
      <c r="L1936" s="498">
        <v>12</v>
      </c>
      <c r="M1936" s="500">
        <v>50759.090000000011</v>
      </c>
      <c r="N1936" s="498">
        <v>4</v>
      </c>
      <c r="O1936" s="498">
        <v>6</v>
      </c>
      <c r="P1936" s="500">
        <v>25418.548110547283</v>
      </c>
    </row>
    <row r="1937" spans="1:16" ht="20.100000000000001" customHeight="1" x14ac:dyDescent="0.2">
      <c r="A1937" s="497" t="s">
        <v>618</v>
      </c>
      <c r="B1937" s="498" t="s">
        <v>639</v>
      </c>
      <c r="C1937" s="499" t="s">
        <v>620</v>
      </c>
      <c r="D1937" s="499" t="s">
        <v>6011</v>
      </c>
      <c r="E1937" s="500">
        <v>3000</v>
      </c>
      <c r="F1937" s="499" t="s">
        <v>6012</v>
      </c>
      <c r="G1937" s="499" t="s">
        <v>6013</v>
      </c>
      <c r="H1937" s="499" t="s">
        <v>3163</v>
      </c>
      <c r="I1937" s="499" t="s">
        <v>625</v>
      </c>
      <c r="J1937" s="499" t="s">
        <v>3163</v>
      </c>
      <c r="K1937" s="498">
        <v>1</v>
      </c>
      <c r="L1937" s="498">
        <v>3</v>
      </c>
      <c r="M1937" s="500">
        <v>6644.97</v>
      </c>
      <c r="N1937" s="498">
        <v>1</v>
      </c>
      <c r="O1937" s="498">
        <v>3</v>
      </c>
      <c r="P1937" s="500">
        <v>8584.6281105472845</v>
      </c>
    </row>
    <row r="1938" spans="1:16" ht="20.100000000000001" customHeight="1" x14ac:dyDescent="0.2">
      <c r="A1938" s="497" t="s">
        <v>618</v>
      </c>
      <c r="B1938" s="498" t="s">
        <v>639</v>
      </c>
      <c r="C1938" s="499" t="s">
        <v>620</v>
      </c>
      <c r="D1938" s="499" t="s">
        <v>653</v>
      </c>
      <c r="E1938" s="500">
        <v>3000</v>
      </c>
      <c r="F1938" s="499" t="s">
        <v>6014</v>
      </c>
      <c r="G1938" s="499" t="s">
        <v>6015</v>
      </c>
      <c r="H1938" s="499" t="s">
        <v>629</v>
      </c>
      <c r="I1938" s="499" t="s">
        <v>630</v>
      </c>
      <c r="J1938" s="499" t="s">
        <v>629</v>
      </c>
      <c r="K1938" s="498">
        <v>8</v>
      </c>
      <c r="L1938" s="498">
        <v>12</v>
      </c>
      <c r="M1938" s="500">
        <v>38989.80000000001</v>
      </c>
      <c r="N1938" s="498">
        <v>6</v>
      </c>
      <c r="O1938" s="498">
        <v>6</v>
      </c>
      <c r="P1938" s="500">
        <v>19418.548110547283</v>
      </c>
    </row>
    <row r="1939" spans="1:16" ht="20.100000000000001" customHeight="1" x14ac:dyDescent="0.2">
      <c r="A1939" s="497" t="s">
        <v>618</v>
      </c>
      <c r="B1939" s="498" t="s">
        <v>639</v>
      </c>
      <c r="C1939" s="499" t="s">
        <v>620</v>
      </c>
      <c r="D1939" s="499" t="s">
        <v>2051</v>
      </c>
      <c r="E1939" s="500">
        <v>5000</v>
      </c>
      <c r="F1939" s="499" t="s">
        <v>6016</v>
      </c>
      <c r="G1939" s="499" t="s">
        <v>6017</v>
      </c>
      <c r="H1939" s="499" t="s">
        <v>6018</v>
      </c>
      <c r="I1939" s="499" t="s">
        <v>630</v>
      </c>
      <c r="J1939" s="499" t="s">
        <v>6018</v>
      </c>
      <c r="K1939" s="498">
        <v>6</v>
      </c>
      <c r="L1939" s="498">
        <v>12</v>
      </c>
      <c r="M1939" s="500">
        <v>62658.280000000006</v>
      </c>
      <c r="N1939" s="498">
        <v>4</v>
      </c>
      <c r="O1939" s="498">
        <v>6</v>
      </c>
      <c r="P1939" s="500">
        <v>31418.548110547283</v>
      </c>
    </row>
    <row r="1940" spans="1:16" ht="20.100000000000001" customHeight="1" x14ac:dyDescent="0.2">
      <c r="A1940" s="497" t="s">
        <v>618</v>
      </c>
      <c r="B1940" s="498" t="s">
        <v>639</v>
      </c>
      <c r="C1940" s="499" t="s">
        <v>620</v>
      </c>
      <c r="D1940" s="499" t="s">
        <v>6019</v>
      </c>
      <c r="E1940" s="500">
        <v>7000</v>
      </c>
      <c r="F1940" s="499" t="s">
        <v>6020</v>
      </c>
      <c r="G1940" s="499" t="s">
        <v>6021</v>
      </c>
      <c r="H1940" s="499" t="s">
        <v>6022</v>
      </c>
      <c r="I1940" s="499" t="s">
        <v>630</v>
      </c>
      <c r="J1940" s="499" t="s">
        <v>6022</v>
      </c>
      <c r="K1940" s="498">
        <v>6</v>
      </c>
      <c r="L1940" s="498">
        <v>12</v>
      </c>
      <c r="M1940" s="500">
        <v>86954.75</v>
      </c>
      <c r="N1940" s="498">
        <v>4</v>
      </c>
      <c r="O1940" s="498">
        <v>6</v>
      </c>
      <c r="P1940" s="500">
        <v>43418.548110547286</v>
      </c>
    </row>
    <row r="1941" spans="1:16" ht="20.100000000000001" customHeight="1" x14ac:dyDescent="0.2">
      <c r="A1941" s="497" t="s">
        <v>618</v>
      </c>
      <c r="B1941" s="498" t="s">
        <v>639</v>
      </c>
      <c r="C1941" s="499" t="s">
        <v>620</v>
      </c>
      <c r="D1941" s="499" t="s">
        <v>760</v>
      </c>
      <c r="E1941" s="500">
        <v>3000</v>
      </c>
      <c r="F1941" s="499" t="s">
        <v>6023</v>
      </c>
      <c r="G1941" s="499" t="s">
        <v>6024</v>
      </c>
      <c r="H1941" s="499" t="s">
        <v>749</v>
      </c>
      <c r="I1941" s="499" t="s">
        <v>630</v>
      </c>
      <c r="J1941" s="499" t="s">
        <v>749</v>
      </c>
      <c r="K1941" s="498">
        <v>6</v>
      </c>
      <c r="L1941" s="498">
        <v>12</v>
      </c>
      <c r="M1941" s="500">
        <v>38035.080000000009</v>
      </c>
      <c r="N1941" s="498">
        <v>4</v>
      </c>
      <c r="O1941" s="498">
        <v>6</v>
      </c>
      <c r="P1941" s="500">
        <v>19418.548110547283</v>
      </c>
    </row>
    <row r="1942" spans="1:16" ht="20.100000000000001" customHeight="1" x14ac:dyDescent="0.2">
      <c r="A1942" s="497" t="s">
        <v>618</v>
      </c>
      <c r="B1942" s="498" t="s">
        <v>639</v>
      </c>
      <c r="C1942" s="499" t="s">
        <v>620</v>
      </c>
      <c r="D1942" s="499" t="s">
        <v>2777</v>
      </c>
      <c r="E1942" s="500">
        <v>4500</v>
      </c>
      <c r="F1942" s="499" t="s">
        <v>6025</v>
      </c>
      <c r="G1942" s="499" t="s">
        <v>6026</v>
      </c>
      <c r="H1942" s="499" t="s">
        <v>886</v>
      </c>
      <c r="I1942" s="499" t="s">
        <v>630</v>
      </c>
      <c r="J1942" s="499" t="s">
        <v>886</v>
      </c>
      <c r="K1942" s="498">
        <v>6</v>
      </c>
      <c r="L1942" s="498">
        <v>12</v>
      </c>
      <c r="M1942" s="500">
        <v>56813.140000000007</v>
      </c>
      <c r="N1942" s="498">
        <v>4</v>
      </c>
      <c r="O1942" s="498">
        <v>6</v>
      </c>
      <c r="P1942" s="500">
        <v>28418.548110547283</v>
      </c>
    </row>
    <row r="1943" spans="1:16" ht="20.100000000000001" customHeight="1" x14ac:dyDescent="0.2">
      <c r="A1943" s="497" t="s">
        <v>618</v>
      </c>
      <c r="B1943" s="498" t="s">
        <v>639</v>
      </c>
      <c r="C1943" s="499" t="s">
        <v>620</v>
      </c>
      <c r="D1943" s="499" t="s">
        <v>805</v>
      </c>
      <c r="E1943" s="500">
        <v>2500</v>
      </c>
      <c r="F1943" s="499" t="s">
        <v>6027</v>
      </c>
      <c r="G1943" s="499" t="s">
        <v>6028</v>
      </c>
      <c r="H1943" s="499" t="s">
        <v>2497</v>
      </c>
      <c r="I1943" s="499" t="s">
        <v>625</v>
      </c>
      <c r="J1943" s="499" t="s">
        <v>2497</v>
      </c>
      <c r="K1943" s="498">
        <v>6</v>
      </c>
      <c r="L1943" s="498">
        <v>12</v>
      </c>
      <c r="M1943" s="500">
        <v>32989.800000000003</v>
      </c>
      <c r="N1943" s="498">
        <v>4</v>
      </c>
      <c r="O1943" s="498">
        <v>6</v>
      </c>
      <c r="P1943" s="500">
        <v>16418.548110547283</v>
      </c>
    </row>
    <row r="1944" spans="1:16" ht="20.100000000000001" customHeight="1" x14ac:dyDescent="0.2">
      <c r="A1944" s="497" t="s">
        <v>618</v>
      </c>
      <c r="B1944" s="498" t="s">
        <v>639</v>
      </c>
      <c r="C1944" s="499" t="s">
        <v>620</v>
      </c>
      <c r="D1944" s="499" t="s">
        <v>3820</v>
      </c>
      <c r="E1944" s="500">
        <v>1150</v>
      </c>
      <c r="F1944" s="499" t="s">
        <v>6029</v>
      </c>
      <c r="G1944" s="499" t="s">
        <v>6030</v>
      </c>
      <c r="H1944" s="499" t="s">
        <v>1068</v>
      </c>
      <c r="I1944" s="499" t="s">
        <v>652</v>
      </c>
      <c r="J1944" s="499" t="s">
        <v>1068</v>
      </c>
      <c r="K1944" s="498">
        <v>6</v>
      </c>
      <c r="L1944" s="498">
        <v>12</v>
      </c>
      <c r="M1944" s="500">
        <v>16142</v>
      </c>
      <c r="N1944" s="498">
        <v>4</v>
      </c>
      <c r="O1944" s="498">
        <v>6</v>
      </c>
      <c r="P1944" s="500">
        <v>7632.7481105472843</v>
      </c>
    </row>
    <row r="1945" spans="1:16" ht="20.100000000000001" customHeight="1" x14ac:dyDescent="0.2">
      <c r="A1945" s="497" t="s">
        <v>618</v>
      </c>
      <c r="B1945" s="498" t="s">
        <v>619</v>
      </c>
      <c r="C1945" s="499" t="s">
        <v>620</v>
      </c>
      <c r="D1945" s="499" t="s">
        <v>3837</v>
      </c>
      <c r="E1945" s="500">
        <v>1200</v>
      </c>
      <c r="F1945" s="499" t="s">
        <v>6031</v>
      </c>
      <c r="G1945" s="499" t="s">
        <v>6032</v>
      </c>
      <c r="H1945" s="499" t="s">
        <v>651</v>
      </c>
      <c r="I1945" s="499" t="s">
        <v>652</v>
      </c>
      <c r="J1945" s="499" t="s">
        <v>651</v>
      </c>
      <c r="K1945" s="498">
        <v>6</v>
      </c>
      <c r="L1945" s="498">
        <v>12</v>
      </c>
      <c r="M1945" s="500">
        <v>16796</v>
      </c>
      <c r="N1945" s="498">
        <v>4</v>
      </c>
      <c r="O1945" s="498">
        <v>6</v>
      </c>
      <c r="P1945" s="500">
        <v>7959.7481105472843</v>
      </c>
    </row>
    <row r="1946" spans="1:16" ht="20.100000000000001" customHeight="1" x14ac:dyDescent="0.2">
      <c r="A1946" s="497" t="s">
        <v>618</v>
      </c>
      <c r="B1946" s="498" t="s">
        <v>639</v>
      </c>
      <c r="C1946" s="499" t="s">
        <v>620</v>
      </c>
      <c r="D1946" s="499" t="s">
        <v>6033</v>
      </c>
      <c r="E1946" s="500">
        <v>3500</v>
      </c>
      <c r="F1946" s="499" t="s">
        <v>6034</v>
      </c>
      <c r="G1946" s="499" t="s">
        <v>6035</v>
      </c>
      <c r="H1946" s="499" t="s">
        <v>6036</v>
      </c>
      <c r="I1946" s="499" t="s">
        <v>625</v>
      </c>
      <c r="J1946" s="499" t="s">
        <v>6036</v>
      </c>
      <c r="K1946" s="498">
        <v>6</v>
      </c>
      <c r="L1946" s="498">
        <v>12</v>
      </c>
      <c r="M1946" s="500">
        <v>44940.240000000005</v>
      </c>
      <c r="N1946" s="498">
        <v>4</v>
      </c>
      <c r="O1946" s="498">
        <v>6</v>
      </c>
      <c r="P1946" s="500">
        <v>22418.548110547283</v>
      </c>
    </row>
    <row r="1947" spans="1:16" ht="20.100000000000001" customHeight="1" x14ac:dyDescent="0.2">
      <c r="A1947" s="497" t="s">
        <v>618</v>
      </c>
      <c r="B1947" s="498" t="s">
        <v>639</v>
      </c>
      <c r="C1947" s="499" t="s">
        <v>620</v>
      </c>
      <c r="D1947" s="499" t="s">
        <v>947</v>
      </c>
      <c r="E1947" s="500">
        <v>6500</v>
      </c>
      <c r="F1947" s="499" t="s">
        <v>6037</v>
      </c>
      <c r="G1947" s="499" t="s">
        <v>6038</v>
      </c>
      <c r="H1947" s="499" t="s">
        <v>656</v>
      </c>
      <c r="I1947" s="499" t="s">
        <v>630</v>
      </c>
      <c r="J1947" s="499" t="s">
        <v>656</v>
      </c>
      <c r="K1947" s="498">
        <v>3</v>
      </c>
      <c r="L1947" s="498">
        <v>12</v>
      </c>
      <c r="M1947" s="500">
        <v>80989.799999999988</v>
      </c>
      <c r="N1947" s="498">
        <v>2</v>
      </c>
      <c r="O1947" s="498">
        <v>6</v>
      </c>
      <c r="P1947" s="500">
        <v>50762.218110547285</v>
      </c>
    </row>
    <row r="1948" spans="1:16" ht="20.100000000000001" customHeight="1" x14ac:dyDescent="0.2">
      <c r="A1948" s="497" t="s">
        <v>618</v>
      </c>
      <c r="B1948" s="498" t="s">
        <v>639</v>
      </c>
      <c r="C1948" s="499" t="s">
        <v>620</v>
      </c>
      <c r="D1948" s="499" t="s">
        <v>6039</v>
      </c>
      <c r="E1948" s="500">
        <v>2000</v>
      </c>
      <c r="F1948" s="499" t="s">
        <v>6040</v>
      </c>
      <c r="G1948" s="499" t="s">
        <v>6041</v>
      </c>
      <c r="H1948" s="499" t="s">
        <v>1028</v>
      </c>
      <c r="I1948" s="499" t="s">
        <v>630</v>
      </c>
      <c r="J1948" s="499" t="s">
        <v>1028</v>
      </c>
      <c r="K1948" s="498">
        <v>6</v>
      </c>
      <c r="L1948" s="498">
        <v>12</v>
      </c>
      <c r="M1948" s="500">
        <v>26958.230000000007</v>
      </c>
      <c r="N1948" s="498">
        <v>4</v>
      </c>
      <c r="O1948" s="498">
        <v>6</v>
      </c>
      <c r="P1948" s="500">
        <v>13191.748110547283</v>
      </c>
    </row>
    <row r="1949" spans="1:16" ht="20.100000000000001" customHeight="1" x14ac:dyDescent="0.2">
      <c r="A1949" s="497" t="s">
        <v>618</v>
      </c>
      <c r="B1949" s="498" t="s">
        <v>639</v>
      </c>
      <c r="C1949" s="499" t="s">
        <v>620</v>
      </c>
      <c r="D1949" s="499" t="s">
        <v>6042</v>
      </c>
      <c r="E1949" s="500">
        <v>5000</v>
      </c>
      <c r="F1949" s="499" t="s">
        <v>6043</v>
      </c>
      <c r="G1949" s="499" t="s">
        <v>6044</v>
      </c>
      <c r="H1949" s="499" t="s">
        <v>981</v>
      </c>
      <c r="I1949" s="499" t="s">
        <v>630</v>
      </c>
      <c r="J1949" s="499" t="s">
        <v>981</v>
      </c>
      <c r="K1949" s="498"/>
      <c r="L1949" s="498"/>
      <c r="M1949" s="500"/>
      <c r="N1949" s="498">
        <v>1</v>
      </c>
      <c r="O1949" s="498">
        <v>1</v>
      </c>
      <c r="P1949" s="500">
        <v>5329.5481105472845</v>
      </c>
    </row>
    <row r="1950" spans="1:16" ht="20.100000000000001" customHeight="1" x14ac:dyDescent="0.2">
      <c r="A1950" s="497" t="s">
        <v>618</v>
      </c>
      <c r="B1950" s="498" t="s">
        <v>639</v>
      </c>
      <c r="C1950" s="499" t="s">
        <v>620</v>
      </c>
      <c r="D1950" s="499" t="s">
        <v>5805</v>
      </c>
      <c r="E1950" s="500">
        <v>5500</v>
      </c>
      <c r="F1950" s="499" t="s">
        <v>6045</v>
      </c>
      <c r="G1950" s="499" t="s">
        <v>6046</v>
      </c>
      <c r="H1950" s="499" t="s">
        <v>2571</v>
      </c>
      <c r="I1950" s="499" t="s">
        <v>630</v>
      </c>
      <c r="J1950" s="499" t="s">
        <v>2571</v>
      </c>
      <c r="K1950" s="498">
        <v>6</v>
      </c>
      <c r="L1950" s="498">
        <v>12</v>
      </c>
      <c r="M1950" s="500">
        <v>68934.700000000012</v>
      </c>
      <c r="N1950" s="498">
        <v>5</v>
      </c>
      <c r="O1950" s="498">
        <v>6</v>
      </c>
      <c r="P1950" s="500">
        <v>34418.548110547286</v>
      </c>
    </row>
    <row r="1951" spans="1:16" ht="20.100000000000001" customHeight="1" x14ac:dyDescent="0.2">
      <c r="A1951" s="497" t="s">
        <v>618</v>
      </c>
      <c r="B1951" s="498" t="s">
        <v>639</v>
      </c>
      <c r="C1951" s="499" t="s">
        <v>620</v>
      </c>
      <c r="D1951" s="499" t="s">
        <v>6047</v>
      </c>
      <c r="E1951" s="500">
        <v>3500</v>
      </c>
      <c r="F1951" s="499" t="s">
        <v>6048</v>
      </c>
      <c r="G1951" s="499" t="s">
        <v>6049</v>
      </c>
      <c r="H1951" s="499" t="s">
        <v>787</v>
      </c>
      <c r="I1951" s="499" t="s">
        <v>625</v>
      </c>
      <c r="J1951" s="499" t="s">
        <v>787</v>
      </c>
      <c r="K1951" s="498">
        <v>6</v>
      </c>
      <c r="L1951" s="498">
        <v>12</v>
      </c>
      <c r="M1951" s="500">
        <v>44681.880000000012</v>
      </c>
      <c r="N1951" s="498">
        <v>4</v>
      </c>
      <c r="O1951" s="498">
        <v>6</v>
      </c>
      <c r="P1951" s="500">
        <v>22418.548110547283</v>
      </c>
    </row>
    <row r="1952" spans="1:16" ht="20.100000000000001" customHeight="1" x14ac:dyDescent="0.2">
      <c r="A1952" s="497" t="s">
        <v>618</v>
      </c>
      <c r="B1952" s="498" t="s">
        <v>639</v>
      </c>
      <c r="C1952" s="499" t="s">
        <v>620</v>
      </c>
      <c r="D1952" s="499" t="s">
        <v>1138</v>
      </c>
      <c r="E1952" s="500">
        <v>3000</v>
      </c>
      <c r="F1952" s="499" t="s">
        <v>6050</v>
      </c>
      <c r="G1952" s="499" t="s">
        <v>6051</v>
      </c>
      <c r="H1952" s="499" t="s">
        <v>629</v>
      </c>
      <c r="I1952" s="499" t="s">
        <v>630</v>
      </c>
      <c r="J1952" s="499" t="s">
        <v>629</v>
      </c>
      <c r="K1952" s="498">
        <v>1</v>
      </c>
      <c r="L1952" s="498">
        <v>3</v>
      </c>
      <c r="M1952" s="500">
        <v>4384.5200000000004</v>
      </c>
      <c r="N1952" s="498">
        <v>6</v>
      </c>
      <c r="O1952" s="498">
        <v>6</v>
      </c>
      <c r="P1952" s="500">
        <v>19418.548110547283</v>
      </c>
    </row>
    <row r="1953" spans="1:16" ht="20.100000000000001" customHeight="1" x14ac:dyDescent="0.2">
      <c r="A1953" s="497" t="s">
        <v>618</v>
      </c>
      <c r="B1953" s="498" t="s">
        <v>639</v>
      </c>
      <c r="C1953" s="499" t="s">
        <v>620</v>
      </c>
      <c r="D1953" s="499" t="s">
        <v>991</v>
      </c>
      <c r="E1953" s="500">
        <v>3900</v>
      </c>
      <c r="F1953" s="499" t="s">
        <v>6052</v>
      </c>
      <c r="G1953" s="499" t="s">
        <v>6053</v>
      </c>
      <c r="H1953" s="499" t="s">
        <v>6054</v>
      </c>
      <c r="I1953" s="499" t="s">
        <v>630</v>
      </c>
      <c r="J1953" s="499" t="s">
        <v>6054</v>
      </c>
      <c r="K1953" s="498">
        <v>6</v>
      </c>
      <c r="L1953" s="498">
        <v>12</v>
      </c>
      <c r="M1953" s="500">
        <v>49761.180000000008</v>
      </c>
      <c r="N1953" s="498">
        <v>4</v>
      </c>
      <c r="O1953" s="498">
        <v>6</v>
      </c>
      <c r="P1953" s="500">
        <v>24818.548110547283</v>
      </c>
    </row>
    <row r="1954" spans="1:16" ht="20.100000000000001" customHeight="1" x14ac:dyDescent="0.2">
      <c r="A1954" s="497" t="s">
        <v>618</v>
      </c>
      <c r="B1954" s="498" t="s">
        <v>639</v>
      </c>
      <c r="C1954" s="499" t="s">
        <v>620</v>
      </c>
      <c r="D1954" s="499" t="s">
        <v>805</v>
      </c>
      <c r="E1954" s="500">
        <v>3500</v>
      </c>
      <c r="F1954" s="499" t="s">
        <v>6055</v>
      </c>
      <c r="G1954" s="499" t="s">
        <v>6056</v>
      </c>
      <c r="H1954" s="499" t="s">
        <v>5201</v>
      </c>
      <c r="I1954" s="499" t="s">
        <v>625</v>
      </c>
      <c r="J1954" s="499" t="s">
        <v>5201</v>
      </c>
      <c r="K1954" s="498">
        <v>6</v>
      </c>
      <c r="L1954" s="498">
        <v>12</v>
      </c>
      <c r="M1954" s="500">
        <v>44989.80000000001</v>
      </c>
      <c r="N1954" s="498">
        <v>4</v>
      </c>
      <c r="O1954" s="498">
        <v>6</v>
      </c>
      <c r="P1954" s="500">
        <v>22418.548110547283</v>
      </c>
    </row>
    <row r="1955" spans="1:16" ht="20.100000000000001" customHeight="1" x14ac:dyDescent="0.2">
      <c r="A1955" s="497" t="s">
        <v>618</v>
      </c>
      <c r="B1955" s="498" t="s">
        <v>619</v>
      </c>
      <c r="C1955" s="499" t="s">
        <v>620</v>
      </c>
      <c r="D1955" s="499" t="s">
        <v>1329</v>
      </c>
      <c r="E1955" s="500">
        <v>4500</v>
      </c>
      <c r="F1955" s="499" t="s">
        <v>6057</v>
      </c>
      <c r="G1955" s="499" t="s">
        <v>6058</v>
      </c>
      <c r="H1955" s="499" t="s">
        <v>823</v>
      </c>
      <c r="I1955" s="499" t="s">
        <v>630</v>
      </c>
      <c r="J1955" s="499" t="s">
        <v>823</v>
      </c>
      <c r="K1955" s="498">
        <v>9</v>
      </c>
      <c r="L1955" s="498">
        <v>12</v>
      </c>
      <c r="M1955" s="500">
        <v>56958.180000000008</v>
      </c>
      <c r="N1955" s="498">
        <v>1</v>
      </c>
      <c r="O1955" s="498">
        <v>1</v>
      </c>
      <c r="P1955" s="500">
        <v>10291.458110547283</v>
      </c>
    </row>
    <row r="1956" spans="1:16" ht="20.100000000000001" customHeight="1" x14ac:dyDescent="0.2">
      <c r="A1956" s="497" t="s">
        <v>618</v>
      </c>
      <c r="B1956" s="498" t="s">
        <v>639</v>
      </c>
      <c r="C1956" s="499" t="s">
        <v>620</v>
      </c>
      <c r="D1956" s="499" t="s">
        <v>6059</v>
      </c>
      <c r="E1956" s="500">
        <v>6700</v>
      </c>
      <c r="F1956" s="499" t="s">
        <v>6060</v>
      </c>
      <c r="G1956" s="499" t="s">
        <v>6061</v>
      </c>
      <c r="H1956" s="499" t="s">
        <v>2386</v>
      </c>
      <c r="I1956" s="499" t="s">
        <v>630</v>
      </c>
      <c r="J1956" s="499" t="s">
        <v>2386</v>
      </c>
      <c r="K1956" s="498">
        <v>6</v>
      </c>
      <c r="L1956" s="498">
        <v>12</v>
      </c>
      <c r="M1956" s="500">
        <v>83350.319999999992</v>
      </c>
      <c r="N1956" s="498">
        <v>4</v>
      </c>
      <c r="O1956" s="498">
        <v>6</v>
      </c>
      <c r="P1956" s="500">
        <v>41618.548110547286</v>
      </c>
    </row>
    <row r="1957" spans="1:16" ht="20.100000000000001" customHeight="1" x14ac:dyDescent="0.2">
      <c r="A1957" s="497" t="s">
        <v>618</v>
      </c>
      <c r="B1957" s="498" t="s">
        <v>639</v>
      </c>
      <c r="C1957" s="499" t="s">
        <v>620</v>
      </c>
      <c r="D1957" s="499" t="s">
        <v>6062</v>
      </c>
      <c r="E1957" s="500">
        <v>8000</v>
      </c>
      <c r="F1957" s="499" t="s">
        <v>6063</v>
      </c>
      <c r="G1957" s="499" t="s">
        <v>6064</v>
      </c>
      <c r="H1957" s="499" t="s">
        <v>3017</v>
      </c>
      <c r="I1957" s="499" t="s">
        <v>630</v>
      </c>
      <c r="J1957" s="499" t="s">
        <v>3017</v>
      </c>
      <c r="K1957" s="498">
        <v>6</v>
      </c>
      <c r="L1957" s="498">
        <v>12</v>
      </c>
      <c r="M1957" s="500">
        <v>98743.089999999982</v>
      </c>
      <c r="N1957" s="498">
        <v>3</v>
      </c>
      <c r="O1957" s="498">
        <v>6</v>
      </c>
      <c r="P1957" s="500">
        <v>49418.548110547286</v>
      </c>
    </row>
    <row r="1958" spans="1:16" ht="20.100000000000001" customHeight="1" x14ac:dyDescent="0.2">
      <c r="A1958" s="497" t="s">
        <v>618</v>
      </c>
      <c r="B1958" s="498" t="s">
        <v>639</v>
      </c>
      <c r="C1958" s="499" t="s">
        <v>620</v>
      </c>
      <c r="D1958" s="499" t="s">
        <v>1768</v>
      </c>
      <c r="E1958" s="500">
        <v>12000</v>
      </c>
      <c r="F1958" s="499" t="s">
        <v>6065</v>
      </c>
      <c r="G1958" s="499" t="s">
        <v>6066</v>
      </c>
      <c r="H1958" s="499" t="s">
        <v>6067</v>
      </c>
      <c r="I1958" s="499" t="s">
        <v>630</v>
      </c>
      <c r="J1958" s="499" t="s">
        <v>6067</v>
      </c>
      <c r="K1958" s="498">
        <v>6</v>
      </c>
      <c r="L1958" s="498">
        <v>12</v>
      </c>
      <c r="M1958" s="500">
        <v>146979.83999999997</v>
      </c>
      <c r="N1958" s="498">
        <v>4</v>
      </c>
      <c r="O1958" s="498">
        <v>6</v>
      </c>
      <c r="P1958" s="500">
        <v>73418.548110547286</v>
      </c>
    </row>
    <row r="1959" spans="1:16" ht="20.100000000000001" customHeight="1" x14ac:dyDescent="0.2">
      <c r="A1959" s="497" t="s">
        <v>618</v>
      </c>
      <c r="B1959" s="498" t="s">
        <v>619</v>
      </c>
      <c r="C1959" s="499" t="s">
        <v>620</v>
      </c>
      <c r="D1959" s="499" t="s">
        <v>6068</v>
      </c>
      <c r="E1959" s="500">
        <v>6000</v>
      </c>
      <c r="F1959" s="499" t="s">
        <v>6069</v>
      </c>
      <c r="G1959" s="499" t="s">
        <v>6070</v>
      </c>
      <c r="H1959" s="499" t="s">
        <v>1031</v>
      </c>
      <c r="I1959" s="499" t="s">
        <v>630</v>
      </c>
      <c r="J1959" s="499" t="s">
        <v>1031</v>
      </c>
      <c r="K1959" s="498">
        <v>9</v>
      </c>
      <c r="L1959" s="498">
        <v>12</v>
      </c>
      <c r="M1959" s="500">
        <v>74989.8</v>
      </c>
      <c r="N1959" s="498">
        <v>4</v>
      </c>
      <c r="O1959" s="498">
        <v>6</v>
      </c>
      <c r="P1959" s="500">
        <v>37418.548110547286</v>
      </c>
    </row>
    <row r="1960" spans="1:16" ht="20.100000000000001" customHeight="1" x14ac:dyDescent="0.2">
      <c r="A1960" s="497" t="s">
        <v>618</v>
      </c>
      <c r="B1960" s="498" t="s">
        <v>639</v>
      </c>
      <c r="C1960" s="499" t="s">
        <v>620</v>
      </c>
      <c r="D1960" s="499" t="s">
        <v>6071</v>
      </c>
      <c r="E1960" s="500">
        <v>6500</v>
      </c>
      <c r="F1960" s="499" t="s">
        <v>6072</v>
      </c>
      <c r="G1960" s="499" t="s">
        <v>6073</v>
      </c>
      <c r="H1960" s="499" t="s">
        <v>817</v>
      </c>
      <c r="I1960" s="499" t="s">
        <v>652</v>
      </c>
      <c r="J1960" s="499" t="s">
        <v>817</v>
      </c>
      <c r="K1960" s="498"/>
      <c r="L1960" s="498"/>
      <c r="M1960" s="500"/>
      <c r="N1960" s="498">
        <v>4</v>
      </c>
      <c r="O1960" s="498">
        <v>6</v>
      </c>
      <c r="P1960" s="500">
        <v>39551.878110547281</v>
      </c>
    </row>
    <row r="1961" spans="1:16" ht="20.100000000000001" customHeight="1" x14ac:dyDescent="0.2">
      <c r="A1961" s="497" t="s">
        <v>618</v>
      </c>
      <c r="B1961" s="498" t="s">
        <v>639</v>
      </c>
      <c r="C1961" s="499" t="s">
        <v>620</v>
      </c>
      <c r="D1961" s="499" t="s">
        <v>2916</v>
      </c>
      <c r="E1961" s="500">
        <v>2000</v>
      </c>
      <c r="F1961" s="499" t="s">
        <v>6074</v>
      </c>
      <c r="G1961" s="499" t="s">
        <v>6075</v>
      </c>
      <c r="H1961" s="499" t="s">
        <v>6076</v>
      </c>
      <c r="I1961" s="499" t="s">
        <v>630</v>
      </c>
      <c r="J1961" s="499" t="s">
        <v>6076</v>
      </c>
      <c r="K1961" s="498">
        <v>6</v>
      </c>
      <c r="L1961" s="498">
        <v>12</v>
      </c>
      <c r="M1961" s="500">
        <v>26985.460000000006</v>
      </c>
      <c r="N1961" s="498">
        <v>1</v>
      </c>
      <c r="O1961" s="498">
        <v>3</v>
      </c>
      <c r="P1961" s="500">
        <v>8468.4181105472835</v>
      </c>
    </row>
    <row r="1962" spans="1:16" ht="20.100000000000001" customHeight="1" x14ac:dyDescent="0.2">
      <c r="A1962" s="497" t="s">
        <v>618</v>
      </c>
      <c r="B1962" s="498" t="s">
        <v>639</v>
      </c>
      <c r="C1962" s="499" t="s">
        <v>620</v>
      </c>
      <c r="D1962" s="499" t="s">
        <v>724</v>
      </c>
      <c r="E1962" s="500">
        <v>930</v>
      </c>
      <c r="F1962" s="499" t="s">
        <v>6077</v>
      </c>
      <c r="G1962" s="499" t="s">
        <v>6078</v>
      </c>
      <c r="H1962" s="499" t="s">
        <v>864</v>
      </c>
      <c r="I1962" s="499" t="s">
        <v>652</v>
      </c>
      <c r="J1962" s="499" t="s">
        <v>864</v>
      </c>
      <c r="K1962" s="498">
        <v>6</v>
      </c>
      <c r="L1962" s="498">
        <v>12</v>
      </c>
      <c r="M1962" s="500">
        <v>13264.400000000003</v>
      </c>
      <c r="N1962" s="498">
        <v>4</v>
      </c>
      <c r="O1962" s="498">
        <v>6</v>
      </c>
      <c r="P1962" s="500">
        <v>6193.9481105472842</v>
      </c>
    </row>
    <row r="1963" spans="1:16" ht="20.100000000000001" customHeight="1" x14ac:dyDescent="0.2">
      <c r="A1963" s="497" t="s">
        <v>618</v>
      </c>
      <c r="B1963" s="498" t="s">
        <v>639</v>
      </c>
      <c r="C1963" s="499" t="s">
        <v>620</v>
      </c>
      <c r="D1963" s="499" t="s">
        <v>6079</v>
      </c>
      <c r="E1963" s="500">
        <v>2800</v>
      </c>
      <c r="F1963" s="499" t="s">
        <v>6080</v>
      </c>
      <c r="G1963" s="499" t="s">
        <v>6081</v>
      </c>
      <c r="H1963" s="499" t="s">
        <v>6082</v>
      </c>
      <c r="I1963" s="499" t="s">
        <v>625</v>
      </c>
      <c r="J1963" s="499" t="s">
        <v>6082</v>
      </c>
      <c r="K1963" s="498">
        <v>7</v>
      </c>
      <c r="L1963" s="498">
        <v>12</v>
      </c>
      <c r="M1963" s="500">
        <v>36555.44000000001</v>
      </c>
      <c r="N1963" s="498">
        <v>4</v>
      </c>
      <c r="O1963" s="498">
        <v>6</v>
      </c>
      <c r="P1963" s="500">
        <v>18218.548110547283</v>
      </c>
    </row>
    <row r="1964" spans="1:16" ht="20.100000000000001" customHeight="1" x14ac:dyDescent="0.2">
      <c r="A1964" s="497" t="s">
        <v>618</v>
      </c>
      <c r="B1964" s="498" t="s">
        <v>639</v>
      </c>
      <c r="C1964" s="499" t="s">
        <v>620</v>
      </c>
      <c r="D1964" s="499" t="s">
        <v>954</v>
      </c>
      <c r="E1964" s="500">
        <v>1100</v>
      </c>
      <c r="F1964" s="499" t="s">
        <v>6083</v>
      </c>
      <c r="G1964" s="499" t="s">
        <v>6084</v>
      </c>
      <c r="H1964" s="499" t="s">
        <v>6085</v>
      </c>
      <c r="I1964" s="499" t="s">
        <v>652</v>
      </c>
      <c r="J1964" s="499" t="s">
        <v>6085</v>
      </c>
      <c r="K1964" s="498">
        <v>6</v>
      </c>
      <c r="L1964" s="498">
        <v>12</v>
      </c>
      <c r="M1964" s="500">
        <v>15488</v>
      </c>
      <c r="N1964" s="498">
        <v>4</v>
      </c>
      <c r="O1964" s="498">
        <v>6</v>
      </c>
      <c r="P1964" s="500">
        <v>7305.7481105472843</v>
      </c>
    </row>
    <row r="1965" spans="1:16" ht="20.100000000000001" customHeight="1" x14ac:dyDescent="0.2">
      <c r="A1965" s="497" t="s">
        <v>618</v>
      </c>
      <c r="B1965" s="498" t="s">
        <v>639</v>
      </c>
      <c r="C1965" s="499" t="s">
        <v>620</v>
      </c>
      <c r="D1965" s="499" t="s">
        <v>6086</v>
      </c>
      <c r="E1965" s="500">
        <v>4500</v>
      </c>
      <c r="F1965" s="499" t="s">
        <v>6087</v>
      </c>
      <c r="G1965" s="499" t="s">
        <v>6088</v>
      </c>
      <c r="H1965" s="499" t="s">
        <v>753</v>
      </c>
      <c r="I1965" s="499" t="s">
        <v>630</v>
      </c>
      <c r="J1965" s="499" t="s">
        <v>753</v>
      </c>
      <c r="K1965" s="498"/>
      <c r="L1965" s="498"/>
      <c r="M1965" s="500"/>
      <c r="N1965" s="498">
        <v>1</v>
      </c>
      <c r="O1965" s="498">
        <v>1</v>
      </c>
      <c r="P1965" s="500">
        <v>4829.5481105472845</v>
      </c>
    </row>
    <row r="1966" spans="1:16" ht="20.100000000000001" customHeight="1" x14ac:dyDescent="0.2">
      <c r="A1966" s="497" t="s">
        <v>618</v>
      </c>
      <c r="B1966" s="498" t="s">
        <v>619</v>
      </c>
      <c r="C1966" s="499" t="s">
        <v>620</v>
      </c>
      <c r="D1966" s="499" t="s">
        <v>653</v>
      </c>
      <c r="E1966" s="500">
        <v>7000</v>
      </c>
      <c r="F1966" s="499" t="s">
        <v>6089</v>
      </c>
      <c r="G1966" s="499" t="s">
        <v>6090</v>
      </c>
      <c r="H1966" s="499" t="s">
        <v>2146</v>
      </c>
      <c r="I1966" s="499" t="s">
        <v>630</v>
      </c>
      <c r="J1966" s="499" t="s">
        <v>2146</v>
      </c>
      <c r="K1966" s="498">
        <v>9</v>
      </c>
      <c r="L1966" s="498">
        <v>12</v>
      </c>
      <c r="M1966" s="500">
        <v>86989.799999999988</v>
      </c>
      <c r="N1966" s="498">
        <v>4</v>
      </c>
      <c r="O1966" s="498">
        <v>6</v>
      </c>
      <c r="P1966" s="500">
        <v>43403.358110547284</v>
      </c>
    </row>
    <row r="1967" spans="1:16" ht="20.100000000000001" customHeight="1" x14ac:dyDescent="0.2">
      <c r="A1967" s="497" t="s">
        <v>618</v>
      </c>
      <c r="B1967" s="498" t="s">
        <v>619</v>
      </c>
      <c r="C1967" s="499" t="s">
        <v>620</v>
      </c>
      <c r="D1967" s="499" t="s">
        <v>6091</v>
      </c>
      <c r="E1967" s="500">
        <v>6500</v>
      </c>
      <c r="F1967" s="499" t="s">
        <v>6092</v>
      </c>
      <c r="G1967" s="499" t="s">
        <v>6093</v>
      </c>
      <c r="H1967" s="499" t="s">
        <v>6094</v>
      </c>
      <c r="I1967" s="499" t="s">
        <v>630</v>
      </c>
      <c r="J1967" s="499" t="s">
        <v>6094</v>
      </c>
      <c r="K1967" s="498">
        <v>6</v>
      </c>
      <c r="L1967" s="498">
        <v>12</v>
      </c>
      <c r="M1967" s="500">
        <v>80984.399999999994</v>
      </c>
      <c r="N1967" s="498">
        <v>4</v>
      </c>
      <c r="O1967" s="498">
        <v>6</v>
      </c>
      <c r="P1967" s="500">
        <v>40418.548110547286</v>
      </c>
    </row>
    <row r="1968" spans="1:16" ht="20.100000000000001" customHeight="1" x14ac:dyDescent="0.2">
      <c r="A1968" s="497" t="s">
        <v>618</v>
      </c>
      <c r="B1968" s="498" t="s">
        <v>619</v>
      </c>
      <c r="C1968" s="499" t="s">
        <v>620</v>
      </c>
      <c r="D1968" s="499" t="s">
        <v>736</v>
      </c>
      <c r="E1968" s="500">
        <v>2500</v>
      </c>
      <c r="F1968" s="499" t="s">
        <v>6095</v>
      </c>
      <c r="G1968" s="499" t="s">
        <v>6096</v>
      </c>
      <c r="H1968" s="499" t="s">
        <v>6097</v>
      </c>
      <c r="I1968" s="499" t="s">
        <v>630</v>
      </c>
      <c r="J1968" s="499" t="s">
        <v>6097</v>
      </c>
      <c r="K1968" s="498">
        <v>9</v>
      </c>
      <c r="L1968" s="498">
        <v>12</v>
      </c>
      <c r="M1968" s="500">
        <v>32979.26</v>
      </c>
      <c r="N1968" s="498">
        <v>4</v>
      </c>
      <c r="O1968" s="498">
        <v>6</v>
      </c>
      <c r="P1968" s="500">
        <v>16416.338110547284</v>
      </c>
    </row>
    <row r="1969" spans="1:16" ht="20.100000000000001" customHeight="1" x14ac:dyDescent="0.2">
      <c r="A1969" s="497" t="s">
        <v>618</v>
      </c>
      <c r="B1969" s="498" t="s">
        <v>639</v>
      </c>
      <c r="C1969" s="499" t="s">
        <v>620</v>
      </c>
      <c r="D1969" s="499" t="s">
        <v>6098</v>
      </c>
      <c r="E1969" s="500">
        <v>6500</v>
      </c>
      <c r="F1969" s="499" t="s">
        <v>6099</v>
      </c>
      <c r="G1969" s="499" t="s">
        <v>6100</v>
      </c>
      <c r="H1969" s="499" t="s">
        <v>878</v>
      </c>
      <c r="I1969" s="499" t="s">
        <v>625</v>
      </c>
      <c r="J1969" s="499" t="s">
        <v>878</v>
      </c>
      <c r="K1969" s="498">
        <v>7</v>
      </c>
      <c r="L1969" s="498">
        <v>9</v>
      </c>
      <c r="M1969" s="500">
        <v>73989.39</v>
      </c>
      <c r="N1969" s="498"/>
      <c r="O1969" s="498"/>
      <c r="P1969" s="500"/>
    </row>
    <row r="1970" spans="1:16" ht="20.100000000000001" customHeight="1" x14ac:dyDescent="0.2">
      <c r="A1970" s="497" t="s">
        <v>618</v>
      </c>
      <c r="B1970" s="498" t="s">
        <v>639</v>
      </c>
      <c r="C1970" s="499" t="s">
        <v>620</v>
      </c>
      <c r="D1970" s="499" t="s">
        <v>6101</v>
      </c>
      <c r="E1970" s="500">
        <v>5000</v>
      </c>
      <c r="F1970" s="499" t="s">
        <v>6102</v>
      </c>
      <c r="G1970" s="499" t="s">
        <v>6103</v>
      </c>
      <c r="H1970" s="499" t="s">
        <v>878</v>
      </c>
      <c r="I1970" s="499" t="s">
        <v>625</v>
      </c>
      <c r="J1970" s="499" t="s">
        <v>878</v>
      </c>
      <c r="K1970" s="498">
        <v>6</v>
      </c>
      <c r="L1970" s="498">
        <v>12</v>
      </c>
      <c r="M1970" s="500">
        <v>62787.780000000013</v>
      </c>
      <c r="N1970" s="498">
        <v>4</v>
      </c>
      <c r="O1970" s="498">
        <v>6</v>
      </c>
      <c r="P1970" s="500">
        <v>31418.548110547283</v>
      </c>
    </row>
    <row r="1971" spans="1:16" ht="20.100000000000001" customHeight="1" x14ac:dyDescent="0.2">
      <c r="A1971" s="497" t="s">
        <v>618</v>
      </c>
      <c r="B1971" s="498" t="s">
        <v>639</v>
      </c>
      <c r="C1971" s="499" t="s">
        <v>620</v>
      </c>
      <c r="D1971" s="499" t="s">
        <v>6104</v>
      </c>
      <c r="E1971" s="500">
        <v>6500</v>
      </c>
      <c r="F1971" s="499" t="s">
        <v>6105</v>
      </c>
      <c r="G1971" s="499" t="s">
        <v>6106</v>
      </c>
      <c r="H1971" s="499" t="s">
        <v>1201</v>
      </c>
      <c r="I1971" s="499" t="s">
        <v>630</v>
      </c>
      <c r="J1971" s="499" t="s">
        <v>1201</v>
      </c>
      <c r="K1971" s="498">
        <v>6</v>
      </c>
      <c r="L1971" s="498">
        <v>12</v>
      </c>
      <c r="M1971" s="500">
        <v>80912.399999999994</v>
      </c>
      <c r="N1971" s="498">
        <v>4</v>
      </c>
      <c r="O1971" s="498">
        <v>6</v>
      </c>
      <c r="P1971" s="500">
        <v>40418.548110547286</v>
      </c>
    </row>
    <row r="1972" spans="1:16" ht="20.100000000000001" customHeight="1" x14ac:dyDescent="0.2">
      <c r="A1972" s="497" t="s">
        <v>618</v>
      </c>
      <c r="B1972" s="498" t="s">
        <v>639</v>
      </c>
      <c r="C1972" s="499" t="s">
        <v>620</v>
      </c>
      <c r="D1972" s="499" t="s">
        <v>760</v>
      </c>
      <c r="E1972" s="500">
        <v>5500</v>
      </c>
      <c r="F1972" s="499" t="s">
        <v>6107</v>
      </c>
      <c r="G1972" s="499" t="s">
        <v>6108</v>
      </c>
      <c r="H1972" s="499" t="s">
        <v>6109</v>
      </c>
      <c r="I1972" s="499" t="s">
        <v>625</v>
      </c>
      <c r="J1972" s="499" t="s">
        <v>6109</v>
      </c>
      <c r="K1972" s="498">
        <v>6</v>
      </c>
      <c r="L1972" s="498">
        <v>12</v>
      </c>
      <c r="M1972" s="500">
        <v>71944.170000000013</v>
      </c>
      <c r="N1972" s="498"/>
      <c r="O1972" s="498"/>
      <c r="P1972" s="500"/>
    </row>
    <row r="1973" spans="1:16" ht="20.100000000000001" customHeight="1" x14ac:dyDescent="0.2">
      <c r="A1973" s="497" t="s">
        <v>618</v>
      </c>
      <c r="B1973" s="498" t="s">
        <v>639</v>
      </c>
      <c r="C1973" s="499" t="s">
        <v>620</v>
      </c>
      <c r="D1973" s="499" t="s">
        <v>653</v>
      </c>
      <c r="E1973" s="500">
        <v>3500</v>
      </c>
      <c r="F1973" s="499" t="s">
        <v>6110</v>
      </c>
      <c r="G1973" s="499" t="s">
        <v>6111</v>
      </c>
      <c r="H1973" s="499" t="s">
        <v>638</v>
      </c>
      <c r="I1973" s="499" t="s">
        <v>630</v>
      </c>
      <c r="J1973" s="499" t="s">
        <v>638</v>
      </c>
      <c r="K1973" s="498">
        <v>6</v>
      </c>
      <c r="L1973" s="498">
        <v>12</v>
      </c>
      <c r="M1973" s="500">
        <v>44852.250000000007</v>
      </c>
      <c r="N1973" s="498">
        <v>4</v>
      </c>
      <c r="O1973" s="498">
        <v>6</v>
      </c>
      <c r="P1973" s="500">
        <v>22418.548110547283</v>
      </c>
    </row>
    <row r="1974" spans="1:16" ht="20.100000000000001" customHeight="1" x14ac:dyDescent="0.2">
      <c r="A1974" s="497" t="s">
        <v>618</v>
      </c>
      <c r="B1974" s="498" t="s">
        <v>639</v>
      </c>
      <c r="C1974" s="499" t="s">
        <v>620</v>
      </c>
      <c r="D1974" s="499" t="s">
        <v>6112</v>
      </c>
      <c r="E1974" s="500">
        <v>9000</v>
      </c>
      <c r="F1974" s="499" t="s">
        <v>6113</v>
      </c>
      <c r="G1974" s="499" t="s">
        <v>6114</v>
      </c>
      <c r="H1974" s="499" t="s">
        <v>3536</v>
      </c>
      <c r="I1974" s="499" t="s">
        <v>630</v>
      </c>
      <c r="J1974" s="499" t="s">
        <v>3536</v>
      </c>
      <c r="K1974" s="498">
        <v>6</v>
      </c>
      <c r="L1974" s="498">
        <v>12</v>
      </c>
      <c r="M1974" s="500">
        <v>110984.75999999998</v>
      </c>
      <c r="N1974" s="498">
        <v>4</v>
      </c>
      <c r="O1974" s="498">
        <v>6</v>
      </c>
      <c r="P1974" s="500">
        <v>55418.548110547286</v>
      </c>
    </row>
    <row r="1975" spans="1:16" ht="20.100000000000001" customHeight="1" x14ac:dyDescent="0.2">
      <c r="A1975" s="497" t="s">
        <v>618</v>
      </c>
      <c r="B1975" s="498" t="s">
        <v>639</v>
      </c>
      <c r="C1975" s="499" t="s">
        <v>620</v>
      </c>
      <c r="D1975" s="499" t="s">
        <v>4027</v>
      </c>
      <c r="E1975" s="500">
        <v>2500</v>
      </c>
      <c r="F1975" s="499" t="s">
        <v>6115</v>
      </c>
      <c r="G1975" s="499" t="s">
        <v>6116</v>
      </c>
      <c r="H1975" s="499" t="s">
        <v>817</v>
      </c>
      <c r="I1975" s="499" t="s">
        <v>652</v>
      </c>
      <c r="J1975" s="499" t="s">
        <v>817</v>
      </c>
      <c r="K1975" s="498">
        <v>1</v>
      </c>
      <c r="L1975" s="498">
        <v>2</v>
      </c>
      <c r="M1975" s="500">
        <v>2890.82</v>
      </c>
      <c r="N1975" s="498">
        <v>5</v>
      </c>
      <c r="O1975" s="498">
        <v>6</v>
      </c>
      <c r="P1975" s="500">
        <v>16418.548110547283</v>
      </c>
    </row>
    <row r="1976" spans="1:16" ht="20.100000000000001" customHeight="1" x14ac:dyDescent="0.2">
      <c r="A1976" s="497" t="s">
        <v>618</v>
      </c>
      <c r="B1976" s="498" t="s">
        <v>639</v>
      </c>
      <c r="C1976" s="499" t="s">
        <v>620</v>
      </c>
      <c r="D1976" s="499" t="s">
        <v>6117</v>
      </c>
      <c r="E1976" s="500">
        <v>3000</v>
      </c>
      <c r="F1976" s="499" t="s">
        <v>6118</v>
      </c>
      <c r="G1976" s="499" t="s">
        <v>6119</v>
      </c>
      <c r="H1976" s="499" t="s">
        <v>6120</v>
      </c>
      <c r="I1976" s="499" t="s">
        <v>630</v>
      </c>
      <c r="J1976" s="499" t="s">
        <v>6120</v>
      </c>
      <c r="K1976" s="498">
        <v>9</v>
      </c>
      <c r="L1976" s="498">
        <v>12</v>
      </c>
      <c r="M1976" s="500">
        <v>49254.80000000001</v>
      </c>
      <c r="N1976" s="498">
        <v>4</v>
      </c>
      <c r="O1976" s="498">
        <v>6</v>
      </c>
      <c r="P1976" s="500">
        <v>37418.548110547286</v>
      </c>
    </row>
    <row r="1977" spans="1:16" ht="20.100000000000001" customHeight="1" x14ac:dyDescent="0.2">
      <c r="A1977" s="497" t="s">
        <v>618</v>
      </c>
      <c r="B1977" s="498" t="s">
        <v>639</v>
      </c>
      <c r="C1977" s="499" t="s">
        <v>620</v>
      </c>
      <c r="D1977" s="499" t="s">
        <v>5761</v>
      </c>
      <c r="E1977" s="500">
        <v>3800</v>
      </c>
      <c r="F1977" s="499" t="s">
        <v>6121</v>
      </c>
      <c r="G1977" s="499" t="s">
        <v>6122</v>
      </c>
      <c r="H1977" s="499" t="s">
        <v>6123</v>
      </c>
      <c r="I1977" s="499" t="s">
        <v>652</v>
      </c>
      <c r="J1977" s="499" t="s">
        <v>6123</v>
      </c>
      <c r="K1977" s="498">
        <v>6</v>
      </c>
      <c r="L1977" s="498">
        <v>12</v>
      </c>
      <c r="M1977" s="500">
        <v>48589.80000000001</v>
      </c>
      <c r="N1977" s="498">
        <v>4</v>
      </c>
      <c r="O1977" s="498">
        <v>6</v>
      </c>
      <c r="P1977" s="500">
        <v>24218.548110547283</v>
      </c>
    </row>
    <row r="1978" spans="1:16" ht="20.100000000000001" customHeight="1" x14ac:dyDescent="0.2">
      <c r="A1978" s="497" t="s">
        <v>618</v>
      </c>
      <c r="B1978" s="498" t="s">
        <v>639</v>
      </c>
      <c r="C1978" s="499" t="s">
        <v>620</v>
      </c>
      <c r="D1978" s="499" t="s">
        <v>6124</v>
      </c>
      <c r="E1978" s="500">
        <v>4500</v>
      </c>
      <c r="F1978" s="499" t="s">
        <v>6125</v>
      </c>
      <c r="G1978" s="499" t="s">
        <v>6126</v>
      </c>
      <c r="H1978" s="499" t="s">
        <v>5328</v>
      </c>
      <c r="I1978" s="499" t="s">
        <v>630</v>
      </c>
      <c r="J1978" s="499" t="s">
        <v>5328</v>
      </c>
      <c r="K1978" s="498"/>
      <c r="L1978" s="498"/>
      <c r="M1978" s="500"/>
      <c r="N1978" s="498">
        <v>1</v>
      </c>
      <c r="O1978" s="498">
        <v>1</v>
      </c>
      <c r="P1978" s="500">
        <v>4829.5481105472845</v>
      </c>
    </row>
    <row r="1979" spans="1:16" ht="20.100000000000001" customHeight="1" x14ac:dyDescent="0.2">
      <c r="A1979" s="497" t="s">
        <v>618</v>
      </c>
      <c r="B1979" s="498" t="s">
        <v>639</v>
      </c>
      <c r="C1979" s="499" t="s">
        <v>620</v>
      </c>
      <c r="D1979" s="499" t="s">
        <v>6127</v>
      </c>
      <c r="E1979" s="500">
        <v>2500</v>
      </c>
      <c r="F1979" s="499" t="s">
        <v>6128</v>
      </c>
      <c r="G1979" s="499" t="s">
        <v>6129</v>
      </c>
      <c r="H1979" s="499" t="s">
        <v>1144</v>
      </c>
      <c r="I1979" s="499" t="s">
        <v>630</v>
      </c>
      <c r="J1979" s="499" t="s">
        <v>1144</v>
      </c>
      <c r="K1979" s="498">
        <v>2</v>
      </c>
      <c r="L1979" s="498">
        <v>5</v>
      </c>
      <c r="M1979" s="500">
        <v>10123.289999999999</v>
      </c>
      <c r="N1979" s="498">
        <v>5</v>
      </c>
      <c r="O1979" s="498">
        <v>6</v>
      </c>
      <c r="P1979" s="500">
        <v>16418.548110547283</v>
      </c>
    </row>
    <row r="1980" spans="1:16" ht="20.100000000000001" customHeight="1" x14ac:dyDescent="0.2">
      <c r="A1980" s="497" t="s">
        <v>618</v>
      </c>
      <c r="B1980" s="498" t="s">
        <v>639</v>
      </c>
      <c r="C1980" s="499" t="s">
        <v>620</v>
      </c>
      <c r="D1980" s="499" t="s">
        <v>754</v>
      </c>
      <c r="E1980" s="500">
        <v>1600</v>
      </c>
      <c r="F1980" s="499" t="s">
        <v>6130</v>
      </c>
      <c r="G1980" s="499" t="s">
        <v>6131</v>
      </c>
      <c r="H1980" s="499" t="s">
        <v>757</v>
      </c>
      <c r="I1980" s="499" t="s">
        <v>652</v>
      </c>
      <c r="J1980" s="499" t="s">
        <v>757</v>
      </c>
      <c r="K1980" s="498">
        <v>8</v>
      </c>
      <c r="L1980" s="498">
        <v>12</v>
      </c>
      <c r="M1980" s="500">
        <v>21828</v>
      </c>
      <c r="N1980" s="498">
        <v>4</v>
      </c>
      <c r="O1980" s="498">
        <v>6</v>
      </c>
      <c r="P1980" s="500">
        <v>10575.748110547283</v>
      </c>
    </row>
    <row r="1981" spans="1:16" ht="20.100000000000001" customHeight="1" x14ac:dyDescent="0.2">
      <c r="A1981" s="497" t="s">
        <v>618</v>
      </c>
      <c r="B1981" s="498" t="s">
        <v>619</v>
      </c>
      <c r="C1981" s="499" t="s">
        <v>620</v>
      </c>
      <c r="D1981" s="499" t="s">
        <v>6132</v>
      </c>
      <c r="E1981" s="500">
        <v>7000</v>
      </c>
      <c r="F1981" s="499" t="s">
        <v>6133</v>
      </c>
      <c r="G1981" s="499" t="s">
        <v>6134</v>
      </c>
      <c r="H1981" s="499" t="s">
        <v>2183</v>
      </c>
      <c r="I1981" s="499" t="s">
        <v>630</v>
      </c>
      <c r="J1981" s="499" t="s">
        <v>2183</v>
      </c>
      <c r="K1981" s="498">
        <v>9</v>
      </c>
      <c r="L1981" s="498">
        <v>12</v>
      </c>
      <c r="M1981" s="500">
        <v>86074.569999999992</v>
      </c>
      <c r="N1981" s="498">
        <v>4</v>
      </c>
      <c r="O1981" s="498">
        <v>6</v>
      </c>
      <c r="P1981" s="500">
        <v>43418.548110547286</v>
      </c>
    </row>
    <row r="1982" spans="1:16" ht="20.100000000000001" customHeight="1" x14ac:dyDescent="0.2">
      <c r="A1982" s="497" t="s">
        <v>618</v>
      </c>
      <c r="B1982" s="498" t="s">
        <v>639</v>
      </c>
      <c r="C1982" s="499" t="s">
        <v>620</v>
      </c>
      <c r="D1982" s="499" t="s">
        <v>1793</v>
      </c>
      <c r="E1982" s="500">
        <v>4000</v>
      </c>
      <c r="F1982" s="499" t="s">
        <v>6135</v>
      </c>
      <c r="G1982" s="499" t="s">
        <v>6136</v>
      </c>
      <c r="H1982" s="499" t="s">
        <v>656</v>
      </c>
      <c r="I1982" s="499" t="s">
        <v>630</v>
      </c>
      <c r="J1982" s="499" t="s">
        <v>656</v>
      </c>
      <c r="K1982" s="498">
        <v>6</v>
      </c>
      <c r="L1982" s="498">
        <v>12</v>
      </c>
      <c r="M1982" s="500">
        <v>50988.680000000008</v>
      </c>
      <c r="N1982" s="498">
        <v>4</v>
      </c>
      <c r="O1982" s="498">
        <v>6</v>
      </c>
      <c r="P1982" s="500">
        <v>25418.548110547283</v>
      </c>
    </row>
    <row r="1983" spans="1:16" ht="20.100000000000001" customHeight="1" x14ac:dyDescent="0.2">
      <c r="A1983" s="497" t="s">
        <v>618</v>
      </c>
      <c r="B1983" s="498" t="s">
        <v>639</v>
      </c>
      <c r="C1983" s="499" t="s">
        <v>620</v>
      </c>
      <c r="D1983" s="499" t="s">
        <v>774</v>
      </c>
      <c r="E1983" s="500">
        <v>4000</v>
      </c>
      <c r="F1983" s="499" t="s">
        <v>6137</v>
      </c>
      <c r="G1983" s="499" t="s">
        <v>6138</v>
      </c>
      <c r="H1983" s="499" t="s">
        <v>774</v>
      </c>
      <c r="I1983" s="499" t="s">
        <v>625</v>
      </c>
      <c r="J1983" s="499" t="s">
        <v>774</v>
      </c>
      <c r="K1983" s="498">
        <v>6</v>
      </c>
      <c r="L1983" s="498">
        <v>12</v>
      </c>
      <c r="M1983" s="500">
        <v>50959.280000000013</v>
      </c>
      <c r="N1983" s="498">
        <v>4</v>
      </c>
      <c r="O1983" s="498">
        <v>6</v>
      </c>
      <c r="P1983" s="500">
        <v>25418.548110547283</v>
      </c>
    </row>
    <row r="1984" spans="1:16" ht="20.100000000000001" customHeight="1" x14ac:dyDescent="0.2">
      <c r="A1984" s="497" t="s">
        <v>618</v>
      </c>
      <c r="B1984" s="498" t="s">
        <v>639</v>
      </c>
      <c r="C1984" s="499" t="s">
        <v>620</v>
      </c>
      <c r="D1984" s="499" t="s">
        <v>1489</v>
      </c>
      <c r="E1984" s="500">
        <v>6000</v>
      </c>
      <c r="F1984" s="499" t="s">
        <v>6139</v>
      </c>
      <c r="G1984" s="499" t="s">
        <v>6140</v>
      </c>
      <c r="H1984" s="499" t="s">
        <v>643</v>
      </c>
      <c r="I1984" s="499" t="s">
        <v>630</v>
      </c>
      <c r="J1984" s="499" t="s">
        <v>643</v>
      </c>
      <c r="K1984" s="498">
        <v>1</v>
      </c>
      <c r="L1984" s="498">
        <v>3</v>
      </c>
      <c r="M1984" s="500">
        <v>12544.97</v>
      </c>
      <c r="N1984" s="498">
        <v>4</v>
      </c>
      <c r="O1984" s="498">
        <v>6</v>
      </c>
      <c r="P1984" s="500">
        <v>37418.548110547286</v>
      </c>
    </row>
    <row r="1985" spans="1:16" ht="20.100000000000001" customHeight="1" x14ac:dyDescent="0.2">
      <c r="A1985" s="497" t="s">
        <v>618</v>
      </c>
      <c r="B1985" s="498" t="s">
        <v>639</v>
      </c>
      <c r="C1985" s="499" t="s">
        <v>620</v>
      </c>
      <c r="D1985" s="499" t="s">
        <v>1112</v>
      </c>
      <c r="E1985" s="500">
        <v>1200</v>
      </c>
      <c r="F1985" s="499" t="s">
        <v>6141</v>
      </c>
      <c r="G1985" s="499" t="s">
        <v>6142</v>
      </c>
      <c r="H1985" s="499" t="s">
        <v>651</v>
      </c>
      <c r="I1985" s="499" t="s">
        <v>652</v>
      </c>
      <c r="J1985" s="499" t="s">
        <v>651</v>
      </c>
      <c r="K1985" s="498">
        <v>6</v>
      </c>
      <c r="L1985" s="498">
        <v>12</v>
      </c>
      <c r="M1985" s="500">
        <v>16639.91</v>
      </c>
      <c r="N1985" s="498">
        <v>4</v>
      </c>
      <c r="O1985" s="498">
        <v>6</v>
      </c>
      <c r="P1985" s="500">
        <v>7959.7481105472843</v>
      </c>
    </row>
    <row r="1986" spans="1:16" ht="20.100000000000001" customHeight="1" x14ac:dyDescent="0.2">
      <c r="A1986" s="497" t="s">
        <v>618</v>
      </c>
      <c r="B1986" s="498" t="s">
        <v>639</v>
      </c>
      <c r="C1986" s="499" t="s">
        <v>620</v>
      </c>
      <c r="D1986" s="499" t="s">
        <v>1332</v>
      </c>
      <c r="E1986" s="500">
        <v>3000</v>
      </c>
      <c r="F1986" s="499" t="s">
        <v>6143</v>
      </c>
      <c r="G1986" s="499" t="s">
        <v>6144</v>
      </c>
      <c r="H1986" s="499" t="s">
        <v>912</v>
      </c>
      <c r="I1986" s="499" t="s">
        <v>630</v>
      </c>
      <c r="J1986" s="499" t="s">
        <v>912</v>
      </c>
      <c r="K1986" s="498">
        <v>1</v>
      </c>
      <c r="L1986" s="498">
        <v>4</v>
      </c>
      <c r="M1986" s="500">
        <v>7871.6299999999992</v>
      </c>
      <c r="N1986" s="498">
        <v>0</v>
      </c>
      <c r="O1986" s="498">
        <v>1</v>
      </c>
      <c r="P1986" s="500">
        <v>635.83000000000004</v>
      </c>
    </row>
    <row r="1987" spans="1:16" ht="20.100000000000001" customHeight="1" x14ac:dyDescent="0.2">
      <c r="A1987" s="497" t="s">
        <v>618</v>
      </c>
      <c r="B1987" s="498" t="s">
        <v>639</v>
      </c>
      <c r="C1987" s="499" t="s">
        <v>620</v>
      </c>
      <c r="D1987" s="499" t="s">
        <v>1160</v>
      </c>
      <c r="E1987" s="500">
        <v>2750</v>
      </c>
      <c r="F1987" s="499" t="s">
        <v>6145</v>
      </c>
      <c r="G1987" s="499" t="s">
        <v>6146</v>
      </c>
      <c r="H1987" s="499" t="s">
        <v>1163</v>
      </c>
      <c r="I1987" s="499" t="s">
        <v>625</v>
      </c>
      <c r="J1987" s="499" t="s">
        <v>1163</v>
      </c>
      <c r="K1987" s="498">
        <v>6</v>
      </c>
      <c r="L1987" s="498">
        <v>12</v>
      </c>
      <c r="M1987" s="500">
        <v>35835.430000000008</v>
      </c>
      <c r="N1987" s="498">
        <v>4</v>
      </c>
      <c r="O1987" s="498">
        <v>6</v>
      </c>
      <c r="P1987" s="500">
        <v>17918.548110547283</v>
      </c>
    </row>
    <row r="1988" spans="1:16" ht="20.100000000000001" customHeight="1" x14ac:dyDescent="0.2">
      <c r="A1988" s="497" t="s">
        <v>618</v>
      </c>
      <c r="B1988" s="498" t="s">
        <v>639</v>
      </c>
      <c r="C1988" s="499" t="s">
        <v>620</v>
      </c>
      <c r="D1988" s="499" t="s">
        <v>6147</v>
      </c>
      <c r="E1988" s="500">
        <v>930</v>
      </c>
      <c r="F1988" s="499" t="s">
        <v>6148</v>
      </c>
      <c r="G1988" s="499" t="s">
        <v>6149</v>
      </c>
      <c r="H1988" s="499" t="s">
        <v>1951</v>
      </c>
      <c r="I1988" s="499" t="s">
        <v>625</v>
      </c>
      <c r="J1988" s="499" t="s">
        <v>1951</v>
      </c>
      <c r="K1988" s="498">
        <v>6</v>
      </c>
      <c r="L1988" s="498">
        <v>12</v>
      </c>
      <c r="M1988" s="500">
        <v>13264.400000000003</v>
      </c>
      <c r="N1988" s="498">
        <v>4</v>
      </c>
      <c r="O1988" s="498">
        <v>6</v>
      </c>
      <c r="P1988" s="500">
        <v>6193.9481105472842</v>
      </c>
    </row>
    <row r="1989" spans="1:16" ht="20.100000000000001" customHeight="1" x14ac:dyDescent="0.2">
      <c r="A1989" s="497" t="s">
        <v>618</v>
      </c>
      <c r="B1989" s="498" t="s">
        <v>639</v>
      </c>
      <c r="C1989" s="499" t="s">
        <v>620</v>
      </c>
      <c r="D1989" s="499" t="s">
        <v>6150</v>
      </c>
      <c r="E1989" s="500">
        <v>7000</v>
      </c>
      <c r="F1989" s="499" t="s">
        <v>6151</v>
      </c>
      <c r="G1989" s="499" t="s">
        <v>6152</v>
      </c>
      <c r="H1989" s="499" t="s">
        <v>4234</v>
      </c>
      <c r="I1989" s="499" t="s">
        <v>630</v>
      </c>
      <c r="J1989" s="499" t="s">
        <v>4234</v>
      </c>
      <c r="K1989" s="498"/>
      <c r="L1989" s="498"/>
      <c r="M1989" s="500"/>
      <c r="N1989" s="498">
        <v>1</v>
      </c>
      <c r="O1989" s="498">
        <v>2</v>
      </c>
      <c r="P1989" s="500">
        <v>12214.018110547284</v>
      </c>
    </row>
    <row r="1990" spans="1:16" ht="20.100000000000001" customHeight="1" x14ac:dyDescent="0.2">
      <c r="A1990" s="497" t="s">
        <v>618</v>
      </c>
      <c r="B1990" s="498" t="s">
        <v>639</v>
      </c>
      <c r="C1990" s="499" t="s">
        <v>620</v>
      </c>
      <c r="D1990" s="499" t="s">
        <v>6153</v>
      </c>
      <c r="E1990" s="500">
        <v>3000</v>
      </c>
      <c r="F1990" s="499" t="s">
        <v>6154</v>
      </c>
      <c r="G1990" s="499" t="s">
        <v>6155</v>
      </c>
      <c r="H1990" s="499" t="s">
        <v>1682</v>
      </c>
      <c r="I1990" s="499" t="s">
        <v>630</v>
      </c>
      <c r="J1990" s="499" t="s">
        <v>1682</v>
      </c>
      <c r="K1990" s="498"/>
      <c r="L1990" s="498"/>
      <c r="M1990" s="500"/>
      <c r="N1990" s="498">
        <v>1</v>
      </c>
      <c r="O1990" s="498">
        <v>1</v>
      </c>
      <c r="P1990" s="500">
        <v>3329.5481105472841</v>
      </c>
    </row>
    <row r="1991" spans="1:16" ht="20.100000000000001" customHeight="1" x14ac:dyDescent="0.2">
      <c r="A1991" s="497" t="s">
        <v>618</v>
      </c>
      <c r="B1991" s="498" t="s">
        <v>639</v>
      </c>
      <c r="C1991" s="499" t="s">
        <v>620</v>
      </c>
      <c r="D1991" s="499" t="s">
        <v>6156</v>
      </c>
      <c r="E1991" s="500">
        <v>7500</v>
      </c>
      <c r="F1991" s="499" t="s">
        <v>6157</v>
      </c>
      <c r="G1991" s="499" t="s">
        <v>6158</v>
      </c>
      <c r="H1991" s="499" t="s">
        <v>823</v>
      </c>
      <c r="I1991" s="499" t="s">
        <v>630</v>
      </c>
      <c r="J1991" s="499" t="s">
        <v>823</v>
      </c>
      <c r="K1991" s="498"/>
      <c r="L1991" s="498"/>
      <c r="M1991" s="500"/>
      <c r="N1991" s="498">
        <v>2</v>
      </c>
      <c r="O1991" s="498">
        <v>4</v>
      </c>
      <c r="P1991" s="500">
        <v>30982.948110547284</v>
      </c>
    </row>
    <row r="1992" spans="1:16" ht="20.100000000000001" customHeight="1" x14ac:dyDescent="0.2">
      <c r="A1992" s="497" t="s">
        <v>618</v>
      </c>
      <c r="B1992" s="498" t="s">
        <v>639</v>
      </c>
      <c r="C1992" s="499" t="s">
        <v>620</v>
      </c>
      <c r="D1992" s="499" t="s">
        <v>5820</v>
      </c>
      <c r="E1992" s="500">
        <v>1400</v>
      </c>
      <c r="F1992" s="499" t="s">
        <v>6159</v>
      </c>
      <c r="G1992" s="499" t="s">
        <v>6160</v>
      </c>
      <c r="H1992" s="499" t="s">
        <v>651</v>
      </c>
      <c r="I1992" s="499" t="s">
        <v>652</v>
      </c>
      <c r="J1992" s="499" t="s">
        <v>651</v>
      </c>
      <c r="K1992" s="498">
        <v>6</v>
      </c>
      <c r="L1992" s="498">
        <v>12</v>
      </c>
      <c r="M1992" s="500">
        <v>19385.52</v>
      </c>
      <c r="N1992" s="498">
        <v>4</v>
      </c>
      <c r="O1992" s="498">
        <v>6</v>
      </c>
      <c r="P1992" s="500">
        <v>9267.7481105472834</v>
      </c>
    </row>
    <row r="1993" spans="1:16" ht="20.100000000000001" customHeight="1" x14ac:dyDescent="0.2">
      <c r="A1993" s="497" t="s">
        <v>618</v>
      </c>
      <c r="B1993" s="498" t="s">
        <v>639</v>
      </c>
      <c r="C1993" s="499" t="s">
        <v>620</v>
      </c>
      <c r="D1993" s="499" t="s">
        <v>960</v>
      </c>
      <c r="E1993" s="500">
        <v>1900</v>
      </c>
      <c r="F1993" s="499" t="s">
        <v>6161</v>
      </c>
      <c r="G1993" s="499" t="s">
        <v>6162</v>
      </c>
      <c r="H1993" s="499" t="s">
        <v>651</v>
      </c>
      <c r="I1993" s="499" t="s">
        <v>652</v>
      </c>
      <c r="J1993" s="499" t="s">
        <v>651</v>
      </c>
      <c r="K1993" s="498">
        <v>6</v>
      </c>
      <c r="L1993" s="498">
        <v>12</v>
      </c>
      <c r="M1993" s="500">
        <v>25752</v>
      </c>
      <c r="N1993" s="498">
        <v>4</v>
      </c>
      <c r="O1993" s="498">
        <v>6</v>
      </c>
      <c r="P1993" s="500">
        <v>12537.748110547283</v>
      </c>
    </row>
    <row r="1994" spans="1:16" ht="20.100000000000001" customHeight="1" x14ac:dyDescent="0.2">
      <c r="A1994" s="497" t="s">
        <v>618</v>
      </c>
      <c r="B1994" s="498" t="s">
        <v>639</v>
      </c>
      <c r="C1994" s="499" t="s">
        <v>620</v>
      </c>
      <c r="D1994" s="499" t="s">
        <v>2176</v>
      </c>
      <c r="E1994" s="500">
        <v>3500</v>
      </c>
      <c r="F1994" s="499" t="s">
        <v>6163</v>
      </c>
      <c r="G1994" s="499" t="s">
        <v>6164</v>
      </c>
      <c r="H1994" s="499" t="s">
        <v>6165</v>
      </c>
      <c r="I1994" s="499" t="s">
        <v>625</v>
      </c>
      <c r="J1994" s="499" t="s">
        <v>6165</v>
      </c>
      <c r="K1994" s="498">
        <v>6</v>
      </c>
      <c r="L1994" s="498">
        <v>12</v>
      </c>
      <c r="M1994" s="500">
        <v>44989.80000000001</v>
      </c>
      <c r="N1994" s="498">
        <v>4</v>
      </c>
      <c r="O1994" s="498">
        <v>6</v>
      </c>
      <c r="P1994" s="500">
        <v>22418.548110547283</v>
      </c>
    </row>
    <row r="1995" spans="1:16" ht="20.100000000000001" customHeight="1" x14ac:dyDescent="0.2">
      <c r="A1995" s="497" t="s">
        <v>618</v>
      </c>
      <c r="B1995" s="498" t="s">
        <v>619</v>
      </c>
      <c r="C1995" s="499" t="s">
        <v>620</v>
      </c>
      <c r="D1995" s="499" t="s">
        <v>5817</v>
      </c>
      <c r="E1995" s="500">
        <v>3500</v>
      </c>
      <c r="F1995" s="499" t="s">
        <v>6166</v>
      </c>
      <c r="G1995" s="499" t="s">
        <v>6167</v>
      </c>
      <c r="H1995" s="499" t="s">
        <v>791</v>
      </c>
      <c r="I1995" s="499" t="s">
        <v>630</v>
      </c>
      <c r="J1995" s="499" t="s">
        <v>791</v>
      </c>
      <c r="K1995" s="498">
        <v>2</v>
      </c>
      <c r="L1995" s="498">
        <v>3</v>
      </c>
      <c r="M1995" s="500">
        <v>8054.56</v>
      </c>
      <c r="N1995" s="498"/>
      <c r="O1995" s="498"/>
      <c r="P1995" s="500"/>
    </row>
    <row r="1996" spans="1:16" ht="20.100000000000001" customHeight="1" x14ac:dyDescent="0.2">
      <c r="A1996" s="497" t="s">
        <v>618</v>
      </c>
      <c r="B1996" s="498" t="s">
        <v>639</v>
      </c>
      <c r="C1996" s="499" t="s">
        <v>620</v>
      </c>
      <c r="D1996" s="499" t="s">
        <v>720</v>
      </c>
      <c r="E1996" s="500">
        <v>9000</v>
      </c>
      <c r="F1996" s="499" t="s">
        <v>6168</v>
      </c>
      <c r="G1996" s="499" t="s">
        <v>6169</v>
      </c>
      <c r="H1996" s="499" t="s">
        <v>1201</v>
      </c>
      <c r="I1996" s="499" t="s">
        <v>630</v>
      </c>
      <c r="J1996" s="499" t="s">
        <v>1201</v>
      </c>
      <c r="K1996" s="498">
        <v>6</v>
      </c>
      <c r="L1996" s="498">
        <v>12</v>
      </c>
      <c r="M1996" s="500">
        <v>110975.93999999997</v>
      </c>
      <c r="N1996" s="498">
        <v>4</v>
      </c>
      <c r="O1996" s="498">
        <v>6</v>
      </c>
      <c r="P1996" s="500">
        <v>55418.548110547286</v>
      </c>
    </row>
    <row r="1997" spans="1:16" ht="20.100000000000001" customHeight="1" x14ac:dyDescent="0.2">
      <c r="A1997" s="497" t="s">
        <v>618</v>
      </c>
      <c r="B1997" s="498" t="s">
        <v>639</v>
      </c>
      <c r="C1997" s="499" t="s">
        <v>620</v>
      </c>
      <c r="D1997" s="499" t="s">
        <v>6170</v>
      </c>
      <c r="E1997" s="500">
        <v>3500</v>
      </c>
      <c r="F1997" s="499" t="s">
        <v>6171</v>
      </c>
      <c r="G1997" s="499" t="s">
        <v>6172</v>
      </c>
      <c r="H1997" s="499" t="s">
        <v>6173</v>
      </c>
      <c r="I1997" s="499" t="s">
        <v>625</v>
      </c>
      <c r="J1997" s="499" t="s">
        <v>6173</v>
      </c>
      <c r="K1997" s="498">
        <v>8</v>
      </c>
      <c r="L1997" s="498">
        <v>12</v>
      </c>
      <c r="M1997" s="500">
        <v>44972.100000000006</v>
      </c>
      <c r="N1997" s="498">
        <v>1</v>
      </c>
      <c r="O1997" s="498">
        <v>1</v>
      </c>
      <c r="P1997" s="500">
        <v>8305.6781105472837</v>
      </c>
    </row>
    <row r="1998" spans="1:16" ht="20.100000000000001" customHeight="1" x14ac:dyDescent="0.2">
      <c r="A1998" s="497" t="s">
        <v>618</v>
      </c>
      <c r="B1998" s="498" t="s">
        <v>639</v>
      </c>
      <c r="C1998" s="499" t="s">
        <v>620</v>
      </c>
      <c r="D1998" s="499" t="s">
        <v>954</v>
      </c>
      <c r="E1998" s="500">
        <v>930</v>
      </c>
      <c r="F1998" s="499" t="s">
        <v>6174</v>
      </c>
      <c r="G1998" s="499" t="s">
        <v>6175</v>
      </c>
      <c r="H1998" s="499" t="s">
        <v>651</v>
      </c>
      <c r="I1998" s="499" t="s">
        <v>652</v>
      </c>
      <c r="J1998" s="499" t="s">
        <v>651</v>
      </c>
      <c r="K1998" s="498">
        <v>4</v>
      </c>
      <c r="L1998" s="498">
        <v>8</v>
      </c>
      <c r="M1998" s="500">
        <f>8746.42-474.24</f>
        <v>8272.18</v>
      </c>
      <c r="N1998" s="498"/>
      <c r="O1998" s="498"/>
      <c r="P1998" s="500"/>
    </row>
    <row r="1999" spans="1:16" ht="20.100000000000001" customHeight="1" x14ac:dyDescent="0.2">
      <c r="A1999" s="497" t="s">
        <v>618</v>
      </c>
      <c r="B1999" s="498" t="s">
        <v>639</v>
      </c>
      <c r="C1999" s="499" t="s">
        <v>620</v>
      </c>
      <c r="D1999" s="499" t="s">
        <v>6176</v>
      </c>
      <c r="E1999" s="500">
        <v>3500</v>
      </c>
      <c r="F1999" s="499" t="s">
        <v>6177</v>
      </c>
      <c r="G1999" s="499" t="s">
        <v>6178</v>
      </c>
      <c r="H1999" s="499" t="s">
        <v>886</v>
      </c>
      <c r="I1999" s="499" t="s">
        <v>630</v>
      </c>
      <c r="J1999" s="499" t="s">
        <v>886</v>
      </c>
      <c r="K1999" s="498"/>
      <c r="L1999" s="498"/>
      <c r="M1999" s="500"/>
      <c r="N1999" s="498">
        <v>1</v>
      </c>
      <c r="O1999" s="498">
        <v>1</v>
      </c>
      <c r="P1999" s="500">
        <v>3829.5481105472841</v>
      </c>
    </row>
    <row r="2000" spans="1:16" ht="20.100000000000001" customHeight="1" x14ac:dyDescent="0.2">
      <c r="A2000" s="497" t="s">
        <v>618</v>
      </c>
      <c r="B2000" s="498" t="s">
        <v>639</v>
      </c>
      <c r="C2000" s="499" t="s">
        <v>620</v>
      </c>
      <c r="D2000" s="499" t="s">
        <v>754</v>
      </c>
      <c r="E2000" s="500">
        <v>1200</v>
      </c>
      <c r="F2000" s="499" t="s">
        <v>6179</v>
      </c>
      <c r="G2000" s="499" t="s">
        <v>6180</v>
      </c>
      <c r="H2000" s="499" t="s">
        <v>990</v>
      </c>
      <c r="I2000" s="499" t="s">
        <v>652</v>
      </c>
      <c r="J2000" s="499" t="s">
        <v>990</v>
      </c>
      <c r="K2000" s="498">
        <v>8</v>
      </c>
      <c r="L2000" s="498">
        <v>12</v>
      </c>
      <c r="M2000" s="500">
        <v>16752.400000000001</v>
      </c>
      <c r="N2000" s="498">
        <v>4</v>
      </c>
      <c r="O2000" s="498">
        <v>6</v>
      </c>
      <c r="P2000" s="500">
        <v>7916.148110547284</v>
      </c>
    </row>
    <row r="2001" spans="1:16" ht="20.100000000000001" customHeight="1" x14ac:dyDescent="0.2">
      <c r="A2001" s="497" t="s">
        <v>618</v>
      </c>
      <c r="B2001" s="498" t="s">
        <v>619</v>
      </c>
      <c r="C2001" s="499" t="s">
        <v>620</v>
      </c>
      <c r="D2001" s="499" t="s">
        <v>6181</v>
      </c>
      <c r="E2001" s="500">
        <v>5500</v>
      </c>
      <c r="F2001" s="499" t="s">
        <v>6182</v>
      </c>
      <c r="G2001" s="499" t="s">
        <v>6183</v>
      </c>
      <c r="H2001" s="499" t="s">
        <v>629</v>
      </c>
      <c r="I2001" s="499" t="s">
        <v>630</v>
      </c>
      <c r="J2001" s="499" t="s">
        <v>629</v>
      </c>
      <c r="K2001" s="498">
        <v>6</v>
      </c>
      <c r="L2001" s="498">
        <v>12</v>
      </c>
      <c r="M2001" s="500">
        <v>68989.8</v>
      </c>
      <c r="N2001" s="498">
        <v>4</v>
      </c>
      <c r="O2001" s="498">
        <v>6</v>
      </c>
      <c r="P2001" s="500">
        <v>34418.548110547286</v>
      </c>
    </row>
    <row r="2002" spans="1:16" ht="20.100000000000001" customHeight="1" x14ac:dyDescent="0.2">
      <c r="A2002" s="497" t="s">
        <v>618</v>
      </c>
      <c r="B2002" s="498" t="s">
        <v>619</v>
      </c>
      <c r="C2002" s="499" t="s">
        <v>620</v>
      </c>
      <c r="D2002" s="499" t="s">
        <v>1251</v>
      </c>
      <c r="E2002" s="500">
        <v>3000</v>
      </c>
      <c r="F2002" s="499" t="s">
        <v>6184</v>
      </c>
      <c r="G2002" s="499" t="s">
        <v>6185</v>
      </c>
      <c r="H2002" s="499" t="s">
        <v>643</v>
      </c>
      <c r="I2002" s="499" t="s">
        <v>630</v>
      </c>
      <c r="J2002" s="499" t="s">
        <v>643</v>
      </c>
      <c r="K2002" s="498">
        <v>2</v>
      </c>
      <c r="L2002" s="498">
        <v>3</v>
      </c>
      <c r="M2002" s="500">
        <v>7100.96</v>
      </c>
      <c r="N2002" s="498"/>
      <c r="O2002" s="498"/>
      <c r="P2002" s="500"/>
    </row>
    <row r="2003" spans="1:16" ht="20.100000000000001" customHeight="1" x14ac:dyDescent="0.2">
      <c r="A2003" s="497" t="s">
        <v>618</v>
      </c>
      <c r="B2003" s="498" t="s">
        <v>639</v>
      </c>
      <c r="C2003" s="499" t="s">
        <v>620</v>
      </c>
      <c r="D2003" s="499" t="s">
        <v>1773</v>
      </c>
      <c r="E2003" s="500">
        <v>2000</v>
      </c>
      <c r="F2003" s="499" t="s">
        <v>6186</v>
      </c>
      <c r="G2003" s="499" t="s">
        <v>6187</v>
      </c>
      <c r="H2003" s="499" t="s">
        <v>651</v>
      </c>
      <c r="I2003" s="499" t="s">
        <v>652</v>
      </c>
      <c r="J2003" s="499" t="s">
        <v>651</v>
      </c>
      <c r="K2003" s="498">
        <v>6</v>
      </c>
      <c r="L2003" s="498">
        <v>12</v>
      </c>
      <c r="M2003" s="500">
        <v>26899.050000000007</v>
      </c>
      <c r="N2003" s="498">
        <v>4</v>
      </c>
      <c r="O2003" s="498">
        <v>6</v>
      </c>
      <c r="P2003" s="500">
        <v>12202.998110547283</v>
      </c>
    </row>
    <row r="2004" spans="1:16" ht="20.100000000000001" customHeight="1" x14ac:dyDescent="0.2">
      <c r="A2004" s="497" t="s">
        <v>618</v>
      </c>
      <c r="B2004" s="498" t="s">
        <v>639</v>
      </c>
      <c r="C2004" s="499" t="s">
        <v>620</v>
      </c>
      <c r="D2004" s="499" t="s">
        <v>6188</v>
      </c>
      <c r="E2004" s="500">
        <v>7000</v>
      </c>
      <c r="F2004" s="499" t="s">
        <v>6189</v>
      </c>
      <c r="G2004" s="499" t="s">
        <v>6190</v>
      </c>
      <c r="H2004" s="499" t="s">
        <v>1144</v>
      </c>
      <c r="I2004" s="499" t="s">
        <v>630</v>
      </c>
      <c r="J2004" s="499" t="s">
        <v>1144</v>
      </c>
      <c r="K2004" s="498">
        <v>3</v>
      </c>
      <c r="L2004" s="498">
        <v>12</v>
      </c>
      <c r="M2004" s="500">
        <v>86989.799999999988</v>
      </c>
      <c r="N2004" s="498">
        <v>2</v>
      </c>
      <c r="O2004" s="498">
        <v>6</v>
      </c>
      <c r="P2004" s="500">
        <v>48464.988110547289</v>
      </c>
    </row>
    <row r="2005" spans="1:16" ht="20.100000000000001" customHeight="1" x14ac:dyDescent="0.2">
      <c r="A2005" s="497" t="s">
        <v>618</v>
      </c>
      <c r="B2005" s="498" t="s">
        <v>639</v>
      </c>
      <c r="C2005" s="499" t="s">
        <v>620</v>
      </c>
      <c r="D2005" s="499" t="s">
        <v>1283</v>
      </c>
      <c r="E2005" s="500">
        <v>4000</v>
      </c>
      <c r="F2005" s="499" t="s">
        <v>6191</v>
      </c>
      <c r="G2005" s="499" t="s">
        <v>6192</v>
      </c>
      <c r="H2005" s="499" t="s">
        <v>5081</v>
      </c>
      <c r="I2005" s="499" t="s">
        <v>630</v>
      </c>
      <c r="J2005" s="499" t="s">
        <v>5081</v>
      </c>
      <c r="K2005" s="498">
        <v>7</v>
      </c>
      <c r="L2005" s="498">
        <v>12</v>
      </c>
      <c r="M2005" s="500">
        <v>50989.80000000001</v>
      </c>
      <c r="N2005" s="498">
        <v>4</v>
      </c>
      <c r="O2005" s="498">
        <v>6</v>
      </c>
      <c r="P2005" s="500">
        <v>25418.548110547283</v>
      </c>
    </row>
    <row r="2006" spans="1:16" ht="20.100000000000001" customHeight="1" x14ac:dyDescent="0.2">
      <c r="A2006" s="497" t="s">
        <v>618</v>
      </c>
      <c r="B2006" s="498" t="s">
        <v>639</v>
      </c>
      <c r="C2006" s="499" t="s">
        <v>620</v>
      </c>
      <c r="D2006" s="499" t="s">
        <v>1240</v>
      </c>
      <c r="E2006" s="500">
        <v>5000</v>
      </c>
      <c r="F2006" s="499" t="s">
        <v>6193</v>
      </c>
      <c r="G2006" s="499" t="s">
        <v>6194</v>
      </c>
      <c r="H2006" s="499" t="s">
        <v>6195</v>
      </c>
      <c r="I2006" s="499" t="s">
        <v>625</v>
      </c>
      <c r="J2006" s="499" t="s">
        <v>6195</v>
      </c>
      <c r="K2006" s="498"/>
      <c r="L2006" s="498"/>
      <c r="M2006" s="500"/>
      <c r="N2006" s="498">
        <v>1</v>
      </c>
      <c r="O2006" s="498">
        <v>1</v>
      </c>
      <c r="P2006" s="500">
        <v>11380.108110547282</v>
      </c>
    </row>
    <row r="2007" spans="1:16" ht="20.100000000000001" customHeight="1" x14ac:dyDescent="0.2">
      <c r="A2007" s="497" t="s">
        <v>618</v>
      </c>
      <c r="B2007" s="498" t="s">
        <v>639</v>
      </c>
      <c r="C2007" s="499" t="s">
        <v>620</v>
      </c>
      <c r="D2007" s="499" t="s">
        <v>1802</v>
      </c>
      <c r="E2007" s="500">
        <v>3000</v>
      </c>
      <c r="F2007" s="499" t="s">
        <v>6196</v>
      </c>
      <c r="G2007" s="499" t="s">
        <v>6197</v>
      </c>
      <c r="H2007" s="499" t="s">
        <v>886</v>
      </c>
      <c r="I2007" s="499" t="s">
        <v>630</v>
      </c>
      <c r="J2007" s="499" t="s">
        <v>886</v>
      </c>
      <c r="K2007" s="498"/>
      <c r="L2007" s="498"/>
      <c r="M2007" s="500"/>
      <c r="N2007" s="498">
        <v>1</v>
      </c>
      <c r="O2007" s="498">
        <v>1</v>
      </c>
      <c r="P2007" s="500">
        <v>3329.5481105472841</v>
      </c>
    </row>
    <row r="2008" spans="1:16" ht="20.100000000000001" customHeight="1" x14ac:dyDescent="0.2">
      <c r="A2008" s="497" t="s">
        <v>618</v>
      </c>
      <c r="B2008" s="498" t="s">
        <v>619</v>
      </c>
      <c r="C2008" s="499" t="s">
        <v>620</v>
      </c>
      <c r="D2008" s="499" t="s">
        <v>657</v>
      </c>
      <c r="E2008" s="500">
        <v>930</v>
      </c>
      <c r="F2008" s="499" t="s">
        <v>6198</v>
      </c>
      <c r="G2008" s="499" t="s">
        <v>6199</v>
      </c>
      <c r="H2008" s="499" t="s">
        <v>651</v>
      </c>
      <c r="I2008" s="499" t="s">
        <v>652</v>
      </c>
      <c r="J2008" s="499" t="s">
        <v>651</v>
      </c>
      <c r="K2008" s="498">
        <v>6</v>
      </c>
      <c r="L2008" s="498">
        <v>12</v>
      </c>
      <c r="M2008" s="500">
        <v>13264.400000000003</v>
      </c>
      <c r="N2008" s="498">
        <v>4</v>
      </c>
      <c r="O2008" s="498">
        <v>6</v>
      </c>
      <c r="P2008" s="500">
        <v>6193.9481105472842</v>
      </c>
    </row>
    <row r="2009" spans="1:16" ht="20.100000000000001" customHeight="1" x14ac:dyDescent="0.2">
      <c r="A2009" s="497" t="s">
        <v>618</v>
      </c>
      <c r="B2009" s="498" t="s">
        <v>639</v>
      </c>
      <c r="C2009" s="499" t="s">
        <v>620</v>
      </c>
      <c r="D2009" s="499" t="s">
        <v>778</v>
      </c>
      <c r="E2009" s="500">
        <v>1900</v>
      </c>
      <c r="F2009" s="499" t="s">
        <v>6200</v>
      </c>
      <c r="G2009" s="499" t="s">
        <v>6201</v>
      </c>
      <c r="H2009" s="499" t="s">
        <v>651</v>
      </c>
      <c r="I2009" s="499" t="s">
        <v>652</v>
      </c>
      <c r="J2009" s="499" t="s">
        <v>651</v>
      </c>
      <c r="K2009" s="498">
        <v>6</v>
      </c>
      <c r="L2009" s="498">
        <v>12</v>
      </c>
      <c r="M2009" s="500">
        <v>25751.439999999999</v>
      </c>
      <c r="N2009" s="498">
        <v>4</v>
      </c>
      <c r="O2009" s="498">
        <v>6</v>
      </c>
      <c r="P2009" s="500">
        <v>12537.748110547283</v>
      </c>
    </row>
    <row r="2010" spans="1:16" ht="20.100000000000001" customHeight="1" x14ac:dyDescent="0.2">
      <c r="A2010" s="497" t="s">
        <v>618</v>
      </c>
      <c r="B2010" s="498" t="s">
        <v>639</v>
      </c>
      <c r="C2010" s="499" t="s">
        <v>620</v>
      </c>
      <c r="D2010" s="499" t="s">
        <v>6202</v>
      </c>
      <c r="E2010" s="500">
        <v>5000</v>
      </c>
      <c r="F2010" s="499" t="s">
        <v>6203</v>
      </c>
      <c r="G2010" s="499" t="s">
        <v>6204</v>
      </c>
      <c r="H2010" s="499" t="s">
        <v>749</v>
      </c>
      <c r="I2010" s="499" t="s">
        <v>630</v>
      </c>
      <c r="J2010" s="499" t="s">
        <v>749</v>
      </c>
      <c r="K2010" s="498">
        <v>7</v>
      </c>
      <c r="L2010" s="498">
        <v>12</v>
      </c>
      <c r="M2010" s="500">
        <v>62842.070000000007</v>
      </c>
      <c r="N2010" s="498">
        <v>4</v>
      </c>
      <c r="O2010" s="498">
        <v>6</v>
      </c>
      <c r="P2010" s="500">
        <v>31418.548110547283</v>
      </c>
    </row>
    <row r="2011" spans="1:16" ht="20.100000000000001" customHeight="1" x14ac:dyDescent="0.2">
      <c r="A2011" s="497" t="s">
        <v>618</v>
      </c>
      <c r="B2011" s="498" t="s">
        <v>619</v>
      </c>
      <c r="C2011" s="499" t="s">
        <v>620</v>
      </c>
      <c r="D2011" s="499" t="s">
        <v>6205</v>
      </c>
      <c r="E2011" s="500">
        <v>4500</v>
      </c>
      <c r="F2011" s="499" t="s">
        <v>6206</v>
      </c>
      <c r="G2011" s="499" t="s">
        <v>6207</v>
      </c>
      <c r="H2011" s="499" t="s">
        <v>656</v>
      </c>
      <c r="I2011" s="499" t="s">
        <v>630</v>
      </c>
      <c r="J2011" s="499" t="s">
        <v>656</v>
      </c>
      <c r="K2011" s="498">
        <v>6</v>
      </c>
      <c r="L2011" s="498">
        <v>12</v>
      </c>
      <c r="M2011" s="500">
        <v>56989.80000000001</v>
      </c>
      <c r="N2011" s="498">
        <v>4</v>
      </c>
      <c r="O2011" s="498">
        <v>6</v>
      </c>
      <c r="P2011" s="500">
        <v>28418.548110547283</v>
      </c>
    </row>
    <row r="2012" spans="1:16" ht="20.100000000000001" customHeight="1" x14ac:dyDescent="0.2">
      <c r="A2012" s="497" t="s">
        <v>618</v>
      </c>
      <c r="B2012" s="498" t="s">
        <v>639</v>
      </c>
      <c r="C2012" s="499" t="s">
        <v>620</v>
      </c>
      <c r="D2012" s="499" t="s">
        <v>6208</v>
      </c>
      <c r="E2012" s="500">
        <v>6000</v>
      </c>
      <c r="F2012" s="499" t="s">
        <v>6209</v>
      </c>
      <c r="G2012" s="499" t="s">
        <v>6210</v>
      </c>
      <c r="H2012" s="499" t="s">
        <v>707</v>
      </c>
      <c r="I2012" s="499" t="s">
        <v>630</v>
      </c>
      <c r="J2012" s="499" t="s">
        <v>707</v>
      </c>
      <c r="K2012" s="498"/>
      <c r="L2012" s="498"/>
      <c r="M2012" s="500"/>
      <c r="N2012" s="498">
        <v>1</v>
      </c>
      <c r="O2012" s="498">
        <v>1</v>
      </c>
      <c r="P2012" s="500">
        <v>6329.5481105472845</v>
      </c>
    </row>
    <row r="2013" spans="1:16" ht="20.100000000000001" customHeight="1" x14ac:dyDescent="0.2">
      <c r="A2013" s="497" t="s">
        <v>618</v>
      </c>
      <c r="B2013" s="498" t="s">
        <v>639</v>
      </c>
      <c r="C2013" s="499" t="s">
        <v>620</v>
      </c>
      <c r="D2013" s="499" t="s">
        <v>6211</v>
      </c>
      <c r="E2013" s="500">
        <v>2100</v>
      </c>
      <c r="F2013" s="499" t="s">
        <v>6212</v>
      </c>
      <c r="G2013" s="499" t="s">
        <v>6213</v>
      </c>
      <c r="H2013" s="499" t="s">
        <v>1741</v>
      </c>
      <c r="I2013" s="499" t="s">
        <v>630</v>
      </c>
      <c r="J2013" s="499" t="s">
        <v>1741</v>
      </c>
      <c r="K2013" s="498">
        <v>6</v>
      </c>
      <c r="L2013" s="498">
        <v>12</v>
      </c>
      <c r="M2013" s="500">
        <v>28118.660000000003</v>
      </c>
      <c r="N2013" s="498">
        <v>4</v>
      </c>
      <c r="O2013" s="498">
        <v>6</v>
      </c>
      <c r="P2013" s="500">
        <v>13845.748110547283</v>
      </c>
    </row>
    <row r="2014" spans="1:16" ht="20.100000000000001" customHeight="1" x14ac:dyDescent="0.2">
      <c r="A2014" s="497" t="s">
        <v>618</v>
      </c>
      <c r="B2014" s="498" t="s">
        <v>619</v>
      </c>
      <c r="C2014" s="499" t="s">
        <v>620</v>
      </c>
      <c r="D2014" s="499" t="s">
        <v>1130</v>
      </c>
      <c r="E2014" s="500">
        <v>4000</v>
      </c>
      <c r="F2014" s="499" t="s">
        <v>6214</v>
      </c>
      <c r="G2014" s="499" t="s">
        <v>6215</v>
      </c>
      <c r="H2014" s="499" t="s">
        <v>6216</v>
      </c>
      <c r="I2014" s="499" t="s">
        <v>625</v>
      </c>
      <c r="J2014" s="499" t="s">
        <v>6216</v>
      </c>
      <c r="K2014" s="498">
        <v>6</v>
      </c>
      <c r="L2014" s="498">
        <v>12</v>
      </c>
      <c r="M2014" s="500">
        <v>50989.80000000001</v>
      </c>
      <c r="N2014" s="498">
        <v>4</v>
      </c>
      <c r="O2014" s="498">
        <v>6</v>
      </c>
      <c r="P2014" s="500">
        <v>25418.548110547283</v>
      </c>
    </row>
    <row r="2015" spans="1:16" ht="20.100000000000001" customHeight="1" x14ac:dyDescent="0.2">
      <c r="A2015" s="497" t="s">
        <v>618</v>
      </c>
      <c r="B2015" s="498" t="s">
        <v>639</v>
      </c>
      <c r="C2015" s="499" t="s">
        <v>620</v>
      </c>
      <c r="D2015" s="499" t="s">
        <v>763</v>
      </c>
      <c r="E2015" s="500">
        <v>4000</v>
      </c>
      <c r="F2015" s="499" t="s">
        <v>6217</v>
      </c>
      <c r="G2015" s="499" t="s">
        <v>6218</v>
      </c>
      <c r="H2015" s="499" t="s">
        <v>749</v>
      </c>
      <c r="I2015" s="499" t="s">
        <v>630</v>
      </c>
      <c r="J2015" s="499" t="s">
        <v>749</v>
      </c>
      <c r="K2015" s="498">
        <v>8</v>
      </c>
      <c r="L2015" s="498">
        <v>12</v>
      </c>
      <c r="M2015" s="500">
        <v>50844.12000000001</v>
      </c>
      <c r="N2015" s="498">
        <v>4</v>
      </c>
      <c r="O2015" s="498">
        <v>6</v>
      </c>
      <c r="P2015" s="500">
        <v>25418.548110547283</v>
      </c>
    </row>
    <row r="2016" spans="1:16" ht="20.100000000000001" customHeight="1" x14ac:dyDescent="0.2">
      <c r="A2016" s="497" t="s">
        <v>618</v>
      </c>
      <c r="B2016" s="498" t="s">
        <v>639</v>
      </c>
      <c r="C2016" s="499" t="s">
        <v>620</v>
      </c>
      <c r="D2016" s="499" t="s">
        <v>5427</v>
      </c>
      <c r="E2016" s="500">
        <v>3800</v>
      </c>
      <c r="F2016" s="499" t="s">
        <v>6219</v>
      </c>
      <c r="G2016" s="499" t="s">
        <v>6220</v>
      </c>
      <c r="H2016" s="499" t="s">
        <v>3641</v>
      </c>
      <c r="I2016" s="499" t="s">
        <v>625</v>
      </c>
      <c r="J2016" s="499" t="s">
        <v>3641</v>
      </c>
      <c r="K2016" s="498">
        <v>6</v>
      </c>
      <c r="L2016" s="498">
        <v>12</v>
      </c>
      <c r="M2016" s="500">
        <v>48589.80000000001</v>
      </c>
      <c r="N2016" s="498">
        <v>4</v>
      </c>
      <c r="O2016" s="498">
        <v>6</v>
      </c>
      <c r="P2016" s="500">
        <v>24218.548110547283</v>
      </c>
    </row>
    <row r="2017" spans="1:16" ht="20.100000000000001" customHeight="1" x14ac:dyDescent="0.2">
      <c r="A2017" s="497" t="s">
        <v>618</v>
      </c>
      <c r="B2017" s="498" t="s">
        <v>639</v>
      </c>
      <c r="C2017" s="499" t="s">
        <v>620</v>
      </c>
      <c r="D2017" s="499" t="s">
        <v>2407</v>
      </c>
      <c r="E2017" s="500">
        <v>2300</v>
      </c>
      <c r="F2017" s="499" t="s">
        <v>6221</v>
      </c>
      <c r="G2017" s="499" t="s">
        <v>6222</v>
      </c>
      <c r="H2017" s="499" t="s">
        <v>6223</v>
      </c>
      <c r="I2017" s="499" t="s">
        <v>652</v>
      </c>
      <c r="J2017" s="499" t="s">
        <v>6223</v>
      </c>
      <c r="K2017" s="498">
        <v>6</v>
      </c>
      <c r="L2017" s="498">
        <v>12</v>
      </c>
      <c r="M2017" s="500">
        <v>30588.200000000008</v>
      </c>
      <c r="N2017" s="498">
        <v>4</v>
      </c>
      <c r="O2017" s="498">
        <v>6</v>
      </c>
      <c r="P2017" s="500">
        <v>15153.748110547283</v>
      </c>
    </row>
    <row r="2018" spans="1:16" ht="20.100000000000001" customHeight="1" x14ac:dyDescent="0.2">
      <c r="A2018" s="497" t="s">
        <v>618</v>
      </c>
      <c r="B2018" s="498" t="s">
        <v>639</v>
      </c>
      <c r="C2018" s="499" t="s">
        <v>620</v>
      </c>
      <c r="D2018" s="499" t="s">
        <v>805</v>
      </c>
      <c r="E2018" s="500">
        <v>3500</v>
      </c>
      <c r="F2018" s="499" t="s">
        <v>6224</v>
      </c>
      <c r="G2018" s="499" t="s">
        <v>6225</v>
      </c>
      <c r="H2018" s="499" t="s">
        <v>774</v>
      </c>
      <c r="I2018" s="499" t="s">
        <v>625</v>
      </c>
      <c r="J2018" s="499" t="s">
        <v>774</v>
      </c>
      <c r="K2018" s="498">
        <v>6</v>
      </c>
      <c r="L2018" s="498">
        <v>12</v>
      </c>
      <c r="M2018" s="500">
        <v>44925.240000000005</v>
      </c>
      <c r="N2018" s="498">
        <v>4</v>
      </c>
      <c r="O2018" s="498">
        <v>6</v>
      </c>
      <c r="P2018" s="500">
        <v>22418.548110547283</v>
      </c>
    </row>
    <row r="2019" spans="1:16" ht="20.100000000000001" customHeight="1" x14ac:dyDescent="0.2">
      <c r="A2019" s="497" t="s">
        <v>618</v>
      </c>
      <c r="B2019" s="498" t="s">
        <v>639</v>
      </c>
      <c r="C2019" s="499" t="s">
        <v>620</v>
      </c>
      <c r="D2019" s="499" t="s">
        <v>6226</v>
      </c>
      <c r="E2019" s="500">
        <v>4500</v>
      </c>
      <c r="F2019" s="499" t="s">
        <v>6227</v>
      </c>
      <c r="G2019" s="499" t="s">
        <v>6228</v>
      </c>
      <c r="H2019" s="499" t="s">
        <v>817</v>
      </c>
      <c r="I2019" s="499" t="s">
        <v>652</v>
      </c>
      <c r="J2019" s="499" t="s">
        <v>817</v>
      </c>
      <c r="K2019" s="498">
        <v>1</v>
      </c>
      <c r="L2019" s="498">
        <v>2</v>
      </c>
      <c r="M2019" s="500">
        <v>4824.1499999999996</v>
      </c>
      <c r="N2019" s="498">
        <v>3</v>
      </c>
      <c r="O2019" s="498">
        <v>6</v>
      </c>
      <c r="P2019" s="500">
        <v>28418.548110547283</v>
      </c>
    </row>
    <row r="2020" spans="1:16" ht="20.100000000000001" customHeight="1" x14ac:dyDescent="0.2">
      <c r="A2020" s="497" t="s">
        <v>618</v>
      </c>
      <c r="B2020" s="498" t="s">
        <v>619</v>
      </c>
      <c r="C2020" s="499" t="s">
        <v>620</v>
      </c>
      <c r="D2020" s="499" t="s">
        <v>6229</v>
      </c>
      <c r="E2020" s="500">
        <v>4000</v>
      </c>
      <c r="F2020" s="499" t="s">
        <v>6230</v>
      </c>
      <c r="G2020" s="499" t="s">
        <v>6231</v>
      </c>
      <c r="H2020" s="499" t="s">
        <v>1065</v>
      </c>
      <c r="I2020" s="499" t="s">
        <v>630</v>
      </c>
      <c r="J2020" s="499" t="s">
        <v>1065</v>
      </c>
      <c r="K2020" s="498">
        <v>6</v>
      </c>
      <c r="L2020" s="498">
        <v>12</v>
      </c>
      <c r="M2020" s="500">
        <v>50989.80000000001</v>
      </c>
      <c r="N2020" s="498">
        <v>4</v>
      </c>
      <c r="O2020" s="498">
        <v>6</v>
      </c>
      <c r="P2020" s="500">
        <v>25418.548110547283</v>
      </c>
    </row>
    <row r="2021" spans="1:16" ht="20.100000000000001" customHeight="1" x14ac:dyDescent="0.2">
      <c r="A2021" s="497" t="s">
        <v>618</v>
      </c>
      <c r="B2021" s="498" t="s">
        <v>639</v>
      </c>
      <c r="C2021" s="499" t="s">
        <v>620</v>
      </c>
      <c r="D2021" s="499" t="s">
        <v>6232</v>
      </c>
      <c r="E2021" s="500">
        <v>2000</v>
      </c>
      <c r="F2021" s="499" t="s">
        <v>6233</v>
      </c>
      <c r="G2021" s="499" t="s">
        <v>6234</v>
      </c>
      <c r="H2021" s="499" t="s">
        <v>6235</v>
      </c>
      <c r="I2021" s="499" t="s">
        <v>630</v>
      </c>
      <c r="J2021" s="499" t="s">
        <v>6235</v>
      </c>
      <c r="K2021" s="498">
        <v>6</v>
      </c>
      <c r="L2021" s="498">
        <v>12</v>
      </c>
      <c r="M2021" s="500">
        <v>26989.800000000007</v>
      </c>
      <c r="N2021" s="498">
        <v>4</v>
      </c>
      <c r="O2021" s="498">
        <v>6</v>
      </c>
      <c r="P2021" s="500">
        <v>13191.748110547283</v>
      </c>
    </row>
    <row r="2022" spans="1:16" ht="20.100000000000001" customHeight="1" x14ac:dyDescent="0.2">
      <c r="A2022" s="497" t="s">
        <v>618</v>
      </c>
      <c r="B2022" s="498" t="s">
        <v>639</v>
      </c>
      <c r="C2022" s="499" t="s">
        <v>620</v>
      </c>
      <c r="D2022" s="499" t="s">
        <v>954</v>
      </c>
      <c r="E2022" s="500">
        <v>1200</v>
      </c>
      <c r="F2022" s="499" t="s">
        <v>6236</v>
      </c>
      <c r="G2022" s="499" t="s">
        <v>6237</v>
      </c>
      <c r="H2022" s="499" t="s">
        <v>757</v>
      </c>
      <c r="I2022" s="499" t="s">
        <v>652</v>
      </c>
      <c r="J2022" s="499" t="s">
        <v>757</v>
      </c>
      <c r="K2022" s="498">
        <v>8</v>
      </c>
      <c r="L2022" s="498">
        <v>12</v>
      </c>
      <c r="M2022" s="500">
        <v>16796</v>
      </c>
      <c r="N2022" s="498">
        <v>3</v>
      </c>
      <c r="O2022" s="498">
        <v>6</v>
      </c>
      <c r="P2022" s="500">
        <v>7959.7481105472843</v>
      </c>
    </row>
    <row r="2023" spans="1:16" ht="20.100000000000001" customHeight="1" x14ac:dyDescent="0.2">
      <c r="A2023" s="497" t="s">
        <v>618</v>
      </c>
      <c r="B2023" s="498" t="s">
        <v>619</v>
      </c>
      <c r="C2023" s="499" t="s">
        <v>620</v>
      </c>
      <c r="D2023" s="499" t="s">
        <v>648</v>
      </c>
      <c r="E2023" s="500">
        <v>1200</v>
      </c>
      <c r="F2023" s="499" t="s">
        <v>6238</v>
      </c>
      <c r="G2023" s="499" t="s">
        <v>6239</v>
      </c>
      <c r="H2023" s="499" t="s">
        <v>651</v>
      </c>
      <c r="I2023" s="499" t="s">
        <v>652</v>
      </c>
      <c r="J2023" s="499" t="s">
        <v>651</v>
      </c>
      <c r="K2023" s="498">
        <v>9</v>
      </c>
      <c r="L2023" s="498">
        <v>12</v>
      </c>
      <c r="M2023" s="500">
        <v>16796</v>
      </c>
      <c r="N2023" s="498">
        <v>3</v>
      </c>
      <c r="O2023" s="498">
        <v>6</v>
      </c>
      <c r="P2023" s="500">
        <v>7959.7481105472843</v>
      </c>
    </row>
    <row r="2024" spans="1:16" ht="20.100000000000001" customHeight="1" x14ac:dyDescent="0.2">
      <c r="A2024" s="497" t="s">
        <v>618</v>
      </c>
      <c r="B2024" s="498" t="s">
        <v>639</v>
      </c>
      <c r="C2024" s="499" t="s">
        <v>620</v>
      </c>
      <c r="D2024" s="499" t="s">
        <v>6240</v>
      </c>
      <c r="E2024" s="500">
        <v>3500</v>
      </c>
      <c r="F2024" s="499" t="s">
        <v>6241</v>
      </c>
      <c r="G2024" s="499" t="s">
        <v>6242</v>
      </c>
      <c r="H2024" s="499" t="s">
        <v>1805</v>
      </c>
      <c r="I2024" s="499" t="s">
        <v>630</v>
      </c>
      <c r="J2024" s="499" t="s">
        <v>1805</v>
      </c>
      <c r="K2024" s="498"/>
      <c r="L2024" s="498"/>
      <c r="M2024" s="500"/>
      <c r="N2024" s="498">
        <v>1</v>
      </c>
      <c r="O2024" s="498">
        <v>1</v>
      </c>
      <c r="P2024" s="500">
        <v>3829.5481105472841</v>
      </c>
    </row>
    <row r="2025" spans="1:16" ht="20.100000000000001" customHeight="1" x14ac:dyDescent="0.2">
      <c r="A2025" s="497" t="s">
        <v>618</v>
      </c>
      <c r="B2025" s="498" t="s">
        <v>639</v>
      </c>
      <c r="C2025" s="499" t="s">
        <v>620</v>
      </c>
      <c r="D2025" s="499" t="s">
        <v>754</v>
      </c>
      <c r="E2025" s="500">
        <v>1600</v>
      </c>
      <c r="F2025" s="499" t="s">
        <v>6243</v>
      </c>
      <c r="G2025" s="499" t="s">
        <v>6244</v>
      </c>
      <c r="H2025" s="499" t="s">
        <v>757</v>
      </c>
      <c r="I2025" s="499" t="s">
        <v>652</v>
      </c>
      <c r="J2025" s="499" t="s">
        <v>757</v>
      </c>
      <c r="K2025" s="498">
        <v>8</v>
      </c>
      <c r="L2025" s="498">
        <v>12</v>
      </c>
      <c r="M2025" s="500">
        <v>21828</v>
      </c>
      <c r="N2025" s="498">
        <v>4</v>
      </c>
      <c r="O2025" s="498">
        <v>6</v>
      </c>
      <c r="P2025" s="500">
        <v>10575.748110547283</v>
      </c>
    </row>
    <row r="2026" spans="1:16" ht="20.100000000000001" customHeight="1" x14ac:dyDescent="0.2">
      <c r="A2026" s="497" t="s">
        <v>618</v>
      </c>
      <c r="B2026" s="498" t="s">
        <v>639</v>
      </c>
      <c r="C2026" s="499" t="s">
        <v>620</v>
      </c>
      <c r="D2026" s="499" t="s">
        <v>716</v>
      </c>
      <c r="E2026" s="500">
        <v>2300</v>
      </c>
      <c r="F2026" s="499" t="s">
        <v>6245</v>
      </c>
      <c r="G2026" s="499" t="s">
        <v>6246</v>
      </c>
      <c r="H2026" s="499" t="s">
        <v>5043</v>
      </c>
      <c r="I2026" s="499" t="s">
        <v>625</v>
      </c>
      <c r="J2026" s="499" t="s">
        <v>5043</v>
      </c>
      <c r="K2026" s="498">
        <v>6</v>
      </c>
      <c r="L2026" s="498">
        <v>12</v>
      </c>
      <c r="M2026" s="500">
        <v>30521.260000000006</v>
      </c>
      <c r="N2026" s="498">
        <v>4</v>
      </c>
      <c r="O2026" s="498">
        <v>6</v>
      </c>
      <c r="P2026" s="500">
        <v>15153.748110547283</v>
      </c>
    </row>
    <row r="2027" spans="1:16" ht="20.100000000000001" customHeight="1" x14ac:dyDescent="0.2">
      <c r="A2027" s="497" t="s">
        <v>618</v>
      </c>
      <c r="B2027" s="498" t="s">
        <v>639</v>
      </c>
      <c r="C2027" s="499" t="s">
        <v>620</v>
      </c>
      <c r="D2027" s="499" t="s">
        <v>6247</v>
      </c>
      <c r="E2027" s="500">
        <v>7500</v>
      </c>
      <c r="F2027" s="499" t="s">
        <v>6248</v>
      </c>
      <c r="G2027" s="499" t="s">
        <v>6249</v>
      </c>
      <c r="H2027" s="499" t="s">
        <v>753</v>
      </c>
      <c r="I2027" s="499" t="s">
        <v>630</v>
      </c>
      <c r="J2027" s="499" t="s">
        <v>753</v>
      </c>
      <c r="K2027" s="498"/>
      <c r="L2027" s="498"/>
      <c r="M2027" s="500"/>
      <c r="N2027" s="498">
        <v>1</v>
      </c>
      <c r="O2027" s="498">
        <v>1</v>
      </c>
      <c r="P2027" s="500">
        <v>7829.5481105472845</v>
      </c>
    </row>
    <row r="2028" spans="1:16" ht="20.100000000000001" customHeight="1" x14ac:dyDescent="0.2">
      <c r="A2028" s="497" t="s">
        <v>618</v>
      </c>
      <c r="B2028" s="498" t="s">
        <v>639</v>
      </c>
      <c r="C2028" s="499" t="s">
        <v>620</v>
      </c>
      <c r="D2028" s="499" t="s">
        <v>653</v>
      </c>
      <c r="E2028" s="500">
        <v>3000</v>
      </c>
      <c r="F2028" s="499" t="s">
        <v>6250</v>
      </c>
      <c r="G2028" s="499" t="s">
        <v>6251</v>
      </c>
      <c r="H2028" s="499" t="s">
        <v>638</v>
      </c>
      <c r="I2028" s="499" t="s">
        <v>630</v>
      </c>
      <c r="J2028" s="499" t="s">
        <v>638</v>
      </c>
      <c r="K2028" s="498">
        <v>8</v>
      </c>
      <c r="L2028" s="498">
        <v>12</v>
      </c>
      <c r="M2028" s="500">
        <v>38988.540000000008</v>
      </c>
      <c r="N2028" s="498">
        <v>6</v>
      </c>
      <c r="O2028" s="498">
        <v>6</v>
      </c>
      <c r="P2028" s="500">
        <v>19418.548110547283</v>
      </c>
    </row>
    <row r="2029" spans="1:16" ht="20.100000000000001" customHeight="1" x14ac:dyDescent="0.2">
      <c r="A2029" s="497" t="s">
        <v>618</v>
      </c>
      <c r="B2029" s="498" t="s">
        <v>619</v>
      </c>
      <c r="C2029" s="499" t="s">
        <v>620</v>
      </c>
      <c r="D2029" s="499" t="s">
        <v>6252</v>
      </c>
      <c r="E2029" s="500">
        <v>11000</v>
      </c>
      <c r="F2029" s="499" t="s">
        <v>6253</v>
      </c>
      <c r="G2029" s="499" t="s">
        <v>6254</v>
      </c>
      <c r="H2029" s="499" t="s">
        <v>643</v>
      </c>
      <c r="I2029" s="499" t="s">
        <v>630</v>
      </c>
      <c r="J2029" s="499" t="s">
        <v>643</v>
      </c>
      <c r="K2029" s="498"/>
      <c r="L2029" s="498"/>
      <c r="M2029" s="500"/>
      <c r="N2029" s="498">
        <v>2</v>
      </c>
      <c r="O2029" s="498">
        <v>4</v>
      </c>
      <c r="P2029" s="500">
        <v>42416.278110547282</v>
      </c>
    </row>
    <row r="2030" spans="1:16" ht="20.100000000000001" customHeight="1" x14ac:dyDescent="0.2">
      <c r="A2030" s="497" t="s">
        <v>618</v>
      </c>
      <c r="B2030" s="498" t="s">
        <v>639</v>
      </c>
      <c r="C2030" s="499" t="s">
        <v>620</v>
      </c>
      <c r="D2030" s="499" t="s">
        <v>991</v>
      </c>
      <c r="E2030" s="500">
        <v>3000</v>
      </c>
      <c r="F2030" s="499" t="s">
        <v>6255</v>
      </c>
      <c r="G2030" s="499" t="s">
        <v>6256</v>
      </c>
      <c r="H2030" s="499" t="s">
        <v>791</v>
      </c>
      <c r="I2030" s="499" t="s">
        <v>630</v>
      </c>
      <c r="J2030" s="499" t="s">
        <v>791</v>
      </c>
      <c r="K2030" s="498">
        <v>8</v>
      </c>
      <c r="L2030" s="498">
        <v>12</v>
      </c>
      <c r="M2030" s="500">
        <v>38985.180000000008</v>
      </c>
      <c r="N2030" s="498">
        <v>6</v>
      </c>
      <c r="O2030" s="498">
        <v>6</v>
      </c>
      <c r="P2030" s="500">
        <v>19418.548110547283</v>
      </c>
    </row>
    <row r="2031" spans="1:16" ht="20.100000000000001" customHeight="1" x14ac:dyDescent="0.2">
      <c r="A2031" s="497" t="s">
        <v>618</v>
      </c>
      <c r="B2031" s="498" t="s">
        <v>639</v>
      </c>
      <c r="C2031" s="499" t="s">
        <v>620</v>
      </c>
      <c r="D2031" s="499" t="s">
        <v>2097</v>
      </c>
      <c r="E2031" s="500">
        <v>3500</v>
      </c>
      <c r="F2031" s="499" t="s">
        <v>6257</v>
      </c>
      <c r="G2031" s="499" t="s">
        <v>6258</v>
      </c>
      <c r="H2031" s="499" t="s">
        <v>699</v>
      </c>
      <c r="I2031" s="499" t="s">
        <v>630</v>
      </c>
      <c r="J2031" s="499" t="s">
        <v>699</v>
      </c>
      <c r="K2031" s="498">
        <v>6</v>
      </c>
      <c r="L2031" s="498">
        <v>12</v>
      </c>
      <c r="M2031" s="500">
        <v>44911.320000000007</v>
      </c>
      <c r="N2031" s="498">
        <v>4</v>
      </c>
      <c r="O2031" s="498">
        <v>6</v>
      </c>
      <c r="P2031" s="500">
        <v>22301.878110547281</v>
      </c>
    </row>
    <row r="2032" spans="1:16" ht="20.100000000000001" customHeight="1" x14ac:dyDescent="0.2">
      <c r="A2032" s="497" t="s">
        <v>618</v>
      </c>
      <c r="B2032" s="498" t="s">
        <v>639</v>
      </c>
      <c r="C2032" s="499" t="s">
        <v>620</v>
      </c>
      <c r="D2032" s="499" t="s">
        <v>2016</v>
      </c>
      <c r="E2032" s="500">
        <v>7000</v>
      </c>
      <c r="F2032" s="499" t="s">
        <v>6259</v>
      </c>
      <c r="G2032" s="499" t="s">
        <v>6260</v>
      </c>
      <c r="H2032" s="499" t="s">
        <v>6261</v>
      </c>
      <c r="I2032" s="499" t="s">
        <v>625</v>
      </c>
      <c r="J2032" s="499" t="s">
        <v>6261</v>
      </c>
      <c r="K2032" s="498">
        <v>7</v>
      </c>
      <c r="L2032" s="498">
        <v>12</v>
      </c>
      <c r="M2032" s="500">
        <v>86989.799999999988</v>
      </c>
      <c r="N2032" s="498">
        <v>3</v>
      </c>
      <c r="O2032" s="498">
        <v>6</v>
      </c>
      <c r="P2032" s="500">
        <v>43418.548110547286</v>
      </c>
    </row>
    <row r="2033" spans="1:16" ht="20.100000000000001" customHeight="1" x14ac:dyDescent="0.2">
      <c r="A2033" s="497" t="s">
        <v>6262</v>
      </c>
      <c r="B2033" s="498" t="s">
        <v>639</v>
      </c>
      <c r="C2033" s="499" t="s">
        <v>620</v>
      </c>
      <c r="D2033" s="499" t="s">
        <v>6263</v>
      </c>
      <c r="E2033" s="500">
        <v>930</v>
      </c>
      <c r="F2033" s="499" t="s">
        <v>6264</v>
      </c>
      <c r="G2033" s="499" t="s">
        <v>6265</v>
      </c>
      <c r="H2033" s="499"/>
      <c r="I2033" s="499"/>
      <c r="J2033" s="499" t="s">
        <v>1068</v>
      </c>
      <c r="K2033" s="498">
        <v>4</v>
      </c>
      <c r="L2033" s="498">
        <v>12</v>
      </c>
      <c r="M2033" s="500">
        <v>13264.4</v>
      </c>
      <c r="N2033" s="498">
        <v>2</v>
      </c>
      <c r="O2033" s="498">
        <v>6</v>
      </c>
      <c r="P2033" s="500">
        <v>6082.2</v>
      </c>
    </row>
    <row r="2034" spans="1:16" ht="20.100000000000001" customHeight="1" x14ac:dyDescent="0.2">
      <c r="A2034" s="497" t="s">
        <v>6262</v>
      </c>
      <c r="B2034" s="498" t="s">
        <v>639</v>
      </c>
      <c r="C2034" s="499" t="s">
        <v>620</v>
      </c>
      <c r="D2034" s="499" t="s">
        <v>6266</v>
      </c>
      <c r="E2034" s="500">
        <v>9500</v>
      </c>
      <c r="F2034" s="499" t="s">
        <v>6267</v>
      </c>
      <c r="G2034" s="499" t="s">
        <v>6268</v>
      </c>
      <c r="H2034" s="499" t="s">
        <v>6269</v>
      </c>
      <c r="I2034" s="499" t="s">
        <v>6270</v>
      </c>
      <c r="J2034" s="499" t="s">
        <v>6271</v>
      </c>
      <c r="K2034" s="498">
        <v>4</v>
      </c>
      <c r="L2034" s="498">
        <v>12</v>
      </c>
      <c r="M2034" s="500">
        <v>116989.8</v>
      </c>
      <c r="N2034" s="498">
        <f>VLOOKUP(F2034,[4]base!$A$6:$R$168,17,FALSE)</f>
        <v>2</v>
      </c>
      <c r="O2034" s="498">
        <v>6</v>
      </c>
      <c r="P2034" s="500">
        <v>58306.8</v>
      </c>
    </row>
    <row r="2035" spans="1:16" ht="20.100000000000001" customHeight="1" x14ac:dyDescent="0.2">
      <c r="A2035" s="497" t="s">
        <v>6262</v>
      </c>
      <c r="B2035" s="498" t="s">
        <v>639</v>
      </c>
      <c r="C2035" s="499" t="s">
        <v>620</v>
      </c>
      <c r="D2035" s="499" t="s">
        <v>6272</v>
      </c>
      <c r="E2035" s="500">
        <v>2200</v>
      </c>
      <c r="F2035" s="499" t="s">
        <v>6273</v>
      </c>
      <c r="G2035" s="499" t="s">
        <v>6274</v>
      </c>
      <c r="H2035" s="499"/>
      <c r="I2035" s="499"/>
      <c r="J2035" s="499" t="s">
        <v>6275</v>
      </c>
      <c r="K2035" s="498">
        <v>4</v>
      </c>
      <c r="L2035" s="498">
        <v>12</v>
      </c>
      <c r="M2035" s="500">
        <v>29389.8</v>
      </c>
      <c r="N2035" s="498">
        <f>VLOOKUP(F2035,[4]base!$A$6:$R$168,17,FALSE)</f>
        <v>2</v>
      </c>
      <c r="O2035" s="498">
        <v>6</v>
      </c>
      <c r="P2035" s="500">
        <v>14388</v>
      </c>
    </row>
    <row r="2036" spans="1:16" ht="20.100000000000001" customHeight="1" x14ac:dyDescent="0.2">
      <c r="A2036" s="497" t="s">
        <v>6262</v>
      </c>
      <c r="B2036" s="498" t="s">
        <v>639</v>
      </c>
      <c r="C2036" s="499" t="s">
        <v>620</v>
      </c>
      <c r="D2036" s="499" t="s">
        <v>6276</v>
      </c>
      <c r="E2036" s="500">
        <v>2500</v>
      </c>
      <c r="F2036" s="499">
        <v>10325709</v>
      </c>
      <c r="G2036" s="499" t="s">
        <v>6277</v>
      </c>
      <c r="H2036" s="499" t="s">
        <v>4732</v>
      </c>
      <c r="I2036" s="499" t="s">
        <v>6278</v>
      </c>
      <c r="J2036" s="499" t="s">
        <v>4732</v>
      </c>
      <c r="K2036" s="498">
        <v>4</v>
      </c>
      <c r="L2036" s="498">
        <v>12</v>
      </c>
      <c r="M2036" s="500">
        <v>32989.800000000003</v>
      </c>
      <c r="N2036" s="498">
        <f>VLOOKUP(F2036,[4]base!$A$6:$R$168,17,FALSE)</f>
        <v>2</v>
      </c>
      <c r="O2036" s="498">
        <v>4</v>
      </c>
      <c r="P2036" s="500">
        <v>10871.2</v>
      </c>
    </row>
    <row r="2037" spans="1:16" ht="20.100000000000001" customHeight="1" x14ac:dyDescent="0.2">
      <c r="A2037" s="497" t="s">
        <v>6262</v>
      </c>
      <c r="B2037" s="498" t="s">
        <v>639</v>
      </c>
      <c r="C2037" s="499" t="s">
        <v>620</v>
      </c>
      <c r="D2037" s="499" t="s">
        <v>6279</v>
      </c>
      <c r="E2037" s="500">
        <v>1500</v>
      </c>
      <c r="F2037" s="499">
        <v>15434042</v>
      </c>
      <c r="G2037" s="499" t="s">
        <v>6280</v>
      </c>
      <c r="H2037" s="499"/>
      <c r="I2037" s="499"/>
      <c r="J2037" s="499" t="s">
        <v>1068</v>
      </c>
      <c r="K2037" s="498">
        <v>4</v>
      </c>
      <c r="L2037" s="498">
        <v>12</v>
      </c>
      <c r="M2037" s="500">
        <v>20720</v>
      </c>
      <c r="N2037" s="498">
        <f>VLOOKUP(F2037,[4]base!$A$6:$R$168,17,FALSE)</f>
        <v>2</v>
      </c>
      <c r="O2037" s="498">
        <v>6</v>
      </c>
      <c r="P2037" s="500">
        <v>9810</v>
      </c>
    </row>
    <row r="2038" spans="1:16" ht="20.100000000000001" customHeight="1" x14ac:dyDescent="0.2">
      <c r="A2038" s="497" t="s">
        <v>6262</v>
      </c>
      <c r="B2038" s="498" t="s">
        <v>639</v>
      </c>
      <c r="C2038" s="499" t="s">
        <v>620</v>
      </c>
      <c r="D2038" s="499" t="s">
        <v>6281</v>
      </c>
      <c r="E2038" s="500">
        <v>8500</v>
      </c>
      <c r="F2038" s="499">
        <v>16404133</v>
      </c>
      <c r="G2038" s="499" t="s">
        <v>6282</v>
      </c>
      <c r="H2038" s="499" t="s">
        <v>6283</v>
      </c>
      <c r="I2038" s="499" t="s">
        <v>6284</v>
      </c>
      <c r="J2038" s="499" t="s">
        <v>4088</v>
      </c>
      <c r="K2038" s="498">
        <v>4</v>
      </c>
      <c r="L2038" s="498">
        <v>12</v>
      </c>
      <c r="M2038" s="500">
        <v>104989.8</v>
      </c>
      <c r="N2038" s="498">
        <f>VLOOKUP(F2038,[4]base!$A$6:$R$168,17,FALSE)</f>
        <v>2</v>
      </c>
      <c r="O2038" s="498">
        <v>6</v>
      </c>
      <c r="P2038" s="500">
        <v>52306.8</v>
      </c>
    </row>
    <row r="2039" spans="1:16" ht="20.100000000000001" customHeight="1" x14ac:dyDescent="0.2">
      <c r="A2039" s="497" t="s">
        <v>6262</v>
      </c>
      <c r="B2039" s="498" t="s">
        <v>639</v>
      </c>
      <c r="C2039" s="499" t="s">
        <v>620</v>
      </c>
      <c r="D2039" s="499" t="s">
        <v>6285</v>
      </c>
      <c r="E2039" s="500">
        <v>2000</v>
      </c>
      <c r="F2039" s="499">
        <v>16416831</v>
      </c>
      <c r="G2039" s="499" t="s">
        <v>6286</v>
      </c>
      <c r="H2039" s="499"/>
      <c r="I2039" s="499"/>
      <c r="J2039" s="499" t="s">
        <v>1068</v>
      </c>
      <c r="K2039" s="498">
        <v>4</v>
      </c>
      <c r="L2039" s="498">
        <v>12</v>
      </c>
      <c r="M2039" s="500">
        <v>26989.8</v>
      </c>
      <c r="N2039" s="498">
        <f>VLOOKUP(F2039,[4]base!$A$6:$R$168,17,FALSE)</f>
        <v>2</v>
      </c>
      <c r="O2039" s="498">
        <v>6</v>
      </c>
      <c r="P2039" s="500">
        <v>13080</v>
      </c>
    </row>
    <row r="2040" spans="1:16" ht="20.100000000000001" customHeight="1" x14ac:dyDescent="0.2">
      <c r="A2040" s="497" t="s">
        <v>6262</v>
      </c>
      <c r="B2040" s="498" t="s">
        <v>639</v>
      </c>
      <c r="C2040" s="499" t="s">
        <v>620</v>
      </c>
      <c r="D2040" s="499" t="s">
        <v>2139</v>
      </c>
      <c r="E2040" s="500">
        <v>2000</v>
      </c>
      <c r="F2040" s="499">
        <v>16434457</v>
      </c>
      <c r="G2040" s="499" t="s">
        <v>6287</v>
      </c>
      <c r="H2040" s="499"/>
      <c r="I2040" s="499"/>
      <c r="J2040" s="499" t="s">
        <v>6288</v>
      </c>
      <c r="K2040" s="498">
        <v>4</v>
      </c>
      <c r="L2040" s="498">
        <v>12</v>
      </c>
      <c r="M2040" s="500">
        <v>26989.8</v>
      </c>
      <c r="N2040" s="498">
        <f>VLOOKUP(F2040,[4]base!$A$6:$R$168,17,FALSE)</f>
        <v>2</v>
      </c>
      <c r="O2040" s="498">
        <v>6</v>
      </c>
      <c r="P2040" s="500">
        <v>13080</v>
      </c>
    </row>
    <row r="2041" spans="1:16" ht="20.100000000000001" customHeight="1" x14ac:dyDescent="0.2">
      <c r="A2041" s="497" t="s">
        <v>6262</v>
      </c>
      <c r="B2041" s="498" t="s">
        <v>639</v>
      </c>
      <c r="C2041" s="499" t="s">
        <v>620</v>
      </c>
      <c r="D2041" s="499" t="s">
        <v>6289</v>
      </c>
      <c r="E2041" s="500">
        <v>930</v>
      </c>
      <c r="F2041" s="499">
        <v>16442201</v>
      </c>
      <c r="G2041" s="499" t="s">
        <v>6290</v>
      </c>
      <c r="H2041" s="499"/>
      <c r="I2041" s="499"/>
      <c r="J2041" s="499" t="s">
        <v>864</v>
      </c>
      <c r="K2041" s="498">
        <v>4</v>
      </c>
      <c r="L2041" s="498">
        <v>12</v>
      </c>
      <c r="M2041" s="500">
        <v>13202.4</v>
      </c>
      <c r="N2041" s="498">
        <f>VLOOKUP(F2041,[4]base!$A$6:$R$168,17,FALSE)</f>
        <v>2</v>
      </c>
      <c r="O2041" s="498">
        <v>6</v>
      </c>
      <c r="P2041" s="500">
        <v>6082.2</v>
      </c>
    </row>
    <row r="2042" spans="1:16" ht="20.100000000000001" customHeight="1" x14ac:dyDescent="0.2">
      <c r="A2042" s="497" t="s">
        <v>6262</v>
      </c>
      <c r="B2042" s="498" t="s">
        <v>639</v>
      </c>
      <c r="C2042" s="499" t="s">
        <v>620</v>
      </c>
      <c r="D2042" s="499" t="s">
        <v>6291</v>
      </c>
      <c r="E2042" s="500">
        <v>8500</v>
      </c>
      <c r="F2042" s="499">
        <v>16450662</v>
      </c>
      <c r="G2042" s="499" t="s">
        <v>6292</v>
      </c>
      <c r="H2042" s="499" t="s">
        <v>638</v>
      </c>
      <c r="I2042" s="499" t="s">
        <v>6284</v>
      </c>
      <c r="J2042" s="499" t="s">
        <v>6293</v>
      </c>
      <c r="K2042" s="498">
        <v>4</v>
      </c>
      <c r="L2042" s="498">
        <v>12</v>
      </c>
      <c r="M2042" s="500">
        <v>104989.8</v>
      </c>
      <c r="N2042" s="498">
        <f>VLOOKUP(F2042,[4]base!$A$6:$R$168,17,FALSE)</f>
        <v>0</v>
      </c>
      <c r="O2042" s="498">
        <v>6</v>
      </c>
      <c r="P2042" s="500">
        <v>13959.466666666665</v>
      </c>
    </row>
    <row r="2043" spans="1:16" ht="20.100000000000001" customHeight="1" x14ac:dyDescent="0.2">
      <c r="A2043" s="497" t="s">
        <v>6262</v>
      </c>
      <c r="B2043" s="498" t="s">
        <v>639</v>
      </c>
      <c r="C2043" s="499" t="s">
        <v>620</v>
      </c>
      <c r="D2043" s="499" t="s">
        <v>6294</v>
      </c>
      <c r="E2043" s="500">
        <v>9500</v>
      </c>
      <c r="F2043" s="499">
        <v>16465311</v>
      </c>
      <c r="G2043" s="499" t="s">
        <v>6295</v>
      </c>
      <c r="H2043" s="499" t="s">
        <v>6296</v>
      </c>
      <c r="I2043" s="499" t="s">
        <v>6297</v>
      </c>
      <c r="J2043" s="499" t="s">
        <v>6293</v>
      </c>
      <c r="K2043" s="498">
        <v>4</v>
      </c>
      <c r="L2043" s="498">
        <v>12</v>
      </c>
      <c r="M2043" s="500">
        <v>116989.8</v>
      </c>
      <c r="N2043" s="498">
        <f>VLOOKUP(F2043,[4]base!$A$6:$R$168,17,FALSE)</f>
        <v>2</v>
      </c>
      <c r="O2043" s="498">
        <v>6</v>
      </c>
      <c r="P2043" s="500">
        <v>58306.8</v>
      </c>
    </row>
    <row r="2044" spans="1:16" ht="20.100000000000001" customHeight="1" x14ac:dyDescent="0.2">
      <c r="A2044" s="497" t="s">
        <v>6262</v>
      </c>
      <c r="B2044" s="498" t="s">
        <v>639</v>
      </c>
      <c r="C2044" s="499" t="s">
        <v>620</v>
      </c>
      <c r="D2044" s="499" t="s">
        <v>6298</v>
      </c>
      <c r="E2044" s="500">
        <v>930</v>
      </c>
      <c r="F2044" s="499">
        <v>16473308</v>
      </c>
      <c r="G2044" s="499" t="s">
        <v>6299</v>
      </c>
      <c r="H2044" s="499"/>
      <c r="I2044" s="499"/>
      <c r="J2044" s="499" t="s">
        <v>1068</v>
      </c>
      <c r="K2044" s="498">
        <v>4</v>
      </c>
      <c r="L2044" s="498">
        <v>12</v>
      </c>
      <c r="M2044" s="500">
        <v>13264.4</v>
      </c>
      <c r="N2044" s="498">
        <f>VLOOKUP(F2044,[4]base!$A$6:$R$168,17,FALSE)</f>
        <v>2</v>
      </c>
      <c r="O2044" s="498">
        <v>6</v>
      </c>
      <c r="P2044" s="500">
        <v>6082.2</v>
      </c>
    </row>
    <row r="2045" spans="1:16" ht="20.100000000000001" customHeight="1" x14ac:dyDescent="0.2">
      <c r="A2045" s="497" t="s">
        <v>6262</v>
      </c>
      <c r="B2045" s="498" t="s">
        <v>639</v>
      </c>
      <c r="C2045" s="499" t="s">
        <v>620</v>
      </c>
      <c r="D2045" s="499" t="s">
        <v>6300</v>
      </c>
      <c r="E2045" s="500">
        <v>1500</v>
      </c>
      <c r="F2045" s="499">
        <v>16476480</v>
      </c>
      <c r="G2045" s="499" t="s">
        <v>6301</v>
      </c>
      <c r="H2045" s="499"/>
      <c r="I2045" s="499"/>
      <c r="J2045" s="499" t="s">
        <v>1068</v>
      </c>
      <c r="K2045" s="498">
        <v>4</v>
      </c>
      <c r="L2045" s="498">
        <v>12</v>
      </c>
      <c r="M2045" s="500">
        <v>20720</v>
      </c>
      <c r="N2045" s="498">
        <f>VLOOKUP(F2045,[4]base!$A$6:$R$168,17,FALSE)</f>
        <v>2</v>
      </c>
      <c r="O2045" s="498">
        <v>6</v>
      </c>
      <c r="P2045" s="500">
        <v>9810</v>
      </c>
    </row>
    <row r="2046" spans="1:16" ht="20.100000000000001" customHeight="1" x14ac:dyDescent="0.2">
      <c r="A2046" s="497" t="s">
        <v>6262</v>
      </c>
      <c r="B2046" s="498" t="s">
        <v>639</v>
      </c>
      <c r="C2046" s="499" t="s">
        <v>620</v>
      </c>
      <c r="D2046" s="499" t="s">
        <v>6302</v>
      </c>
      <c r="E2046" s="500">
        <v>3000</v>
      </c>
      <c r="F2046" s="499">
        <v>16479501</v>
      </c>
      <c r="G2046" s="499" t="s">
        <v>6303</v>
      </c>
      <c r="H2046" s="499"/>
      <c r="I2046" s="499"/>
      <c r="J2046" s="499" t="s">
        <v>5604</v>
      </c>
      <c r="K2046" s="498">
        <v>4</v>
      </c>
      <c r="L2046" s="498">
        <v>12</v>
      </c>
      <c r="M2046" s="500">
        <v>38989.800000000003</v>
      </c>
      <c r="N2046" s="498">
        <f>VLOOKUP(F2046,[4]base!$A$6:$R$168,17,FALSE)</f>
        <v>2</v>
      </c>
      <c r="O2046" s="498">
        <v>6</v>
      </c>
      <c r="P2046" s="500">
        <v>19306.8</v>
      </c>
    </row>
    <row r="2047" spans="1:16" ht="20.100000000000001" customHeight="1" x14ac:dyDescent="0.2">
      <c r="A2047" s="497" t="s">
        <v>6262</v>
      </c>
      <c r="B2047" s="498" t="s">
        <v>639</v>
      </c>
      <c r="C2047" s="499" t="s">
        <v>620</v>
      </c>
      <c r="D2047" s="499" t="s">
        <v>6304</v>
      </c>
      <c r="E2047" s="500">
        <v>3500</v>
      </c>
      <c r="F2047" s="499">
        <v>16494950</v>
      </c>
      <c r="G2047" s="499" t="s">
        <v>6305</v>
      </c>
      <c r="H2047" s="499" t="s">
        <v>6306</v>
      </c>
      <c r="I2047" s="499" t="s">
        <v>6284</v>
      </c>
      <c r="J2047" s="499" t="s">
        <v>6307</v>
      </c>
      <c r="K2047" s="498">
        <v>4</v>
      </c>
      <c r="L2047" s="498">
        <v>12</v>
      </c>
      <c r="M2047" s="500">
        <v>44989.8</v>
      </c>
      <c r="N2047" s="498">
        <f>VLOOKUP(F2047,[4]base!$A$6:$R$168,17,FALSE)</f>
        <v>2</v>
      </c>
      <c r="O2047" s="498">
        <v>6</v>
      </c>
      <c r="P2047" s="500">
        <v>22306.799999999999</v>
      </c>
    </row>
    <row r="2048" spans="1:16" ht="20.100000000000001" customHeight="1" x14ac:dyDescent="0.2">
      <c r="A2048" s="497" t="s">
        <v>6262</v>
      </c>
      <c r="B2048" s="498" t="s">
        <v>639</v>
      </c>
      <c r="C2048" s="499" t="s">
        <v>620</v>
      </c>
      <c r="D2048" s="499" t="s">
        <v>6298</v>
      </c>
      <c r="E2048" s="500">
        <v>1300</v>
      </c>
      <c r="F2048" s="499">
        <v>16505341</v>
      </c>
      <c r="G2048" s="499" t="s">
        <v>6308</v>
      </c>
      <c r="H2048" s="499"/>
      <c r="I2048" s="499"/>
      <c r="J2048" s="499" t="s">
        <v>1068</v>
      </c>
      <c r="K2048" s="498">
        <v>4</v>
      </c>
      <c r="L2048" s="498">
        <v>12</v>
      </c>
      <c r="M2048" s="500">
        <v>18104</v>
      </c>
      <c r="N2048" s="498">
        <f>VLOOKUP(F2048,[4]base!$A$6:$R$168,17,FALSE)</f>
        <v>2</v>
      </c>
      <c r="O2048" s="498">
        <v>6</v>
      </c>
      <c r="P2048" s="500">
        <v>8502</v>
      </c>
    </row>
    <row r="2049" spans="1:16" ht="20.100000000000001" customHeight="1" x14ac:dyDescent="0.2">
      <c r="A2049" s="497" t="s">
        <v>6262</v>
      </c>
      <c r="B2049" s="498" t="s">
        <v>639</v>
      </c>
      <c r="C2049" s="499" t="s">
        <v>620</v>
      </c>
      <c r="D2049" s="499" t="s">
        <v>6309</v>
      </c>
      <c r="E2049" s="500">
        <v>1600</v>
      </c>
      <c r="F2049" s="499">
        <v>16518363</v>
      </c>
      <c r="G2049" s="499" t="s">
        <v>6310</v>
      </c>
      <c r="H2049" s="499" t="s">
        <v>6311</v>
      </c>
      <c r="I2049" s="499" t="s">
        <v>6284</v>
      </c>
      <c r="J2049" s="499" t="s">
        <v>6311</v>
      </c>
      <c r="K2049" s="498">
        <v>4</v>
      </c>
      <c r="L2049" s="498">
        <v>12</v>
      </c>
      <c r="M2049" s="500">
        <v>21828</v>
      </c>
      <c r="N2049" s="498">
        <f>VLOOKUP(F2049,[4]base!$A$6:$R$168,17,FALSE)</f>
        <v>2</v>
      </c>
      <c r="O2049" s="498">
        <v>6</v>
      </c>
      <c r="P2049" s="500">
        <v>10464</v>
      </c>
    </row>
    <row r="2050" spans="1:16" ht="20.100000000000001" customHeight="1" x14ac:dyDescent="0.2">
      <c r="A2050" s="497" t="s">
        <v>6262</v>
      </c>
      <c r="B2050" s="498" t="s">
        <v>639</v>
      </c>
      <c r="C2050" s="499" t="s">
        <v>620</v>
      </c>
      <c r="D2050" s="499" t="s">
        <v>6312</v>
      </c>
      <c r="E2050" s="500">
        <v>930</v>
      </c>
      <c r="F2050" s="499">
        <v>16549206</v>
      </c>
      <c r="G2050" s="499" t="s">
        <v>6313</v>
      </c>
      <c r="H2050" s="499"/>
      <c r="I2050" s="499"/>
      <c r="J2050" s="499" t="s">
        <v>1068</v>
      </c>
      <c r="K2050" s="498">
        <v>4</v>
      </c>
      <c r="L2050" s="498">
        <v>12</v>
      </c>
      <c r="M2050" s="500">
        <v>13264.4</v>
      </c>
      <c r="N2050" s="498">
        <f>VLOOKUP(F2050,[4]base!$A$6:$R$168,17,FALSE)</f>
        <v>2</v>
      </c>
      <c r="O2050" s="498">
        <v>6</v>
      </c>
      <c r="P2050" s="500">
        <v>6082.2</v>
      </c>
    </row>
    <row r="2051" spans="1:16" ht="20.100000000000001" customHeight="1" x14ac:dyDescent="0.2">
      <c r="A2051" s="497" t="s">
        <v>6262</v>
      </c>
      <c r="B2051" s="498" t="s">
        <v>639</v>
      </c>
      <c r="C2051" s="499" t="s">
        <v>620</v>
      </c>
      <c r="D2051" s="499" t="s">
        <v>6285</v>
      </c>
      <c r="E2051" s="500">
        <v>2000</v>
      </c>
      <c r="F2051" s="499">
        <v>16551773</v>
      </c>
      <c r="G2051" s="499" t="s">
        <v>6314</v>
      </c>
      <c r="H2051" s="499"/>
      <c r="I2051" s="499"/>
      <c r="J2051" s="499" t="s">
        <v>1068</v>
      </c>
      <c r="K2051" s="498">
        <v>4</v>
      </c>
      <c r="L2051" s="498">
        <v>12</v>
      </c>
      <c r="M2051" s="500">
        <v>26232.65</v>
      </c>
      <c r="N2051" s="498">
        <f>VLOOKUP(F2051,[4]base!$A$6:$R$168,17,FALSE)</f>
        <v>2</v>
      </c>
      <c r="O2051" s="498">
        <v>6</v>
      </c>
      <c r="P2051" s="500">
        <v>13080</v>
      </c>
    </row>
    <row r="2052" spans="1:16" ht="20.100000000000001" customHeight="1" x14ac:dyDescent="0.2">
      <c r="A2052" s="497" t="s">
        <v>6262</v>
      </c>
      <c r="B2052" s="498" t="s">
        <v>639</v>
      </c>
      <c r="C2052" s="499" t="s">
        <v>620</v>
      </c>
      <c r="D2052" s="499" t="s">
        <v>6315</v>
      </c>
      <c r="E2052" s="500">
        <v>1200</v>
      </c>
      <c r="F2052" s="499">
        <v>16612753</v>
      </c>
      <c r="G2052" s="499" t="s">
        <v>6316</v>
      </c>
      <c r="H2052" s="499"/>
      <c r="I2052" s="499"/>
      <c r="J2052" s="499" t="s">
        <v>1068</v>
      </c>
      <c r="K2052" s="498">
        <v>4</v>
      </c>
      <c r="L2052" s="498">
        <v>12</v>
      </c>
      <c r="M2052" s="500">
        <v>16796</v>
      </c>
      <c r="N2052" s="498">
        <f>VLOOKUP(F2052,[4]base!$A$6:$R$168,17,FALSE)</f>
        <v>2</v>
      </c>
      <c r="O2052" s="498">
        <v>6</v>
      </c>
      <c r="P2052" s="500">
        <v>7848</v>
      </c>
    </row>
    <row r="2053" spans="1:16" ht="20.100000000000001" customHeight="1" x14ac:dyDescent="0.2">
      <c r="A2053" s="497" t="s">
        <v>6262</v>
      </c>
      <c r="B2053" s="498" t="s">
        <v>639</v>
      </c>
      <c r="C2053" s="499" t="s">
        <v>620</v>
      </c>
      <c r="D2053" s="499" t="s">
        <v>6317</v>
      </c>
      <c r="E2053" s="500">
        <v>1450</v>
      </c>
      <c r="F2053" s="499">
        <v>16622082</v>
      </c>
      <c r="G2053" s="499" t="s">
        <v>6318</v>
      </c>
      <c r="H2053" s="499"/>
      <c r="I2053" s="499"/>
      <c r="J2053" s="499" t="s">
        <v>1068</v>
      </c>
      <c r="K2053" s="498">
        <v>4</v>
      </c>
      <c r="L2053" s="498">
        <v>12</v>
      </c>
      <c r="M2053" s="500">
        <v>20066</v>
      </c>
      <c r="N2053" s="498">
        <f>VLOOKUP(F2053,[4]base!$A$6:$R$168,17,FALSE)</f>
        <v>2</v>
      </c>
      <c r="O2053" s="498">
        <v>6</v>
      </c>
      <c r="P2053" s="500">
        <v>9483</v>
      </c>
    </row>
    <row r="2054" spans="1:16" ht="20.100000000000001" customHeight="1" x14ac:dyDescent="0.2">
      <c r="A2054" s="497" t="s">
        <v>6262</v>
      </c>
      <c r="B2054" s="498" t="s">
        <v>639</v>
      </c>
      <c r="C2054" s="499" t="s">
        <v>620</v>
      </c>
      <c r="D2054" s="499" t="s">
        <v>6319</v>
      </c>
      <c r="E2054" s="500">
        <v>1200</v>
      </c>
      <c r="F2054" s="499">
        <v>16631497</v>
      </c>
      <c r="G2054" s="499" t="s">
        <v>6320</v>
      </c>
      <c r="H2054" s="499"/>
      <c r="I2054" s="499"/>
      <c r="J2054" s="499" t="s">
        <v>864</v>
      </c>
      <c r="K2054" s="498">
        <v>4</v>
      </c>
      <c r="L2054" s="498">
        <v>12</v>
      </c>
      <c r="M2054" s="500">
        <v>16796</v>
      </c>
      <c r="N2054" s="498">
        <f>VLOOKUP(F2054,[4]base!$A$6:$R$168,17,FALSE)</f>
        <v>2</v>
      </c>
      <c r="O2054" s="498">
        <v>6</v>
      </c>
      <c r="P2054" s="500">
        <v>7848</v>
      </c>
    </row>
    <row r="2055" spans="1:16" ht="20.100000000000001" customHeight="1" x14ac:dyDescent="0.2">
      <c r="A2055" s="497" t="s">
        <v>6262</v>
      </c>
      <c r="B2055" s="498" t="s">
        <v>639</v>
      </c>
      <c r="C2055" s="499" t="s">
        <v>620</v>
      </c>
      <c r="D2055" s="499" t="s">
        <v>6321</v>
      </c>
      <c r="E2055" s="500">
        <v>930</v>
      </c>
      <c r="F2055" s="499">
        <v>16638792</v>
      </c>
      <c r="G2055" s="499" t="s">
        <v>6322</v>
      </c>
      <c r="H2055" s="499"/>
      <c r="I2055" s="499"/>
      <c r="J2055" s="499" t="s">
        <v>1068</v>
      </c>
      <c r="K2055" s="498">
        <v>4</v>
      </c>
      <c r="L2055" s="498">
        <v>12</v>
      </c>
      <c r="M2055" s="500">
        <v>13264.4</v>
      </c>
      <c r="N2055" s="498">
        <f>VLOOKUP(F2055,[4]base!$A$6:$R$168,17,FALSE)</f>
        <v>2</v>
      </c>
      <c r="O2055" s="498">
        <v>6</v>
      </c>
      <c r="P2055" s="500">
        <v>6082.2</v>
      </c>
    </row>
    <row r="2056" spans="1:16" ht="20.100000000000001" customHeight="1" x14ac:dyDescent="0.2">
      <c r="A2056" s="497" t="s">
        <v>6262</v>
      </c>
      <c r="B2056" s="498" t="s">
        <v>639</v>
      </c>
      <c r="C2056" s="499" t="s">
        <v>620</v>
      </c>
      <c r="D2056" s="499" t="s">
        <v>6323</v>
      </c>
      <c r="E2056" s="500">
        <v>3500</v>
      </c>
      <c r="F2056" s="499">
        <v>16650860</v>
      </c>
      <c r="G2056" s="499" t="s">
        <v>6324</v>
      </c>
      <c r="H2056" s="499" t="s">
        <v>6325</v>
      </c>
      <c r="I2056" s="499" t="s">
        <v>6284</v>
      </c>
      <c r="J2056" s="499" t="s">
        <v>6293</v>
      </c>
      <c r="K2056" s="498">
        <v>4</v>
      </c>
      <c r="L2056" s="498">
        <v>12</v>
      </c>
      <c r="M2056" s="500">
        <v>44989.8</v>
      </c>
      <c r="N2056" s="498">
        <f>VLOOKUP(F2056,[4]base!$A$6:$R$168,17,FALSE)</f>
        <v>2</v>
      </c>
      <c r="O2056" s="498">
        <v>6</v>
      </c>
      <c r="P2056" s="500">
        <v>22306.799999999999</v>
      </c>
    </row>
    <row r="2057" spans="1:16" ht="20.100000000000001" customHeight="1" x14ac:dyDescent="0.2">
      <c r="A2057" s="497" t="s">
        <v>6262</v>
      </c>
      <c r="B2057" s="498" t="s">
        <v>639</v>
      </c>
      <c r="C2057" s="499" t="s">
        <v>620</v>
      </c>
      <c r="D2057" s="499" t="s">
        <v>6263</v>
      </c>
      <c r="E2057" s="500">
        <v>930</v>
      </c>
      <c r="F2057" s="499">
        <v>16661961</v>
      </c>
      <c r="G2057" s="499" t="s">
        <v>6326</v>
      </c>
      <c r="H2057" s="499"/>
      <c r="I2057" s="499"/>
      <c r="J2057" s="499" t="s">
        <v>1068</v>
      </c>
      <c r="K2057" s="498">
        <v>4</v>
      </c>
      <c r="L2057" s="498">
        <v>12</v>
      </c>
      <c r="M2057" s="500">
        <v>13264.4</v>
      </c>
      <c r="N2057" s="498">
        <f>VLOOKUP(F2057,[4]base!$A$6:$R$168,17,FALSE)</f>
        <v>2</v>
      </c>
      <c r="O2057" s="498">
        <v>6</v>
      </c>
      <c r="P2057" s="500">
        <v>6082.2</v>
      </c>
    </row>
    <row r="2058" spans="1:16" ht="20.100000000000001" customHeight="1" x14ac:dyDescent="0.2">
      <c r="A2058" s="497" t="s">
        <v>6262</v>
      </c>
      <c r="B2058" s="498" t="s">
        <v>639</v>
      </c>
      <c r="C2058" s="499" t="s">
        <v>620</v>
      </c>
      <c r="D2058" s="499" t="s">
        <v>6321</v>
      </c>
      <c r="E2058" s="500">
        <v>930</v>
      </c>
      <c r="F2058" s="499">
        <v>16688416</v>
      </c>
      <c r="G2058" s="499" t="s">
        <v>6327</v>
      </c>
      <c r="H2058" s="499"/>
      <c r="I2058" s="499"/>
      <c r="J2058" s="499" t="s">
        <v>6328</v>
      </c>
      <c r="K2058" s="498">
        <v>4</v>
      </c>
      <c r="L2058" s="498">
        <v>12</v>
      </c>
      <c r="M2058" s="500">
        <v>13233.4</v>
      </c>
      <c r="N2058" s="498">
        <f>VLOOKUP(F2058,[4]base!$A$6:$R$168,17,FALSE)</f>
        <v>2</v>
      </c>
      <c r="O2058" s="498">
        <v>6</v>
      </c>
      <c r="P2058" s="500">
        <v>6082.2</v>
      </c>
    </row>
    <row r="2059" spans="1:16" ht="20.100000000000001" customHeight="1" x14ac:dyDescent="0.2">
      <c r="A2059" s="497" t="s">
        <v>6262</v>
      </c>
      <c r="B2059" s="498" t="s">
        <v>639</v>
      </c>
      <c r="C2059" s="499" t="s">
        <v>620</v>
      </c>
      <c r="D2059" s="499" t="s">
        <v>6329</v>
      </c>
      <c r="E2059" s="500">
        <v>3500</v>
      </c>
      <c r="F2059" s="499">
        <v>16704658</v>
      </c>
      <c r="G2059" s="499" t="s">
        <v>6330</v>
      </c>
      <c r="H2059" s="499" t="s">
        <v>1653</v>
      </c>
      <c r="I2059" s="499" t="s">
        <v>6284</v>
      </c>
      <c r="J2059" s="499" t="s">
        <v>6293</v>
      </c>
      <c r="K2059" s="498">
        <v>4</v>
      </c>
      <c r="L2059" s="498">
        <v>12</v>
      </c>
      <c r="M2059" s="500">
        <v>44989.8</v>
      </c>
      <c r="N2059" s="498">
        <f>VLOOKUP(F2059,[4]base!$A$6:$R$168,17,FALSE)</f>
        <v>2</v>
      </c>
      <c r="O2059" s="498">
        <v>6</v>
      </c>
      <c r="P2059" s="500">
        <v>22306.799999999999</v>
      </c>
    </row>
    <row r="2060" spans="1:16" ht="20.100000000000001" customHeight="1" x14ac:dyDescent="0.2">
      <c r="A2060" s="497" t="s">
        <v>6262</v>
      </c>
      <c r="B2060" s="498" t="s">
        <v>639</v>
      </c>
      <c r="C2060" s="499" t="s">
        <v>620</v>
      </c>
      <c r="D2060" s="499" t="s">
        <v>6331</v>
      </c>
      <c r="E2060" s="500">
        <v>1300</v>
      </c>
      <c r="F2060" s="499">
        <v>16705545</v>
      </c>
      <c r="G2060" s="499" t="s">
        <v>6332</v>
      </c>
      <c r="H2060" s="499"/>
      <c r="I2060" s="499"/>
      <c r="J2060" s="499" t="s">
        <v>6333</v>
      </c>
      <c r="K2060" s="498">
        <v>4</v>
      </c>
      <c r="L2060" s="498">
        <v>12</v>
      </c>
      <c r="M2060" s="500">
        <v>18104</v>
      </c>
      <c r="N2060" s="498">
        <f>VLOOKUP(F2060,[4]base!$A$6:$R$168,17,FALSE)</f>
        <v>2</v>
      </c>
      <c r="O2060" s="498">
        <v>6</v>
      </c>
      <c r="P2060" s="500">
        <v>8502</v>
      </c>
    </row>
    <row r="2061" spans="1:16" ht="20.100000000000001" customHeight="1" x14ac:dyDescent="0.2">
      <c r="A2061" s="497" t="s">
        <v>6262</v>
      </c>
      <c r="B2061" s="498" t="s">
        <v>639</v>
      </c>
      <c r="C2061" s="499" t="s">
        <v>620</v>
      </c>
      <c r="D2061" s="499" t="s">
        <v>6334</v>
      </c>
      <c r="E2061" s="500">
        <v>1500</v>
      </c>
      <c r="F2061" s="499">
        <v>16706736</v>
      </c>
      <c r="G2061" s="499" t="s">
        <v>6335</v>
      </c>
      <c r="H2061" s="499"/>
      <c r="I2061" s="499"/>
      <c r="J2061" s="499" t="s">
        <v>6336</v>
      </c>
      <c r="K2061" s="498">
        <v>4</v>
      </c>
      <c r="L2061" s="498">
        <v>12</v>
      </c>
      <c r="M2061" s="500">
        <v>20720</v>
      </c>
      <c r="N2061" s="498">
        <f>VLOOKUP(F2061,[4]base!$A$6:$R$168,17,FALSE)</f>
        <v>2</v>
      </c>
      <c r="O2061" s="498">
        <v>6</v>
      </c>
      <c r="P2061" s="500">
        <v>9810</v>
      </c>
    </row>
    <row r="2062" spans="1:16" ht="20.100000000000001" customHeight="1" x14ac:dyDescent="0.2">
      <c r="A2062" s="497" t="s">
        <v>6262</v>
      </c>
      <c r="B2062" s="498" t="s">
        <v>639</v>
      </c>
      <c r="C2062" s="499" t="s">
        <v>620</v>
      </c>
      <c r="D2062" s="499" t="s">
        <v>6321</v>
      </c>
      <c r="E2062" s="500">
        <v>930</v>
      </c>
      <c r="F2062" s="499">
        <v>16728244</v>
      </c>
      <c r="G2062" s="499" t="s">
        <v>6337</v>
      </c>
      <c r="H2062" s="499"/>
      <c r="I2062" s="499"/>
      <c r="J2062" s="499" t="s">
        <v>1068</v>
      </c>
      <c r="K2062" s="498">
        <v>4</v>
      </c>
      <c r="L2062" s="498">
        <v>12</v>
      </c>
      <c r="M2062" s="500">
        <v>13264.4</v>
      </c>
      <c r="N2062" s="498">
        <f>VLOOKUP(F2062,[4]base!$A$6:$R$168,17,FALSE)</f>
        <v>2</v>
      </c>
      <c r="O2062" s="498">
        <v>6</v>
      </c>
      <c r="P2062" s="500">
        <v>6082.2</v>
      </c>
    </row>
    <row r="2063" spans="1:16" ht="20.100000000000001" customHeight="1" x14ac:dyDescent="0.2">
      <c r="A2063" s="497" t="s">
        <v>6262</v>
      </c>
      <c r="B2063" s="498" t="s">
        <v>639</v>
      </c>
      <c r="C2063" s="499" t="s">
        <v>620</v>
      </c>
      <c r="D2063" s="499" t="s">
        <v>830</v>
      </c>
      <c r="E2063" s="500">
        <v>1500</v>
      </c>
      <c r="F2063" s="499">
        <v>16738368</v>
      </c>
      <c r="G2063" s="499" t="s">
        <v>6338</v>
      </c>
      <c r="H2063" s="499"/>
      <c r="I2063" s="499"/>
      <c r="J2063" s="499" t="s">
        <v>6339</v>
      </c>
      <c r="K2063" s="498">
        <v>4</v>
      </c>
      <c r="L2063" s="498">
        <v>12</v>
      </c>
      <c r="M2063" s="500">
        <v>20720</v>
      </c>
      <c r="N2063" s="498">
        <f>VLOOKUP(F2063,[4]base!$A$6:$R$168,17,FALSE)</f>
        <v>2</v>
      </c>
      <c r="O2063" s="498">
        <v>6</v>
      </c>
      <c r="P2063" s="500">
        <v>9810</v>
      </c>
    </row>
    <row r="2064" spans="1:16" ht="20.100000000000001" customHeight="1" x14ac:dyDescent="0.2">
      <c r="A2064" s="497" t="s">
        <v>6262</v>
      </c>
      <c r="B2064" s="498" t="s">
        <v>639</v>
      </c>
      <c r="C2064" s="499" t="s">
        <v>620</v>
      </c>
      <c r="D2064" s="499" t="s">
        <v>716</v>
      </c>
      <c r="E2064" s="500">
        <v>2000</v>
      </c>
      <c r="F2064" s="499">
        <v>16738509</v>
      </c>
      <c r="G2064" s="499" t="s">
        <v>6340</v>
      </c>
      <c r="H2064" s="499"/>
      <c r="I2064" s="499"/>
      <c r="J2064" s="499" t="s">
        <v>6341</v>
      </c>
      <c r="K2064" s="498">
        <v>4</v>
      </c>
      <c r="L2064" s="498">
        <v>12</v>
      </c>
      <c r="M2064" s="500">
        <v>26989.8</v>
      </c>
      <c r="N2064" s="498">
        <f>VLOOKUP(F2064,[4]base!$A$6:$R$168,17,FALSE)</f>
        <v>2</v>
      </c>
      <c r="O2064" s="498">
        <v>6</v>
      </c>
      <c r="P2064" s="500">
        <v>13080</v>
      </c>
    </row>
    <row r="2065" spans="1:16" ht="20.100000000000001" customHeight="1" x14ac:dyDescent="0.2">
      <c r="A2065" s="497" t="s">
        <v>6262</v>
      </c>
      <c r="B2065" s="498" t="s">
        <v>639</v>
      </c>
      <c r="C2065" s="499" t="s">
        <v>620</v>
      </c>
      <c r="D2065" s="499" t="s">
        <v>6342</v>
      </c>
      <c r="E2065" s="500">
        <v>1300</v>
      </c>
      <c r="F2065" s="499">
        <v>16738666</v>
      </c>
      <c r="G2065" s="499" t="s">
        <v>6343</v>
      </c>
      <c r="H2065" s="499"/>
      <c r="I2065" s="499"/>
      <c r="J2065" s="499" t="s">
        <v>6344</v>
      </c>
      <c r="K2065" s="498">
        <v>4</v>
      </c>
      <c r="L2065" s="498">
        <v>12</v>
      </c>
      <c r="M2065" s="500">
        <v>18104</v>
      </c>
      <c r="N2065" s="498">
        <f>VLOOKUP(F2065,[4]base!$A$6:$R$168,17,FALSE)</f>
        <v>2</v>
      </c>
      <c r="O2065" s="498">
        <v>6</v>
      </c>
      <c r="P2065" s="500">
        <v>8502</v>
      </c>
    </row>
    <row r="2066" spans="1:16" ht="20.100000000000001" customHeight="1" x14ac:dyDescent="0.2">
      <c r="A2066" s="497" t="s">
        <v>6262</v>
      </c>
      <c r="B2066" s="498" t="s">
        <v>639</v>
      </c>
      <c r="C2066" s="499" t="s">
        <v>620</v>
      </c>
      <c r="D2066" s="499" t="s">
        <v>830</v>
      </c>
      <c r="E2066" s="500">
        <v>1500</v>
      </c>
      <c r="F2066" s="499">
        <v>16739370</v>
      </c>
      <c r="G2066" s="499" t="s">
        <v>6345</v>
      </c>
      <c r="H2066" s="499"/>
      <c r="I2066" s="499"/>
      <c r="J2066" s="499" t="s">
        <v>1226</v>
      </c>
      <c r="K2066" s="498">
        <v>4</v>
      </c>
      <c r="L2066" s="498">
        <v>12</v>
      </c>
      <c r="M2066" s="500">
        <v>20720</v>
      </c>
      <c r="N2066" s="498">
        <f>VLOOKUP(F2066,[4]base!$A$6:$R$168,17,FALSE)</f>
        <v>2</v>
      </c>
      <c r="O2066" s="498">
        <v>6</v>
      </c>
      <c r="P2066" s="500">
        <v>9810</v>
      </c>
    </row>
    <row r="2067" spans="1:16" ht="20.100000000000001" customHeight="1" x14ac:dyDescent="0.2">
      <c r="A2067" s="497" t="s">
        <v>6262</v>
      </c>
      <c r="B2067" s="498" t="s">
        <v>639</v>
      </c>
      <c r="C2067" s="499" t="s">
        <v>620</v>
      </c>
      <c r="D2067" s="499" t="s">
        <v>6346</v>
      </c>
      <c r="E2067" s="500">
        <v>1600</v>
      </c>
      <c r="F2067" s="499">
        <v>16742474</v>
      </c>
      <c r="G2067" s="499" t="s">
        <v>6347</v>
      </c>
      <c r="H2067" s="499" t="s">
        <v>6348</v>
      </c>
      <c r="I2067" s="499" t="s">
        <v>6284</v>
      </c>
      <c r="J2067" s="499" t="s">
        <v>6349</v>
      </c>
      <c r="K2067" s="498">
        <v>4</v>
      </c>
      <c r="L2067" s="498">
        <v>12</v>
      </c>
      <c r="M2067" s="500">
        <v>21828</v>
      </c>
      <c r="N2067" s="498">
        <f>VLOOKUP(F2067,[4]base!$A$6:$R$168,17,FALSE)</f>
        <v>2</v>
      </c>
      <c r="O2067" s="498">
        <v>6</v>
      </c>
      <c r="P2067" s="500">
        <v>10464</v>
      </c>
    </row>
    <row r="2068" spans="1:16" ht="20.100000000000001" customHeight="1" x14ac:dyDescent="0.2">
      <c r="A2068" s="497" t="s">
        <v>6262</v>
      </c>
      <c r="B2068" s="498" t="s">
        <v>639</v>
      </c>
      <c r="C2068" s="499" t="s">
        <v>620</v>
      </c>
      <c r="D2068" s="499" t="s">
        <v>6350</v>
      </c>
      <c r="E2068" s="500">
        <v>1500</v>
      </c>
      <c r="F2068" s="499">
        <v>16755949</v>
      </c>
      <c r="G2068" s="499" t="s">
        <v>6351</v>
      </c>
      <c r="H2068" s="499"/>
      <c r="I2068" s="499"/>
      <c r="J2068" s="499" t="s">
        <v>1068</v>
      </c>
      <c r="K2068" s="498">
        <v>4</v>
      </c>
      <c r="L2068" s="498">
        <v>12</v>
      </c>
      <c r="M2068" s="500">
        <v>20720</v>
      </c>
      <c r="N2068" s="498">
        <f>VLOOKUP(F2068,[4]base!$A$6:$R$168,17,FALSE)</f>
        <v>2</v>
      </c>
      <c r="O2068" s="498">
        <v>6</v>
      </c>
      <c r="P2068" s="500">
        <v>9810</v>
      </c>
    </row>
    <row r="2069" spans="1:16" ht="20.100000000000001" customHeight="1" x14ac:dyDescent="0.2">
      <c r="A2069" s="497" t="s">
        <v>6262</v>
      </c>
      <c r="B2069" s="498" t="s">
        <v>639</v>
      </c>
      <c r="C2069" s="499" t="s">
        <v>620</v>
      </c>
      <c r="D2069" s="499" t="s">
        <v>6352</v>
      </c>
      <c r="E2069" s="500">
        <v>1500</v>
      </c>
      <c r="F2069" s="499">
        <v>16792137</v>
      </c>
      <c r="G2069" s="499" t="s">
        <v>6353</v>
      </c>
      <c r="H2069" s="499"/>
      <c r="I2069" s="499"/>
      <c r="J2069" s="499" t="s">
        <v>6354</v>
      </c>
      <c r="K2069" s="498">
        <v>4</v>
      </c>
      <c r="L2069" s="498">
        <v>12</v>
      </c>
      <c r="M2069" s="500">
        <v>20720</v>
      </c>
      <c r="N2069" s="498">
        <f>VLOOKUP(F2069,[4]base!$A$6:$R$168,17,FALSE)</f>
        <v>2</v>
      </c>
      <c r="O2069" s="498">
        <v>6</v>
      </c>
      <c r="P2069" s="500">
        <v>9810</v>
      </c>
    </row>
    <row r="2070" spans="1:16" ht="20.100000000000001" customHeight="1" x14ac:dyDescent="0.2">
      <c r="A2070" s="497" t="s">
        <v>6262</v>
      </c>
      <c r="B2070" s="498" t="s">
        <v>639</v>
      </c>
      <c r="C2070" s="499" t="s">
        <v>620</v>
      </c>
      <c r="D2070" s="499" t="s">
        <v>6355</v>
      </c>
      <c r="E2070" s="500">
        <v>2500</v>
      </c>
      <c r="F2070" s="499">
        <v>16792321</v>
      </c>
      <c r="G2070" s="499" t="s">
        <v>6356</v>
      </c>
      <c r="H2070" s="499" t="s">
        <v>6357</v>
      </c>
      <c r="I2070" s="499" t="s">
        <v>6284</v>
      </c>
      <c r="J2070" s="499" t="s">
        <v>699</v>
      </c>
      <c r="K2070" s="498">
        <v>4</v>
      </c>
      <c r="L2070" s="498">
        <v>12</v>
      </c>
      <c r="M2070" s="500">
        <v>32989.800000000003</v>
      </c>
      <c r="N2070" s="498">
        <f>VLOOKUP(F2070,[4]base!$A$6:$R$168,17,FALSE)</f>
        <v>2</v>
      </c>
      <c r="O2070" s="498">
        <v>6</v>
      </c>
      <c r="P2070" s="500">
        <v>16306.8</v>
      </c>
    </row>
    <row r="2071" spans="1:16" ht="20.100000000000001" customHeight="1" x14ac:dyDescent="0.2">
      <c r="A2071" s="497" t="s">
        <v>6262</v>
      </c>
      <c r="B2071" s="498" t="s">
        <v>639</v>
      </c>
      <c r="C2071" s="499" t="s">
        <v>620</v>
      </c>
      <c r="D2071" s="499" t="s">
        <v>6358</v>
      </c>
      <c r="E2071" s="500">
        <v>2700</v>
      </c>
      <c r="F2071" s="499">
        <v>16801951</v>
      </c>
      <c r="G2071" s="499" t="s">
        <v>6359</v>
      </c>
      <c r="H2071" s="499" t="s">
        <v>638</v>
      </c>
      <c r="I2071" s="499" t="s">
        <v>6284</v>
      </c>
      <c r="J2071" s="499" t="s">
        <v>6293</v>
      </c>
      <c r="K2071" s="498">
        <v>4</v>
      </c>
      <c r="L2071" s="498">
        <v>12</v>
      </c>
      <c r="M2071" s="500">
        <v>35299.800000000003</v>
      </c>
      <c r="N2071" s="498">
        <f>VLOOKUP(F2071,[4]base!$A$6:$R$168,17,FALSE)</f>
        <v>2</v>
      </c>
      <c r="O2071" s="498">
        <v>6</v>
      </c>
      <c r="P2071" s="500">
        <v>17506.8</v>
      </c>
    </row>
    <row r="2072" spans="1:16" ht="20.100000000000001" customHeight="1" x14ac:dyDescent="0.2">
      <c r="A2072" s="497" t="s">
        <v>6262</v>
      </c>
      <c r="B2072" s="498" t="s">
        <v>639</v>
      </c>
      <c r="C2072" s="499" t="s">
        <v>620</v>
      </c>
      <c r="D2072" s="499" t="s">
        <v>6360</v>
      </c>
      <c r="E2072" s="500">
        <v>4000</v>
      </c>
      <c r="F2072" s="499">
        <v>16805034</v>
      </c>
      <c r="G2072" s="499" t="s">
        <v>6361</v>
      </c>
      <c r="H2072" s="499" t="s">
        <v>6362</v>
      </c>
      <c r="I2072" s="499" t="s">
        <v>6284</v>
      </c>
      <c r="J2072" s="499" t="s">
        <v>6362</v>
      </c>
      <c r="K2072" s="498">
        <v>4</v>
      </c>
      <c r="L2072" s="498">
        <v>12</v>
      </c>
      <c r="M2072" s="500">
        <v>50989.8</v>
      </c>
      <c r="N2072" s="498">
        <f>VLOOKUP(F2072,[4]base!$A$6:$R$168,17,FALSE)</f>
        <v>2</v>
      </c>
      <c r="O2072" s="498">
        <v>6</v>
      </c>
      <c r="P2072" s="500">
        <v>25306.799999999999</v>
      </c>
    </row>
    <row r="2073" spans="1:16" ht="20.100000000000001" customHeight="1" x14ac:dyDescent="0.2">
      <c r="A2073" s="497" t="s">
        <v>6262</v>
      </c>
      <c r="B2073" s="498" t="s">
        <v>639</v>
      </c>
      <c r="C2073" s="499" t="s">
        <v>620</v>
      </c>
      <c r="D2073" s="499" t="s">
        <v>6363</v>
      </c>
      <c r="E2073" s="500">
        <v>1600</v>
      </c>
      <c r="F2073" s="499">
        <v>17404360</v>
      </c>
      <c r="G2073" s="499" t="s">
        <v>6364</v>
      </c>
      <c r="H2073" s="499"/>
      <c r="I2073" s="499"/>
      <c r="J2073" s="499" t="s">
        <v>1068</v>
      </c>
      <c r="K2073" s="498">
        <v>4</v>
      </c>
      <c r="L2073" s="498">
        <v>12</v>
      </c>
      <c r="M2073" s="500">
        <v>21828</v>
      </c>
      <c r="N2073" s="498">
        <f>VLOOKUP(F2073,[4]base!$A$6:$R$168,17,FALSE)</f>
        <v>2</v>
      </c>
      <c r="O2073" s="498">
        <v>6</v>
      </c>
      <c r="P2073" s="500">
        <v>10464</v>
      </c>
    </row>
    <row r="2074" spans="1:16" ht="20.100000000000001" customHeight="1" x14ac:dyDescent="0.2">
      <c r="A2074" s="497" t="s">
        <v>6262</v>
      </c>
      <c r="B2074" s="498" t="s">
        <v>639</v>
      </c>
      <c r="C2074" s="499" t="s">
        <v>620</v>
      </c>
      <c r="D2074" s="499" t="s">
        <v>6365</v>
      </c>
      <c r="E2074" s="500">
        <v>1800</v>
      </c>
      <c r="F2074" s="499">
        <v>17409303</v>
      </c>
      <c r="G2074" s="499" t="s">
        <v>6366</v>
      </c>
      <c r="H2074" s="499"/>
      <c r="I2074" s="499"/>
      <c r="J2074" s="499" t="s">
        <v>6367</v>
      </c>
      <c r="K2074" s="498">
        <v>4</v>
      </c>
      <c r="L2074" s="498">
        <v>12</v>
      </c>
      <c r="M2074" s="500">
        <v>24444</v>
      </c>
      <c r="N2074" s="498">
        <f>VLOOKUP(F2074,[4]base!$A$6:$R$168,17,FALSE)</f>
        <v>2</v>
      </c>
      <c r="O2074" s="498">
        <v>6</v>
      </c>
      <c r="P2074" s="500">
        <v>11772</v>
      </c>
    </row>
    <row r="2075" spans="1:16" ht="20.100000000000001" customHeight="1" x14ac:dyDescent="0.2">
      <c r="A2075" s="497" t="s">
        <v>6262</v>
      </c>
      <c r="B2075" s="498" t="s">
        <v>639</v>
      </c>
      <c r="C2075" s="499" t="s">
        <v>620</v>
      </c>
      <c r="D2075" s="499" t="s">
        <v>6368</v>
      </c>
      <c r="E2075" s="500">
        <v>1200</v>
      </c>
      <c r="F2075" s="499">
        <v>17415332</v>
      </c>
      <c r="G2075" s="499" t="s">
        <v>6369</v>
      </c>
      <c r="H2075" s="499"/>
      <c r="I2075" s="499"/>
      <c r="J2075" s="499" t="s">
        <v>6370</v>
      </c>
      <c r="K2075" s="498">
        <v>4</v>
      </c>
      <c r="L2075" s="498">
        <v>12</v>
      </c>
      <c r="M2075" s="500">
        <v>16796</v>
      </c>
      <c r="N2075" s="498">
        <f>VLOOKUP(F2075,[4]base!$A$6:$R$168,17,FALSE)</f>
        <v>2</v>
      </c>
      <c r="O2075" s="498">
        <v>6</v>
      </c>
      <c r="P2075" s="500">
        <v>7848</v>
      </c>
    </row>
    <row r="2076" spans="1:16" ht="20.100000000000001" customHeight="1" x14ac:dyDescent="0.2">
      <c r="A2076" s="497" t="s">
        <v>6262</v>
      </c>
      <c r="B2076" s="498" t="s">
        <v>639</v>
      </c>
      <c r="C2076" s="499" t="s">
        <v>620</v>
      </c>
      <c r="D2076" s="499" t="s">
        <v>6371</v>
      </c>
      <c r="E2076" s="500">
        <v>1300</v>
      </c>
      <c r="F2076" s="499">
        <v>17423648</v>
      </c>
      <c r="G2076" s="499" t="s">
        <v>6372</v>
      </c>
      <c r="H2076" s="499"/>
      <c r="I2076" s="499"/>
      <c r="J2076" s="499" t="s">
        <v>864</v>
      </c>
      <c r="K2076" s="498">
        <v>4</v>
      </c>
      <c r="L2076" s="498">
        <v>12</v>
      </c>
      <c r="M2076" s="500">
        <v>18104</v>
      </c>
      <c r="N2076" s="498">
        <f>VLOOKUP(F2076,[4]base!$A$6:$R$168,17,FALSE)</f>
        <v>2</v>
      </c>
      <c r="O2076" s="498">
        <v>6</v>
      </c>
      <c r="P2076" s="500">
        <v>8502</v>
      </c>
    </row>
    <row r="2077" spans="1:16" ht="20.100000000000001" customHeight="1" x14ac:dyDescent="0.2">
      <c r="A2077" s="497" t="s">
        <v>6262</v>
      </c>
      <c r="B2077" s="498" t="s">
        <v>639</v>
      </c>
      <c r="C2077" s="499" t="s">
        <v>620</v>
      </c>
      <c r="D2077" s="499" t="s">
        <v>6373</v>
      </c>
      <c r="E2077" s="500">
        <v>1300</v>
      </c>
      <c r="F2077" s="499">
        <v>17425526</v>
      </c>
      <c r="G2077" s="499" t="s">
        <v>6374</v>
      </c>
      <c r="H2077" s="499"/>
      <c r="I2077" s="499"/>
      <c r="J2077" s="499" t="s">
        <v>1068</v>
      </c>
      <c r="K2077" s="498">
        <v>4</v>
      </c>
      <c r="L2077" s="498">
        <v>12</v>
      </c>
      <c r="M2077" s="500">
        <v>18104</v>
      </c>
      <c r="N2077" s="498">
        <f>VLOOKUP(F2077,[4]base!$A$6:$R$168,17,FALSE)</f>
        <v>2</v>
      </c>
      <c r="O2077" s="498">
        <v>6</v>
      </c>
      <c r="P2077" s="500">
        <v>8502</v>
      </c>
    </row>
    <row r="2078" spans="1:16" ht="20.100000000000001" customHeight="1" x14ac:dyDescent="0.2">
      <c r="A2078" s="497" t="s">
        <v>6262</v>
      </c>
      <c r="B2078" s="498" t="s">
        <v>639</v>
      </c>
      <c r="C2078" s="499" t="s">
        <v>620</v>
      </c>
      <c r="D2078" s="499" t="s">
        <v>6375</v>
      </c>
      <c r="E2078" s="500">
        <v>930</v>
      </c>
      <c r="F2078" s="499">
        <v>17425806</v>
      </c>
      <c r="G2078" s="499" t="s">
        <v>6376</v>
      </c>
      <c r="H2078" s="499"/>
      <c r="I2078" s="499"/>
      <c r="J2078" s="499" t="s">
        <v>864</v>
      </c>
      <c r="K2078" s="498">
        <v>4</v>
      </c>
      <c r="L2078" s="498">
        <v>12</v>
      </c>
      <c r="M2078" s="500">
        <v>13264.4</v>
      </c>
      <c r="N2078" s="498">
        <f>VLOOKUP(F2078,[4]base!$A$6:$R$168,17,FALSE)</f>
        <v>0</v>
      </c>
      <c r="O2078" s="498">
        <v>6</v>
      </c>
      <c r="P2078" s="500">
        <v>236.53</v>
      </c>
    </row>
    <row r="2079" spans="1:16" ht="20.100000000000001" customHeight="1" x14ac:dyDescent="0.2">
      <c r="A2079" s="497" t="s">
        <v>6262</v>
      </c>
      <c r="B2079" s="498" t="s">
        <v>639</v>
      </c>
      <c r="C2079" s="499" t="s">
        <v>620</v>
      </c>
      <c r="D2079" s="499" t="s">
        <v>6377</v>
      </c>
      <c r="E2079" s="500">
        <v>1500</v>
      </c>
      <c r="F2079" s="499">
        <v>17426346</v>
      </c>
      <c r="G2079" s="499" t="s">
        <v>6378</v>
      </c>
      <c r="H2079" s="499"/>
      <c r="I2079" s="499"/>
      <c r="J2079" s="499" t="s">
        <v>1068</v>
      </c>
      <c r="K2079" s="498">
        <v>4</v>
      </c>
      <c r="L2079" s="498">
        <v>12</v>
      </c>
      <c r="M2079" s="500">
        <v>20720</v>
      </c>
      <c r="N2079" s="498">
        <f>VLOOKUP(F2079,[4]base!$A$6:$R$168,17,FALSE)</f>
        <v>2</v>
      </c>
      <c r="O2079" s="498">
        <v>6</v>
      </c>
      <c r="P2079" s="500">
        <v>9810</v>
      </c>
    </row>
    <row r="2080" spans="1:16" ht="20.100000000000001" customHeight="1" x14ac:dyDescent="0.2">
      <c r="A2080" s="497" t="s">
        <v>6262</v>
      </c>
      <c r="B2080" s="498" t="s">
        <v>639</v>
      </c>
      <c r="C2080" s="499" t="s">
        <v>620</v>
      </c>
      <c r="D2080" s="499" t="s">
        <v>6379</v>
      </c>
      <c r="E2080" s="500">
        <v>1300</v>
      </c>
      <c r="F2080" s="499">
        <v>17434344</v>
      </c>
      <c r="G2080" s="499" t="s">
        <v>6380</v>
      </c>
      <c r="H2080" s="499"/>
      <c r="I2080" s="499"/>
      <c r="J2080" s="499" t="s">
        <v>6381</v>
      </c>
      <c r="K2080" s="498">
        <v>4</v>
      </c>
      <c r="L2080" s="498">
        <v>12</v>
      </c>
      <c r="M2080" s="500">
        <v>18104</v>
      </c>
      <c r="N2080" s="498">
        <f>VLOOKUP(F2080,[4]base!$A$6:$R$168,17,FALSE)</f>
        <v>2</v>
      </c>
      <c r="O2080" s="498">
        <v>6</v>
      </c>
      <c r="P2080" s="500">
        <v>8502</v>
      </c>
    </row>
    <row r="2081" spans="1:16" ht="20.100000000000001" customHeight="1" x14ac:dyDescent="0.2">
      <c r="A2081" s="497" t="s">
        <v>6262</v>
      </c>
      <c r="B2081" s="498" t="s">
        <v>639</v>
      </c>
      <c r="C2081" s="499" t="s">
        <v>620</v>
      </c>
      <c r="D2081" s="499" t="s">
        <v>6382</v>
      </c>
      <c r="E2081" s="500">
        <v>1600</v>
      </c>
      <c r="F2081" s="499">
        <v>17436541</v>
      </c>
      <c r="G2081" s="499" t="s">
        <v>6383</v>
      </c>
      <c r="H2081" s="499"/>
      <c r="I2081" s="499"/>
      <c r="J2081" s="499" t="s">
        <v>1226</v>
      </c>
      <c r="K2081" s="498">
        <v>4</v>
      </c>
      <c r="L2081" s="498">
        <v>12</v>
      </c>
      <c r="M2081" s="500">
        <v>21828</v>
      </c>
      <c r="N2081" s="498">
        <f>VLOOKUP(F2081,[4]base!$A$6:$R$168,17,FALSE)</f>
        <v>2</v>
      </c>
      <c r="O2081" s="498">
        <v>6</v>
      </c>
      <c r="P2081" s="500">
        <v>10464</v>
      </c>
    </row>
    <row r="2082" spans="1:16" ht="20.100000000000001" customHeight="1" x14ac:dyDescent="0.2">
      <c r="A2082" s="497" t="s">
        <v>6262</v>
      </c>
      <c r="B2082" s="498" t="s">
        <v>639</v>
      </c>
      <c r="C2082" s="499" t="s">
        <v>620</v>
      </c>
      <c r="D2082" s="499" t="s">
        <v>6384</v>
      </c>
      <c r="E2082" s="500">
        <v>930</v>
      </c>
      <c r="F2082" s="499">
        <v>17438315</v>
      </c>
      <c r="G2082" s="499" t="s">
        <v>6385</v>
      </c>
      <c r="H2082" s="499"/>
      <c r="I2082" s="499"/>
      <c r="J2082" s="499" t="s">
        <v>1068</v>
      </c>
      <c r="K2082" s="498">
        <v>4</v>
      </c>
      <c r="L2082" s="498">
        <v>12</v>
      </c>
      <c r="M2082" s="500">
        <v>13264.4</v>
      </c>
      <c r="N2082" s="498">
        <f>VLOOKUP(F2082,[4]base!$A$6:$R$168,17,FALSE)</f>
        <v>2</v>
      </c>
      <c r="O2082" s="498">
        <v>6</v>
      </c>
      <c r="P2082" s="500">
        <v>6082.2</v>
      </c>
    </row>
    <row r="2083" spans="1:16" ht="20.100000000000001" customHeight="1" x14ac:dyDescent="0.2">
      <c r="A2083" s="497" t="s">
        <v>6262</v>
      </c>
      <c r="B2083" s="498" t="s">
        <v>639</v>
      </c>
      <c r="C2083" s="499" t="s">
        <v>620</v>
      </c>
      <c r="D2083" s="499" t="s">
        <v>6386</v>
      </c>
      <c r="E2083" s="500">
        <v>930</v>
      </c>
      <c r="F2083" s="499">
        <v>17443293</v>
      </c>
      <c r="G2083" s="499" t="s">
        <v>6387</v>
      </c>
      <c r="H2083" s="499"/>
      <c r="I2083" s="499"/>
      <c r="J2083" s="499" t="s">
        <v>6388</v>
      </c>
      <c r="K2083" s="498">
        <v>4</v>
      </c>
      <c r="L2083" s="498">
        <v>12</v>
      </c>
      <c r="M2083" s="500">
        <v>13264.4</v>
      </c>
      <c r="N2083" s="498">
        <f>VLOOKUP(F2083,[4]base!$A$6:$R$168,17,FALSE)</f>
        <v>0</v>
      </c>
      <c r="O2083" s="498">
        <v>6</v>
      </c>
      <c r="P2083" s="500">
        <v>1250.23</v>
      </c>
    </row>
    <row r="2084" spans="1:16" ht="20.100000000000001" customHeight="1" x14ac:dyDescent="0.2">
      <c r="A2084" s="497" t="s">
        <v>6262</v>
      </c>
      <c r="B2084" s="498" t="s">
        <v>639</v>
      </c>
      <c r="C2084" s="499" t="s">
        <v>620</v>
      </c>
      <c r="D2084" s="499" t="s">
        <v>6389</v>
      </c>
      <c r="E2084" s="500">
        <v>930</v>
      </c>
      <c r="F2084" s="499">
        <v>17443418</v>
      </c>
      <c r="G2084" s="499" t="s">
        <v>6390</v>
      </c>
      <c r="H2084" s="499"/>
      <c r="I2084" s="499"/>
      <c r="J2084" s="499" t="s">
        <v>1068</v>
      </c>
      <c r="K2084" s="498">
        <v>4</v>
      </c>
      <c r="L2084" s="498">
        <v>12</v>
      </c>
      <c r="M2084" s="500">
        <v>13264.4</v>
      </c>
      <c r="N2084" s="498">
        <f>VLOOKUP(F2084,[4]base!$A$6:$R$168,17,FALSE)</f>
        <v>2</v>
      </c>
      <c r="O2084" s="498">
        <v>6</v>
      </c>
      <c r="P2084" s="500">
        <v>6082.2</v>
      </c>
    </row>
    <row r="2085" spans="1:16" ht="20.100000000000001" customHeight="1" x14ac:dyDescent="0.2">
      <c r="A2085" s="497" t="s">
        <v>6262</v>
      </c>
      <c r="B2085" s="498" t="s">
        <v>639</v>
      </c>
      <c r="C2085" s="499" t="s">
        <v>620</v>
      </c>
      <c r="D2085" s="499" t="s">
        <v>6391</v>
      </c>
      <c r="E2085" s="500">
        <v>1200</v>
      </c>
      <c r="F2085" s="499">
        <v>17520950</v>
      </c>
      <c r="G2085" s="499" t="s">
        <v>6392</v>
      </c>
      <c r="H2085" s="499"/>
      <c r="I2085" s="499"/>
      <c r="J2085" s="499" t="s">
        <v>1068</v>
      </c>
      <c r="K2085" s="498">
        <v>4</v>
      </c>
      <c r="L2085" s="498">
        <v>12</v>
      </c>
      <c r="M2085" s="500">
        <v>16796</v>
      </c>
      <c r="N2085" s="498">
        <f>VLOOKUP(F2085,[4]base!$A$6:$R$168,17,FALSE)</f>
        <v>2</v>
      </c>
      <c r="O2085" s="498">
        <v>6</v>
      </c>
      <c r="P2085" s="500">
        <v>7848</v>
      </c>
    </row>
    <row r="2086" spans="1:16" ht="20.100000000000001" customHeight="1" x14ac:dyDescent="0.2">
      <c r="A2086" s="497" t="s">
        <v>6262</v>
      </c>
      <c r="B2086" s="498" t="s">
        <v>639</v>
      </c>
      <c r="C2086" s="499" t="s">
        <v>620</v>
      </c>
      <c r="D2086" s="499" t="s">
        <v>6393</v>
      </c>
      <c r="E2086" s="500">
        <v>3000</v>
      </c>
      <c r="F2086" s="499">
        <v>17521065</v>
      </c>
      <c r="G2086" s="499" t="s">
        <v>6394</v>
      </c>
      <c r="H2086" s="499" t="s">
        <v>716</v>
      </c>
      <c r="I2086" s="499" t="s">
        <v>6284</v>
      </c>
      <c r="J2086" s="499" t="s">
        <v>625</v>
      </c>
      <c r="K2086" s="498">
        <v>4</v>
      </c>
      <c r="L2086" s="498">
        <v>12</v>
      </c>
      <c r="M2086" s="500">
        <v>38989.800000000003</v>
      </c>
      <c r="N2086" s="498">
        <f>VLOOKUP(F2086,[4]base!$A$6:$R$168,17,FALSE)</f>
        <v>2</v>
      </c>
      <c r="O2086" s="498">
        <v>6</v>
      </c>
      <c r="P2086" s="500">
        <v>19306.8</v>
      </c>
    </row>
    <row r="2087" spans="1:16" ht="20.100000000000001" customHeight="1" x14ac:dyDescent="0.2">
      <c r="A2087" s="497" t="s">
        <v>6262</v>
      </c>
      <c r="B2087" s="498" t="s">
        <v>639</v>
      </c>
      <c r="C2087" s="499" t="s">
        <v>620</v>
      </c>
      <c r="D2087" s="499" t="s">
        <v>778</v>
      </c>
      <c r="E2087" s="500">
        <v>1500</v>
      </c>
      <c r="F2087" s="499">
        <v>17522220</v>
      </c>
      <c r="G2087" s="499" t="s">
        <v>6395</v>
      </c>
      <c r="H2087" s="499"/>
      <c r="I2087" s="499"/>
      <c r="J2087" s="499" t="s">
        <v>1068</v>
      </c>
      <c r="K2087" s="498">
        <v>4</v>
      </c>
      <c r="L2087" s="498">
        <v>12</v>
      </c>
      <c r="M2087" s="500">
        <v>20720</v>
      </c>
      <c r="N2087" s="498">
        <f>VLOOKUP(F2087,[4]base!$A$6:$R$168,17,FALSE)</f>
        <v>2</v>
      </c>
      <c r="O2087" s="498">
        <v>6</v>
      </c>
      <c r="P2087" s="500">
        <v>9810</v>
      </c>
    </row>
    <row r="2088" spans="1:16" ht="20.100000000000001" customHeight="1" x14ac:dyDescent="0.2">
      <c r="A2088" s="497" t="s">
        <v>6262</v>
      </c>
      <c r="B2088" s="498" t="s">
        <v>639</v>
      </c>
      <c r="C2088" s="499" t="s">
        <v>620</v>
      </c>
      <c r="D2088" s="499" t="s">
        <v>6396</v>
      </c>
      <c r="E2088" s="500">
        <v>3000</v>
      </c>
      <c r="F2088" s="499">
        <v>17522941</v>
      </c>
      <c r="G2088" s="499" t="s">
        <v>6397</v>
      </c>
      <c r="H2088" s="499"/>
      <c r="I2088" s="499"/>
      <c r="J2088" s="499" t="s">
        <v>1068</v>
      </c>
      <c r="K2088" s="498">
        <v>4</v>
      </c>
      <c r="L2088" s="498">
        <v>12</v>
      </c>
      <c r="M2088" s="500">
        <v>38989.800000000003</v>
      </c>
      <c r="N2088" s="498">
        <f>VLOOKUP(F2088,[4]base!$A$6:$R$168,17,FALSE)</f>
        <v>0</v>
      </c>
      <c r="O2088" s="498">
        <v>0</v>
      </c>
      <c r="P2088" s="500">
        <v>9234.4666666666653</v>
      </c>
    </row>
    <row r="2089" spans="1:16" ht="20.100000000000001" customHeight="1" x14ac:dyDescent="0.2">
      <c r="A2089" s="497" t="s">
        <v>6262</v>
      </c>
      <c r="B2089" s="498" t="s">
        <v>639</v>
      </c>
      <c r="C2089" s="499" t="s">
        <v>620</v>
      </c>
      <c r="D2089" s="499" t="s">
        <v>6398</v>
      </c>
      <c r="E2089" s="500">
        <v>1000</v>
      </c>
      <c r="F2089" s="499">
        <v>17523364</v>
      </c>
      <c r="G2089" s="499" t="s">
        <v>6399</v>
      </c>
      <c r="H2089" s="499"/>
      <c r="I2089" s="499"/>
      <c r="J2089" s="499" t="s">
        <v>6400</v>
      </c>
      <c r="K2089" s="498">
        <v>4</v>
      </c>
      <c r="L2089" s="498">
        <v>12</v>
      </c>
      <c r="M2089" s="500">
        <v>14180</v>
      </c>
      <c r="N2089" s="498">
        <f>VLOOKUP(F2089,[4]base!$A$6:$R$168,17,FALSE)</f>
        <v>2</v>
      </c>
      <c r="O2089" s="498">
        <v>6</v>
      </c>
      <c r="P2089" s="500">
        <v>6540</v>
      </c>
    </row>
    <row r="2090" spans="1:16" ht="20.100000000000001" customHeight="1" x14ac:dyDescent="0.2">
      <c r="A2090" s="497" t="s">
        <v>6262</v>
      </c>
      <c r="B2090" s="498" t="s">
        <v>639</v>
      </c>
      <c r="C2090" s="499" t="s">
        <v>620</v>
      </c>
      <c r="D2090" s="499" t="s">
        <v>6401</v>
      </c>
      <c r="E2090" s="500">
        <v>1000</v>
      </c>
      <c r="F2090" s="499">
        <v>17524182</v>
      </c>
      <c r="G2090" s="499" t="s">
        <v>6402</v>
      </c>
      <c r="H2090" s="499"/>
      <c r="I2090" s="499"/>
      <c r="J2090" s="499" t="s">
        <v>864</v>
      </c>
      <c r="K2090" s="498">
        <v>4</v>
      </c>
      <c r="L2090" s="498">
        <v>12</v>
      </c>
      <c r="M2090" s="500">
        <v>14180</v>
      </c>
      <c r="N2090" s="498">
        <f>VLOOKUP(F2090,[4]base!$A$6:$R$168,17,FALSE)</f>
        <v>2</v>
      </c>
      <c r="O2090" s="498">
        <v>6</v>
      </c>
      <c r="P2090" s="500">
        <v>6540</v>
      </c>
    </row>
    <row r="2091" spans="1:16" ht="20.100000000000001" customHeight="1" x14ac:dyDescent="0.2">
      <c r="A2091" s="497" t="s">
        <v>6262</v>
      </c>
      <c r="B2091" s="498" t="s">
        <v>639</v>
      </c>
      <c r="C2091" s="499" t="s">
        <v>620</v>
      </c>
      <c r="D2091" s="499" t="s">
        <v>6403</v>
      </c>
      <c r="E2091" s="500">
        <v>1300</v>
      </c>
      <c r="F2091" s="499">
        <v>17531844</v>
      </c>
      <c r="G2091" s="499" t="s">
        <v>6404</v>
      </c>
      <c r="H2091" s="499"/>
      <c r="I2091" s="499"/>
      <c r="J2091" s="499" t="s">
        <v>1068</v>
      </c>
      <c r="K2091" s="498">
        <v>4</v>
      </c>
      <c r="L2091" s="498">
        <v>12</v>
      </c>
      <c r="M2091" s="500">
        <v>18104</v>
      </c>
      <c r="N2091" s="498">
        <f>VLOOKUP(F2091,[4]base!$A$6:$R$168,17,FALSE)</f>
        <v>2</v>
      </c>
      <c r="O2091" s="498">
        <v>6</v>
      </c>
      <c r="P2091" s="500">
        <v>8502</v>
      </c>
    </row>
    <row r="2092" spans="1:16" ht="20.100000000000001" customHeight="1" x14ac:dyDescent="0.2">
      <c r="A2092" s="497" t="s">
        <v>6262</v>
      </c>
      <c r="B2092" s="498" t="s">
        <v>639</v>
      </c>
      <c r="C2092" s="499" t="s">
        <v>620</v>
      </c>
      <c r="D2092" s="499" t="s">
        <v>6405</v>
      </c>
      <c r="E2092" s="500">
        <v>2300</v>
      </c>
      <c r="F2092" s="499">
        <v>17534333</v>
      </c>
      <c r="G2092" s="499" t="s">
        <v>6406</v>
      </c>
      <c r="H2092" s="499"/>
      <c r="I2092" s="499"/>
      <c r="J2092" s="499" t="s">
        <v>6407</v>
      </c>
      <c r="K2092" s="498">
        <v>4</v>
      </c>
      <c r="L2092" s="498">
        <v>12</v>
      </c>
      <c r="M2092" s="500">
        <v>30589.8</v>
      </c>
      <c r="N2092" s="498">
        <f>VLOOKUP(F2092,[4]base!$A$6:$R$168,17,FALSE)</f>
        <v>1</v>
      </c>
      <c r="O2092" s="498">
        <v>1</v>
      </c>
      <c r="P2092" s="500">
        <v>2507</v>
      </c>
    </row>
    <row r="2093" spans="1:16" ht="20.100000000000001" customHeight="1" x14ac:dyDescent="0.2">
      <c r="A2093" s="497" t="s">
        <v>6262</v>
      </c>
      <c r="B2093" s="498" t="s">
        <v>639</v>
      </c>
      <c r="C2093" s="499" t="s">
        <v>620</v>
      </c>
      <c r="D2093" s="499" t="s">
        <v>6408</v>
      </c>
      <c r="E2093" s="500">
        <v>1200</v>
      </c>
      <c r="F2093" s="499">
        <v>17536226</v>
      </c>
      <c r="G2093" s="499" t="s">
        <v>6409</v>
      </c>
      <c r="H2093" s="499"/>
      <c r="I2093" s="499"/>
      <c r="J2093" s="499" t="s">
        <v>864</v>
      </c>
      <c r="K2093" s="498">
        <v>4</v>
      </c>
      <c r="L2093" s="498">
        <v>12</v>
      </c>
      <c r="M2093" s="500">
        <v>16796</v>
      </c>
      <c r="N2093" s="498">
        <f>VLOOKUP(F2093,[4]base!$A$6:$R$168,17,FALSE)</f>
        <v>2</v>
      </c>
      <c r="O2093" s="498">
        <v>6</v>
      </c>
      <c r="P2093" s="500">
        <v>7848</v>
      </c>
    </row>
    <row r="2094" spans="1:16" ht="20.100000000000001" customHeight="1" x14ac:dyDescent="0.2">
      <c r="A2094" s="497" t="s">
        <v>6262</v>
      </c>
      <c r="B2094" s="498" t="s">
        <v>639</v>
      </c>
      <c r="C2094" s="499" t="s">
        <v>620</v>
      </c>
      <c r="D2094" s="499" t="s">
        <v>5554</v>
      </c>
      <c r="E2094" s="500">
        <v>1600</v>
      </c>
      <c r="F2094" s="499">
        <v>17538282</v>
      </c>
      <c r="G2094" s="499" t="s">
        <v>6410</v>
      </c>
      <c r="H2094" s="499"/>
      <c r="I2094" s="499"/>
      <c r="J2094" s="499" t="s">
        <v>6411</v>
      </c>
      <c r="K2094" s="498">
        <v>4</v>
      </c>
      <c r="L2094" s="498">
        <v>12</v>
      </c>
      <c r="M2094" s="500">
        <v>21828</v>
      </c>
      <c r="N2094" s="498">
        <f>VLOOKUP(F2094,[4]base!$A$6:$R$168,17,FALSE)</f>
        <v>2</v>
      </c>
      <c r="O2094" s="498">
        <v>6</v>
      </c>
      <c r="P2094" s="500">
        <v>10464</v>
      </c>
    </row>
    <row r="2095" spans="1:16" ht="20.100000000000001" customHeight="1" x14ac:dyDescent="0.2">
      <c r="A2095" s="497" t="s">
        <v>6262</v>
      </c>
      <c r="B2095" s="498" t="s">
        <v>639</v>
      </c>
      <c r="C2095" s="499" t="s">
        <v>620</v>
      </c>
      <c r="D2095" s="499" t="s">
        <v>6412</v>
      </c>
      <c r="E2095" s="500">
        <v>1300</v>
      </c>
      <c r="F2095" s="499">
        <v>17540499</v>
      </c>
      <c r="G2095" s="499" t="s">
        <v>6413</v>
      </c>
      <c r="H2095" s="499"/>
      <c r="I2095" s="499"/>
      <c r="J2095" s="499" t="s">
        <v>1068</v>
      </c>
      <c r="K2095" s="498">
        <v>4</v>
      </c>
      <c r="L2095" s="498">
        <v>12</v>
      </c>
      <c r="M2095" s="500">
        <v>18104</v>
      </c>
      <c r="N2095" s="498">
        <f>VLOOKUP(F2095,[4]base!$A$6:$R$168,17,FALSE)</f>
        <v>2</v>
      </c>
      <c r="O2095" s="498">
        <v>6</v>
      </c>
      <c r="P2095" s="500">
        <v>8502</v>
      </c>
    </row>
    <row r="2096" spans="1:16" ht="20.100000000000001" customHeight="1" x14ac:dyDescent="0.2">
      <c r="A2096" s="497" t="s">
        <v>6262</v>
      </c>
      <c r="B2096" s="498" t="s">
        <v>639</v>
      </c>
      <c r="C2096" s="499" t="s">
        <v>620</v>
      </c>
      <c r="D2096" s="499" t="s">
        <v>6414</v>
      </c>
      <c r="E2096" s="500">
        <v>3000</v>
      </c>
      <c r="F2096" s="499">
        <v>17540528</v>
      </c>
      <c r="G2096" s="499" t="s">
        <v>6415</v>
      </c>
      <c r="H2096" s="499" t="s">
        <v>638</v>
      </c>
      <c r="I2096" s="499" t="s">
        <v>6284</v>
      </c>
      <c r="J2096" s="499" t="s">
        <v>6293</v>
      </c>
      <c r="K2096" s="498">
        <v>4</v>
      </c>
      <c r="L2096" s="498">
        <v>12</v>
      </c>
      <c r="M2096" s="500">
        <v>38989.800000000003</v>
      </c>
      <c r="N2096" s="498">
        <f>VLOOKUP(F2096,[4]base!$A$6:$R$168,17,FALSE)</f>
        <v>2</v>
      </c>
      <c r="O2096" s="498">
        <v>6</v>
      </c>
      <c r="P2096" s="500">
        <v>19306.8</v>
      </c>
    </row>
    <row r="2097" spans="1:16" ht="20.100000000000001" customHeight="1" x14ac:dyDescent="0.2">
      <c r="A2097" s="497" t="s">
        <v>6262</v>
      </c>
      <c r="B2097" s="498" t="s">
        <v>639</v>
      </c>
      <c r="C2097" s="499" t="s">
        <v>620</v>
      </c>
      <c r="D2097" s="499" t="s">
        <v>6416</v>
      </c>
      <c r="E2097" s="500">
        <v>3000</v>
      </c>
      <c r="F2097" s="499">
        <v>17540566</v>
      </c>
      <c r="G2097" s="499" t="s">
        <v>6417</v>
      </c>
      <c r="H2097" s="499"/>
      <c r="I2097" s="499"/>
      <c r="J2097" s="499" t="s">
        <v>6418</v>
      </c>
      <c r="K2097" s="498">
        <v>4</v>
      </c>
      <c r="L2097" s="498">
        <v>12</v>
      </c>
      <c r="M2097" s="500">
        <v>38989.800000000003</v>
      </c>
      <c r="N2097" s="498">
        <f>VLOOKUP(F2097,[4]base!$A$6:$R$168,17,FALSE)</f>
        <v>2</v>
      </c>
      <c r="O2097" s="498">
        <v>6</v>
      </c>
      <c r="P2097" s="500">
        <v>19306.8</v>
      </c>
    </row>
    <row r="2098" spans="1:16" ht="20.100000000000001" customHeight="1" x14ac:dyDescent="0.2">
      <c r="A2098" s="497" t="s">
        <v>6262</v>
      </c>
      <c r="B2098" s="498" t="s">
        <v>639</v>
      </c>
      <c r="C2098" s="499" t="s">
        <v>620</v>
      </c>
      <c r="D2098" s="499" t="s">
        <v>6342</v>
      </c>
      <c r="E2098" s="500">
        <v>1200</v>
      </c>
      <c r="F2098" s="499">
        <v>17545044</v>
      </c>
      <c r="G2098" s="499" t="s">
        <v>6419</v>
      </c>
      <c r="H2098" s="499"/>
      <c r="I2098" s="499"/>
      <c r="J2098" s="499" t="s">
        <v>1068</v>
      </c>
      <c r="K2098" s="498">
        <v>4</v>
      </c>
      <c r="L2098" s="498">
        <v>12</v>
      </c>
      <c r="M2098" s="500">
        <v>16796</v>
      </c>
      <c r="N2098" s="498">
        <f>VLOOKUP(F2098,[4]base!$A$6:$R$168,17,FALSE)</f>
        <v>2</v>
      </c>
      <c r="O2098" s="498">
        <v>6</v>
      </c>
      <c r="P2098" s="500">
        <v>7848</v>
      </c>
    </row>
    <row r="2099" spans="1:16" ht="20.100000000000001" customHeight="1" x14ac:dyDescent="0.2">
      <c r="A2099" s="497" t="s">
        <v>6262</v>
      </c>
      <c r="B2099" s="498" t="s">
        <v>639</v>
      </c>
      <c r="C2099" s="499" t="s">
        <v>620</v>
      </c>
      <c r="D2099" s="499" t="s">
        <v>887</v>
      </c>
      <c r="E2099" s="500">
        <v>1300</v>
      </c>
      <c r="F2099" s="499">
        <v>17555001</v>
      </c>
      <c r="G2099" s="499" t="s">
        <v>6420</v>
      </c>
      <c r="H2099" s="499"/>
      <c r="I2099" s="499"/>
      <c r="J2099" s="499" t="s">
        <v>6421</v>
      </c>
      <c r="K2099" s="498">
        <v>4</v>
      </c>
      <c r="L2099" s="498">
        <v>12</v>
      </c>
      <c r="M2099" s="500">
        <v>18104</v>
      </c>
      <c r="N2099" s="498">
        <f>VLOOKUP(F2099,[4]base!$A$6:$R$168,17,FALSE)</f>
        <v>2</v>
      </c>
      <c r="O2099" s="498">
        <v>6</v>
      </c>
      <c r="P2099" s="500">
        <v>8502</v>
      </c>
    </row>
    <row r="2100" spans="1:16" ht="20.100000000000001" customHeight="1" x14ac:dyDescent="0.2">
      <c r="A2100" s="497" t="s">
        <v>6262</v>
      </c>
      <c r="B2100" s="498" t="s">
        <v>639</v>
      </c>
      <c r="C2100" s="499" t="s">
        <v>620</v>
      </c>
      <c r="D2100" s="499" t="s">
        <v>6422</v>
      </c>
      <c r="E2100" s="500">
        <v>1600</v>
      </c>
      <c r="F2100" s="499">
        <v>17576659</v>
      </c>
      <c r="G2100" s="499" t="s">
        <v>6423</v>
      </c>
      <c r="H2100" s="499"/>
      <c r="I2100" s="499"/>
      <c r="J2100" s="499" t="s">
        <v>777</v>
      </c>
      <c r="K2100" s="498">
        <v>4</v>
      </c>
      <c r="L2100" s="498">
        <v>12</v>
      </c>
      <c r="M2100" s="500">
        <v>21828</v>
      </c>
      <c r="N2100" s="498">
        <f>VLOOKUP(F2100,[4]base!$A$6:$R$168,17,FALSE)</f>
        <v>2</v>
      </c>
      <c r="O2100" s="498">
        <v>6</v>
      </c>
      <c r="P2100" s="500">
        <v>10464</v>
      </c>
    </row>
    <row r="2101" spans="1:16" ht="20.100000000000001" customHeight="1" x14ac:dyDescent="0.2">
      <c r="A2101" s="497" t="s">
        <v>6262</v>
      </c>
      <c r="B2101" s="498" t="s">
        <v>639</v>
      </c>
      <c r="C2101" s="499" t="s">
        <v>620</v>
      </c>
      <c r="D2101" s="499" t="s">
        <v>6424</v>
      </c>
      <c r="E2101" s="500">
        <v>930</v>
      </c>
      <c r="F2101" s="499">
        <v>17587854</v>
      </c>
      <c r="G2101" s="499" t="s">
        <v>6425</v>
      </c>
      <c r="H2101" s="499"/>
      <c r="I2101" s="499"/>
      <c r="J2101" s="499" t="s">
        <v>864</v>
      </c>
      <c r="K2101" s="498">
        <v>4</v>
      </c>
      <c r="L2101" s="498">
        <v>12</v>
      </c>
      <c r="M2101" s="500">
        <v>13264.4</v>
      </c>
      <c r="N2101" s="498">
        <f>VLOOKUP(F2101,[4]base!$A$6:$R$168,17,FALSE)</f>
        <v>0</v>
      </c>
      <c r="O2101" s="498">
        <v>0</v>
      </c>
      <c r="P2101" s="500">
        <v>1250.23</v>
      </c>
    </row>
    <row r="2102" spans="1:16" ht="20.100000000000001" customHeight="1" x14ac:dyDescent="0.2">
      <c r="A2102" s="497" t="s">
        <v>6262</v>
      </c>
      <c r="B2102" s="498" t="s">
        <v>639</v>
      </c>
      <c r="C2102" s="499" t="s">
        <v>620</v>
      </c>
      <c r="D2102" s="499" t="s">
        <v>6426</v>
      </c>
      <c r="E2102" s="500">
        <v>3500</v>
      </c>
      <c r="F2102" s="499">
        <v>17593067</v>
      </c>
      <c r="G2102" s="499" t="s">
        <v>6427</v>
      </c>
      <c r="H2102" s="499" t="s">
        <v>6283</v>
      </c>
      <c r="I2102" s="499" t="s">
        <v>6284</v>
      </c>
      <c r="J2102" s="499" t="s">
        <v>6293</v>
      </c>
      <c r="K2102" s="498">
        <v>4</v>
      </c>
      <c r="L2102" s="498">
        <v>12</v>
      </c>
      <c r="M2102" s="500">
        <v>44989.8</v>
      </c>
      <c r="N2102" s="498">
        <f>VLOOKUP(F2102,[4]base!$A$6:$R$168,17,FALSE)</f>
        <v>2</v>
      </c>
      <c r="O2102" s="498">
        <v>6</v>
      </c>
      <c r="P2102" s="500">
        <v>22306.799999999999</v>
      </c>
    </row>
    <row r="2103" spans="1:16" ht="20.100000000000001" customHeight="1" x14ac:dyDescent="0.2">
      <c r="A2103" s="497" t="s">
        <v>6262</v>
      </c>
      <c r="B2103" s="498" t="s">
        <v>639</v>
      </c>
      <c r="C2103" s="499" t="s">
        <v>620</v>
      </c>
      <c r="D2103" s="499" t="s">
        <v>6428</v>
      </c>
      <c r="E2103" s="500">
        <v>930</v>
      </c>
      <c r="F2103" s="499">
        <v>17594236</v>
      </c>
      <c r="G2103" s="499" t="s">
        <v>6429</v>
      </c>
      <c r="H2103" s="499"/>
      <c r="I2103" s="499"/>
      <c r="J2103" s="499" t="s">
        <v>6430</v>
      </c>
      <c r="K2103" s="498">
        <v>4</v>
      </c>
      <c r="L2103" s="498">
        <v>12</v>
      </c>
      <c r="M2103" s="500">
        <v>13264.4</v>
      </c>
      <c r="N2103" s="498">
        <f>VLOOKUP(F2103,[4]base!$A$6:$R$168,17,FALSE)</f>
        <v>2</v>
      </c>
      <c r="O2103" s="498">
        <v>6</v>
      </c>
      <c r="P2103" s="500">
        <v>6082.2</v>
      </c>
    </row>
    <row r="2104" spans="1:16" ht="20.100000000000001" customHeight="1" x14ac:dyDescent="0.2">
      <c r="A2104" s="497" t="s">
        <v>6262</v>
      </c>
      <c r="B2104" s="498" t="s">
        <v>639</v>
      </c>
      <c r="C2104" s="499" t="s">
        <v>620</v>
      </c>
      <c r="D2104" s="499" t="s">
        <v>6431</v>
      </c>
      <c r="E2104" s="500">
        <v>1000</v>
      </c>
      <c r="F2104" s="499">
        <v>17596598</v>
      </c>
      <c r="G2104" s="499" t="s">
        <v>6432</v>
      </c>
      <c r="H2104" s="499"/>
      <c r="I2104" s="499"/>
      <c r="J2104" s="499" t="s">
        <v>864</v>
      </c>
      <c r="K2104" s="498">
        <v>4</v>
      </c>
      <c r="L2104" s="498">
        <v>12</v>
      </c>
      <c r="M2104" s="500">
        <v>14180</v>
      </c>
      <c r="N2104" s="498">
        <f>VLOOKUP(F2104,[4]base!$A$6:$R$168,17,FALSE)</f>
        <v>2</v>
      </c>
      <c r="O2104" s="498">
        <v>6</v>
      </c>
      <c r="P2104" s="500">
        <v>6540</v>
      </c>
    </row>
    <row r="2105" spans="1:16" ht="20.100000000000001" customHeight="1" x14ac:dyDescent="0.2">
      <c r="A2105" s="497" t="s">
        <v>6262</v>
      </c>
      <c r="B2105" s="498" t="s">
        <v>639</v>
      </c>
      <c r="C2105" s="499" t="s">
        <v>620</v>
      </c>
      <c r="D2105" s="499" t="s">
        <v>6433</v>
      </c>
      <c r="E2105" s="500">
        <v>1300</v>
      </c>
      <c r="F2105" s="499">
        <v>17597155</v>
      </c>
      <c r="G2105" s="499" t="s">
        <v>6434</v>
      </c>
      <c r="H2105" s="499"/>
      <c r="I2105" s="499"/>
      <c r="J2105" s="499" t="s">
        <v>6435</v>
      </c>
      <c r="K2105" s="498">
        <v>4</v>
      </c>
      <c r="L2105" s="498">
        <v>12</v>
      </c>
      <c r="M2105" s="500">
        <v>18104</v>
      </c>
      <c r="N2105" s="498">
        <f>VLOOKUP(F2105,[4]base!$A$6:$R$168,17,FALSE)</f>
        <v>2</v>
      </c>
      <c r="O2105" s="498">
        <v>6</v>
      </c>
      <c r="P2105" s="500">
        <v>8502</v>
      </c>
    </row>
    <row r="2106" spans="1:16" ht="20.100000000000001" customHeight="1" x14ac:dyDescent="0.2">
      <c r="A2106" s="497" t="s">
        <v>6262</v>
      </c>
      <c r="B2106" s="498" t="s">
        <v>639</v>
      </c>
      <c r="C2106" s="499" t="s">
        <v>620</v>
      </c>
      <c r="D2106" s="499" t="s">
        <v>6342</v>
      </c>
      <c r="E2106" s="500">
        <v>1200</v>
      </c>
      <c r="F2106" s="499">
        <v>17597932</v>
      </c>
      <c r="G2106" s="499" t="s">
        <v>6436</v>
      </c>
      <c r="H2106" s="499"/>
      <c r="I2106" s="499"/>
      <c r="J2106" s="499" t="s">
        <v>1068</v>
      </c>
      <c r="K2106" s="498">
        <v>4</v>
      </c>
      <c r="L2106" s="498">
        <v>12</v>
      </c>
      <c r="M2106" s="500">
        <v>16796</v>
      </c>
      <c r="N2106" s="498">
        <f>VLOOKUP(F2106,[4]base!$A$6:$R$168,17,FALSE)</f>
        <v>2</v>
      </c>
      <c r="O2106" s="498">
        <v>6</v>
      </c>
      <c r="P2106" s="500">
        <v>7848</v>
      </c>
    </row>
    <row r="2107" spans="1:16" ht="20.100000000000001" customHeight="1" x14ac:dyDescent="0.2">
      <c r="A2107" s="497" t="s">
        <v>6262</v>
      </c>
      <c r="B2107" s="498" t="s">
        <v>639</v>
      </c>
      <c r="C2107" s="499" t="s">
        <v>620</v>
      </c>
      <c r="D2107" s="499" t="s">
        <v>6437</v>
      </c>
      <c r="E2107" s="500">
        <v>1200</v>
      </c>
      <c r="F2107" s="499">
        <v>17598505</v>
      </c>
      <c r="G2107" s="499" t="s">
        <v>6438</v>
      </c>
      <c r="H2107" s="499"/>
      <c r="I2107" s="499"/>
      <c r="J2107" s="499" t="s">
        <v>6435</v>
      </c>
      <c r="K2107" s="498">
        <v>4</v>
      </c>
      <c r="L2107" s="498">
        <v>12</v>
      </c>
      <c r="M2107" s="500">
        <v>16796</v>
      </c>
      <c r="N2107" s="498">
        <f>VLOOKUP(F2107,[4]base!$A$6:$R$168,17,FALSE)</f>
        <v>2</v>
      </c>
      <c r="O2107" s="498">
        <v>6</v>
      </c>
      <c r="P2107" s="500">
        <v>7848</v>
      </c>
    </row>
    <row r="2108" spans="1:16" ht="20.100000000000001" customHeight="1" x14ac:dyDescent="0.2">
      <c r="A2108" s="497" t="s">
        <v>6262</v>
      </c>
      <c r="B2108" s="498" t="s">
        <v>639</v>
      </c>
      <c r="C2108" s="499" t="s">
        <v>620</v>
      </c>
      <c r="D2108" s="499" t="s">
        <v>6439</v>
      </c>
      <c r="E2108" s="500">
        <v>930</v>
      </c>
      <c r="F2108" s="499">
        <v>17598643</v>
      </c>
      <c r="G2108" s="499" t="s">
        <v>6440</v>
      </c>
      <c r="H2108" s="499"/>
      <c r="I2108" s="499"/>
      <c r="J2108" s="499" t="s">
        <v>6435</v>
      </c>
      <c r="K2108" s="498">
        <v>4</v>
      </c>
      <c r="L2108" s="498">
        <v>12</v>
      </c>
      <c r="M2108" s="500">
        <v>13202.4</v>
      </c>
      <c r="N2108" s="498">
        <f>VLOOKUP(F2108,[4]base!$A$6:$R$168,17,FALSE)</f>
        <v>2</v>
      </c>
      <c r="O2108" s="498">
        <v>6</v>
      </c>
      <c r="P2108" s="500">
        <v>6082.2</v>
      </c>
    </row>
    <row r="2109" spans="1:16" ht="20.100000000000001" customHeight="1" x14ac:dyDescent="0.2">
      <c r="A2109" s="497" t="s">
        <v>6262</v>
      </c>
      <c r="B2109" s="498" t="s">
        <v>639</v>
      </c>
      <c r="C2109" s="499" t="s">
        <v>620</v>
      </c>
      <c r="D2109" s="499" t="s">
        <v>830</v>
      </c>
      <c r="E2109" s="500">
        <v>1500</v>
      </c>
      <c r="F2109" s="499">
        <v>17599192</v>
      </c>
      <c r="G2109" s="499" t="s">
        <v>6441</v>
      </c>
      <c r="H2109" s="499"/>
      <c r="I2109" s="499"/>
      <c r="J2109" s="499" t="s">
        <v>6442</v>
      </c>
      <c r="K2109" s="498">
        <v>4</v>
      </c>
      <c r="L2109" s="498">
        <v>12</v>
      </c>
      <c r="M2109" s="500">
        <v>20720</v>
      </c>
      <c r="N2109" s="498">
        <f>VLOOKUP(F2109,[4]base!$A$6:$R$168,17,FALSE)</f>
        <v>2</v>
      </c>
      <c r="O2109" s="498">
        <v>6</v>
      </c>
      <c r="P2109" s="500">
        <v>9810</v>
      </c>
    </row>
    <row r="2110" spans="1:16" ht="20.100000000000001" customHeight="1" x14ac:dyDescent="0.2">
      <c r="A2110" s="497" t="s">
        <v>6262</v>
      </c>
      <c r="B2110" s="498" t="s">
        <v>639</v>
      </c>
      <c r="C2110" s="499" t="s">
        <v>620</v>
      </c>
      <c r="D2110" s="499" t="s">
        <v>6342</v>
      </c>
      <c r="E2110" s="500">
        <v>1200</v>
      </c>
      <c r="F2110" s="499">
        <v>17599291</v>
      </c>
      <c r="G2110" s="499" t="s">
        <v>6443</v>
      </c>
      <c r="H2110" s="499"/>
      <c r="I2110" s="499"/>
      <c r="J2110" s="499" t="s">
        <v>6435</v>
      </c>
      <c r="K2110" s="498">
        <v>4</v>
      </c>
      <c r="L2110" s="498">
        <v>12</v>
      </c>
      <c r="M2110" s="500">
        <v>16796</v>
      </c>
      <c r="N2110" s="498">
        <f>VLOOKUP(F2110,[4]base!$A$6:$R$168,17,FALSE)</f>
        <v>2</v>
      </c>
      <c r="O2110" s="498">
        <v>6</v>
      </c>
      <c r="P2110" s="500">
        <v>7848</v>
      </c>
    </row>
    <row r="2111" spans="1:16" ht="20.100000000000001" customHeight="1" x14ac:dyDescent="0.2">
      <c r="A2111" s="497" t="s">
        <v>6262</v>
      </c>
      <c r="B2111" s="498" t="s">
        <v>639</v>
      </c>
      <c r="C2111" s="499" t="s">
        <v>620</v>
      </c>
      <c r="D2111" s="499" t="s">
        <v>6444</v>
      </c>
      <c r="E2111" s="500">
        <v>930</v>
      </c>
      <c r="F2111" s="499">
        <v>17599731</v>
      </c>
      <c r="G2111" s="499" t="s">
        <v>6445</v>
      </c>
      <c r="H2111" s="499"/>
      <c r="I2111" s="499"/>
      <c r="J2111" s="499" t="s">
        <v>6435</v>
      </c>
      <c r="K2111" s="498">
        <v>4</v>
      </c>
      <c r="L2111" s="498">
        <v>12</v>
      </c>
      <c r="M2111" s="500">
        <v>13264.4</v>
      </c>
      <c r="N2111" s="498">
        <f>VLOOKUP(F2111,[4]base!$A$6:$R$168,17,FALSE)</f>
        <v>2</v>
      </c>
      <c r="O2111" s="498">
        <v>6</v>
      </c>
      <c r="P2111" s="500">
        <v>6082.2</v>
      </c>
    </row>
    <row r="2112" spans="1:16" ht="20.100000000000001" customHeight="1" x14ac:dyDescent="0.2">
      <c r="A2112" s="497" t="s">
        <v>6262</v>
      </c>
      <c r="B2112" s="498" t="s">
        <v>639</v>
      </c>
      <c r="C2112" s="499" t="s">
        <v>620</v>
      </c>
      <c r="D2112" s="499" t="s">
        <v>6446</v>
      </c>
      <c r="E2112" s="500">
        <v>2000</v>
      </c>
      <c r="F2112" s="499">
        <v>17600355</v>
      </c>
      <c r="G2112" s="499" t="s">
        <v>6447</v>
      </c>
      <c r="H2112" s="499"/>
      <c r="I2112" s="499"/>
      <c r="J2112" s="499" t="s">
        <v>6448</v>
      </c>
      <c r="K2112" s="498">
        <v>4</v>
      </c>
      <c r="L2112" s="498">
        <v>12</v>
      </c>
      <c r="M2112" s="500">
        <v>25766.1594</v>
      </c>
      <c r="N2112" s="498">
        <f>VLOOKUP(F2112,[4]base!$A$6:$R$168,17,FALSE)</f>
        <v>2</v>
      </c>
      <c r="O2112" s="498">
        <v>6</v>
      </c>
      <c r="P2112" s="500">
        <v>13080</v>
      </c>
    </row>
    <row r="2113" spans="1:16" ht="20.100000000000001" customHeight="1" x14ac:dyDescent="0.2">
      <c r="A2113" s="497" t="s">
        <v>6262</v>
      </c>
      <c r="B2113" s="498" t="s">
        <v>639</v>
      </c>
      <c r="C2113" s="499" t="s">
        <v>620</v>
      </c>
      <c r="D2113" s="499" t="s">
        <v>6444</v>
      </c>
      <c r="E2113" s="500">
        <v>930</v>
      </c>
      <c r="F2113" s="499">
        <v>17601081</v>
      </c>
      <c r="G2113" s="499" t="s">
        <v>6449</v>
      </c>
      <c r="H2113" s="499"/>
      <c r="I2113" s="499"/>
      <c r="J2113" s="499" t="s">
        <v>6435</v>
      </c>
      <c r="K2113" s="498">
        <v>4</v>
      </c>
      <c r="L2113" s="498">
        <v>12</v>
      </c>
      <c r="M2113" s="500">
        <v>13264.4</v>
      </c>
      <c r="N2113" s="498">
        <f>VLOOKUP(F2113,[4]base!$A$6:$R$168,17,FALSE)</f>
        <v>2</v>
      </c>
      <c r="O2113" s="498">
        <v>6</v>
      </c>
      <c r="P2113" s="500">
        <v>6082.2</v>
      </c>
    </row>
    <row r="2114" spans="1:16" ht="20.100000000000001" customHeight="1" x14ac:dyDescent="0.2">
      <c r="A2114" s="497" t="s">
        <v>6262</v>
      </c>
      <c r="B2114" s="498" t="s">
        <v>639</v>
      </c>
      <c r="C2114" s="499" t="s">
        <v>620</v>
      </c>
      <c r="D2114" s="499" t="s">
        <v>6450</v>
      </c>
      <c r="E2114" s="500">
        <v>1200</v>
      </c>
      <c r="F2114" s="499">
        <v>17601519</v>
      </c>
      <c r="G2114" s="499" t="s">
        <v>6451</v>
      </c>
      <c r="H2114" s="499"/>
      <c r="I2114" s="499"/>
      <c r="J2114" s="499" t="s">
        <v>6435</v>
      </c>
      <c r="K2114" s="498">
        <v>4</v>
      </c>
      <c r="L2114" s="498">
        <v>12</v>
      </c>
      <c r="M2114" s="500">
        <v>16796</v>
      </c>
      <c r="N2114" s="498">
        <f>VLOOKUP(F2114,[4]base!$A$6:$R$168,17,FALSE)</f>
        <v>2</v>
      </c>
      <c r="O2114" s="498">
        <v>6</v>
      </c>
      <c r="P2114" s="500">
        <v>7848</v>
      </c>
    </row>
    <row r="2115" spans="1:16" ht="20.100000000000001" customHeight="1" x14ac:dyDescent="0.2">
      <c r="A2115" s="497" t="s">
        <v>6262</v>
      </c>
      <c r="B2115" s="498" t="s">
        <v>639</v>
      </c>
      <c r="C2115" s="499" t="s">
        <v>620</v>
      </c>
      <c r="D2115" s="499" t="s">
        <v>6452</v>
      </c>
      <c r="E2115" s="500">
        <v>1600</v>
      </c>
      <c r="F2115" s="499">
        <v>17602782</v>
      </c>
      <c r="G2115" s="499" t="s">
        <v>6453</v>
      </c>
      <c r="H2115" s="499"/>
      <c r="I2115" s="499"/>
      <c r="J2115" s="499" t="s">
        <v>6435</v>
      </c>
      <c r="K2115" s="498">
        <v>4</v>
      </c>
      <c r="L2115" s="498">
        <v>12</v>
      </c>
      <c r="M2115" s="500">
        <v>21828</v>
      </c>
      <c r="N2115" s="498">
        <f>VLOOKUP(F2115,[4]base!$A$6:$R$168,17,FALSE)</f>
        <v>2</v>
      </c>
      <c r="O2115" s="498">
        <v>6</v>
      </c>
      <c r="P2115" s="500">
        <v>10464</v>
      </c>
    </row>
    <row r="2116" spans="1:16" ht="20.100000000000001" customHeight="1" x14ac:dyDescent="0.2">
      <c r="A2116" s="497" t="s">
        <v>6262</v>
      </c>
      <c r="B2116" s="498" t="s">
        <v>639</v>
      </c>
      <c r="C2116" s="499" t="s">
        <v>620</v>
      </c>
      <c r="D2116" s="499" t="s">
        <v>6439</v>
      </c>
      <c r="E2116" s="500">
        <v>930</v>
      </c>
      <c r="F2116" s="499">
        <v>17603522</v>
      </c>
      <c r="G2116" s="499" t="s">
        <v>6454</v>
      </c>
      <c r="H2116" s="499"/>
      <c r="I2116" s="499"/>
      <c r="J2116" s="499" t="s">
        <v>6435</v>
      </c>
      <c r="K2116" s="498">
        <v>4</v>
      </c>
      <c r="L2116" s="498">
        <v>12</v>
      </c>
      <c r="M2116" s="500">
        <v>13264.4</v>
      </c>
      <c r="N2116" s="498">
        <f>VLOOKUP(F2116,[4]base!$A$6:$R$168,17,FALSE)</f>
        <v>2</v>
      </c>
      <c r="O2116" s="498">
        <v>6</v>
      </c>
      <c r="P2116" s="500">
        <v>6082.2</v>
      </c>
    </row>
    <row r="2117" spans="1:16" ht="20.100000000000001" customHeight="1" x14ac:dyDescent="0.2">
      <c r="A2117" s="497" t="s">
        <v>6262</v>
      </c>
      <c r="B2117" s="498" t="s">
        <v>639</v>
      </c>
      <c r="C2117" s="499" t="s">
        <v>620</v>
      </c>
      <c r="D2117" s="499" t="s">
        <v>6455</v>
      </c>
      <c r="E2117" s="500">
        <v>1300</v>
      </c>
      <c r="F2117" s="499">
        <v>17603751</v>
      </c>
      <c r="G2117" s="499" t="s">
        <v>6456</v>
      </c>
      <c r="H2117" s="499"/>
      <c r="I2117" s="499"/>
      <c r="J2117" s="499" t="s">
        <v>6457</v>
      </c>
      <c r="K2117" s="498">
        <v>4</v>
      </c>
      <c r="L2117" s="498">
        <v>12</v>
      </c>
      <c r="M2117" s="500">
        <v>18104</v>
      </c>
      <c r="N2117" s="498">
        <f>VLOOKUP(F2117,[4]base!$A$6:$R$168,17,FALSE)</f>
        <v>0</v>
      </c>
      <c r="O2117" s="498">
        <v>0</v>
      </c>
      <c r="P2117" s="500">
        <v>2625.3861111111114</v>
      </c>
    </row>
    <row r="2118" spans="1:16" ht="20.100000000000001" customHeight="1" x14ac:dyDescent="0.2">
      <c r="A2118" s="497" t="s">
        <v>6262</v>
      </c>
      <c r="B2118" s="498" t="s">
        <v>639</v>
      </c>
      <c r="C2118" s="499" t="s">
        <v>620</v>
      </c>
      <c r="D2118" s="499" t="s">
        <v>6321</v>
      </c>
      <c r="E2118" s="500">
        <v>1000</v>
      </c>
      <c r="F2118" s="499">
        <v>17609206</v>
      </c>
      <c r="G2118" s="499" t="s">
        <v>6458</v>
      </c>
      <c r="H2118" s="499"/>
      <c r="I2118" s="499"/>
      <c r="J2118" s="499" t="s">
        <v>1068</v>
      </c>
      <c r="K2118" s="498">
        <v>4</v>
      </c>
      <c r="L2118" s="498">
        <v>12</v>
      </c>
      <c r="M2118" s="500">
        <v>14180</v>
      </c>
      <c r="N2118" s="498">
        <f>VLOOKUP(F2118,[4]base!$A$6:$R$168,17,FALSE)</f>
        <v>2</v>
      </c>
      <c r="O2118" s="498">
        <v>6</v>
      </c>
      <c r="P2118" s="500">
        <v>6540</v>
      </c>
    </row>
    <row r="2119" spans="1:16" ht="20.100000000000001" customHeight="1" x14ac:dyDescent="0.2">
      <c r="A2119" s="497" t="s">
        <v>6262</v>
      </c>
      <c r="B2119" s="498" t="s">
        <v>639</v>
      </c>
      <c r="C2119" s="499" t="s">
        <v>620</v>
      </c>
      <c r="D2119" s="499" t="s">
        <v>6459</v>
      </c>
      <c r="E2119" s="500">
        <v>1500</v>
      </c>
      <c r="F2119" s="499">
        <v>17610991</v>
      </c>
      <c r="G2119" s="499" t="s">
        <v>6460</v>
      </c>
      <c r="H2119" s="499"/>
      <c r="I2119" s="499"/>
      <c r="J2119" s="499" t="s">
        <v>6349</v>
      </c>
      <c r="K2119" s="498">
        <v>4</v>
      </c>
      <c r="L2119" s="498">
        <v>12</v>
      </c>
      <c r="M2119" s="500">
        <v>20720</v>
      </c>
      <c r="N2119" s="498">
        <f>VLOOKUP(F2119,[4]base!$A$6:$R$168,17,FALSE)</f>
        <v>2</v>
      </c>
      <c r="O2119" s="498">
        <v>6</v>
      </c>
      <c r="P2119" s="500">
        <v>9810</v>
      </c>
    </row>
    <row r="2120" spans="1:16" ht="20.100000000000001" customHeight="1" x14ac:dyDescent="0.2">
      <c r="A2120" s="497" t="s">
        <v>6262</v>
      </c>
      <c r="B2120" s="498" t="s">
        <v>639</v>
      </c>
      <c r="C2120" s="499" t="s">
        <v>620</v>
      </c>
      <c r="D2120" s="499" t="s">
        <v>6461</v>
      </c>
      <c r="E2120" s="500">
        <v>1300</v>
      </c>
      <c r="F2120" s="499">
        <v>17611446</v>
      </c>
      <c r="G2120" s="499" t="s">
        <v>6462</v>
      </c>
      <c r="H2120" s="499"/>
      <c r="I2120" s="499"/>
      <c r="J2120" s="499" t="s">
        <v>6463</v>
      </c>
      <c r="K2120" s="498">
        <v>4</v>
      </c>
      <c r="L2120" s="498">
        <v>12</v>
      </c>
      <c r="M2120" s="500">
        <v>18104</v>
      </c>
      <c r="N2120" s="498">
        <f>VLOOKUP(F2120,[4]base!$A$6:$R$168,17,FALSE)</f>
        <v>2</v>
      </c>
      <c r="O2120" s="498">
        <v>6</v>
      </c>
      <c r="P2120" s="500">
        <v>8502</v>
      </c>
    </row>
    <row r="2121" spans="1:16" ht="20.100000000000001" customHeight="1" x14ac:dyDescent="0.2">
      <c r="A2121" s="497" t="s">
        <v>6262</v>
      </c>
      <c r="B2121" s="498" t="s">
        <v>639</v>
      </c>
      <c r="C2121" s="499" t="s">
        <v>620</v>
      </c>
      <c r="D2121" s="499" t="s">
        <v>6464</v>
      </c>
      <c r="E2121" s="500">
        <v>1300</v>
      </c>
      <c r="F2121" s="499">
        <v>17611963</v>
      </c>
      <c r="G2121" s="499" t="s">
        <v>6465</v>
      </c>
      <c r="H2121" s="499"/>
      <c r="I2121" s="499"/>
      <c r="J2121" s="499" t="s">
        <v>1068</v>
      </c>
      <c r="K2121" s="498">
        <v>4</v>
      </c>
      <c r="L2121" s="498">
        <v>12</v>
      </c>
      <c r="M2121" s="500">
        <v>18104</v>
      </c>
      <c r="N2121" s="498">
        <f>VLOOKUP(F2121,[4]base!$A$6:$R$168,17,FALSE)</f>
        <v>2</v>
      </c>
      <c r="O2121" s="498">
        <v>6</v>
      </c>
      <c r="P2121" s="500">
        <v>8502</v>
      </c>
    </row>
    <row r="2122" spans="1:16" ht="20.100000000000001" customHeight="1" x14ac:dyDescent="0.2">
      <c r="A2122" s="497" t="s">
        <v>6262</v>
      </c>
      <c r="B2122" s="498" t="s">
        <v>639</v>
      </c>
      <c r="C2122" s="499" t="s">
        <v>620</v>
      </c>
      <c r="D2122" s="499" t="s">
        <v>6433</v>
      </c>
      <c r="E2122" s="500">
        <v>1300</v>
      </c>
      <c r="F2122" s="499">
        <v>17612849</v>
      </c>
      <c r="G2122" s="499" t="s">
        <v>6466</v>
      </c>
      <c r="H2122" s="499"/>
      <c r="I2122" s="499"/>
      <c r="J2122" s="499" t="s">
        <v>1068</v>
      </c>
      <c r="K2122" s="498">
        <v>4</v>
      </c>
      <c r="L2122" s="498">
        <v>12</v>
      </c>
      <c r="M2122" s="500">
        <v>18104</v>
      </c>
      <c r="N2122" s="498">
        <f>VLOOKUP(F2122,[4]base!$A$6:$R$168,17,FALSE)</f>
        <v>2</v>
      </c>
      <c r="O2122" s="498">
        <v>6</v>
      </c>
      <c r="P2122" s="500">
        <v>8502</v>
      </c>
    </row>
    <row r="2123" spans="1:16" ht="20.100000000000001" customHeight="1" x14ac:dyDescent="0.2">
      <c r="A2123" s="497" t="s">
        <v>6262</v>
      </c>
      <c r="B2123" s="498" t="s">
        <v>639</v>
      </c>
      <c r="C2123" s="499" t="s">
        <v>620</v>
      </c>
      <c r="D2123" s="499" t="s">
        <v>6444</v>
      </c>
      <c r="E2123" s="500">
        <v>930</v>
      </c>
      <c r="F2123" s="499">
        <v>17619638</v>
      </c>
      <c r="G2123" s="499" t="s">
        <v>6467</v>
      </c>
      <c r="H2123" s="499"/>
      <c r="I2123" s="499"/>
      <c r="J2123" s="499" t="s">
        <v>6435</v>
      </c>
      <c r="K2123" s="498">
        <v>4</v>
      </c>
      <c r="L2123" s="498">
        <v>12</v>
      </c>
      <c r="M2123" s="500">
        <v>13264.4</v>
      </c>
      <c r="N2123" s="498">
        <f>VLOOKUP(F2123,[4]base!$A$6:$R$168,17,FALSE)</f>
        <v>2</v>
      </c>
      <c r="O2123" s="498">
        <v>6</v>
      </c>
      <c r="P2123" s="500">
        <v>6082.2</v>
      </c>
    </row>
    <row r="2124" spans="1:16" ht="20.100000000000001" customHeight="1" x14ac:dyDescent="0.2">
      <c r="A2124" s="497" t="s">
        <v>6262</v>
      </c>
      <c r="B2124" s="498" t="s">
        <v>639</v>
      </c>
      <c r="C2124" s="499" t="s">
        <v>620</v>
      </c>
      <c r="D2124" s="499" t="s">
        <v>6468</v>
      </c>
      <c r="E2124" s="500">
        <v>930</v>
      </c>
      <c r="F2124" s="499">
        <v>17620216</v>
      </c>
      <c r="G2124" s="499" t="s">
        <v>6469</v>
      </c>
      <c r="H2124" s="499"/>
      <c r="I2124" s="499"/>
      <c r="J2124" s="499" t="s">
        <v>6435</v>
      </c>
      <c r="K2124" s="498">
        <v>4</v>
      </c>
      <c r="L2124" s="498">
        <v>12</v>
      </c>
      <c r="M2124" s="500">
        <v>13264.4</v>
      </c>
      <c r="N2124" s="498">
        <f>VLOOKUP(F2124,[4]base!$A$6:$R$168,17,FALSE)</f>
        <v>2</v>
      </c>
      <c r="O2124" s="498">
        <v>6</v>
      </c>
      <c r="P2124" s="500">
        <v>6082.2</v>
      </c>
    </row>
    <row r="2125" spans="1:16" ht="20.100000000000001" customHeight="1" x14ac:dyDescent="0.2">
      <c r="A2125" s="497" t="s">
        <v>6262</v>
      </c>
      <c r="B2125" s="498" t="s">
        <v>639</v>
      </c>
      <c r="C2125" s="499" t="s">
        <v>620</v>
      </c>
      <c r="D2125" s="499" t="s">
        <v>6470</v>
      </c>
      <c r="E2125" s="500">
        <v>1200</v>
      </c>
      <c r="F2125" s="499">
        <v>17621797</v>
      </c>
      <c r="G2125" s="499" t="s">
        <v>6471</v>
      </c>
      <c r="H2125" s="499"/>
      <c r="I2125" s="499"/>
      <c r="J2125" s="499" t="s">
        <v>1068</v>
      </c>
      <c r="K2125" s="498">
        <v>4</v>
      </c>
      <c r="L2125" s="498">
        <v>12</v>
      </c>
      <c r="M2125" s="500">
        <v>16796</v>
      </c>
      <c r="N2125" s="498">
        <f>VLOOKUP(F2125,[4]base!$A$6:$R$168,17,FALSE)</f>
        <v>2</v>
      </c>
      <c r="O2125" s="498">
        <v>6</v>
      </c>
      <c r="P2125" s="500">
        <v>7848</v>
      </c>
    </row>
    <row r="2126" spans="1:16" ht="20.100000000000001" customHeight="1" x14ac:dyDescent="0.2">
      <c r="A2126" s="497" t="s">
        <v>6262</v>
      </c>
      <c r="B2126" s="498" t="s">
        <v>639</v>
      </c>
      <c r="C2126" s="499" t="s">
        <v>620</v>
      </c>
      <c r="D2126" s="499" t="s">
        <v>6472</v>
      </c>
      <c r="E2126" s="500">
        <v>1300</v>
      </c>
      <c r="F2126" s="499">
        <v>17632447</v>
      </c>
      <c r="G2126" s="499" t="s">
        <v>6473</v>
      </c>
      <c r="H2126" s="499"/>
      <c r="I2126" s="499"/>
      <c r="J2126" s="499" t="s">
        <v>1068</v>
      </c>
      <c r="K2126" s="498">
        <v>4</v>
      </c>
      <c r="L2126" s="498">
        <v>12</v>
      </c>
      <c r="M2126" s="500">
        <v>18104</v>
      </c>
      <c r="N2126" s="498">
        <f>VLOOKUP(F2126,[4]base!$A$6:$R$168,17,FALSE)</f>
        <v>2</v>
      </c>
      <c r="O2126" s="498">
        <v>6</v>
      </c>
      <c r="P2126" s="500">
        <v>8454.7703000000001</v>
      </c>
    </row>
    <row r="2127" spans="1:16" ht="20.100000000000001" customHeight="1" x14ac:dyDescent="0.2">
      <c r="A2127" s="497" t="s">
        <v>6262</v>
      </c>
      <c r="B2127" s="498" t="s">
        <v>639</v>
      </c>
      <c r="C2127" s="499" t="s">
        <v>620</v>
      </c>
      <c r="D2127" s="499" t="s">
        <v>6444</v>
      </c>
      <c r="E2127" s="500">
        <v>930</v>
      </c>
      <c r="F2127" s="499">
        <v>17634326</v>
      </c>
      <c r="G2127" s="499" t="s">
        <v>6474</v>
      </c>
      <c r="H2127" s="499"/>
      <c r="I2127" s="499"/>
      <c r="J2127" s="499" t="s">
        <v>6435</v>
      </c>
      <c r="K2127" s="498">
        <v>4</v>
      </c>
      <c r="L2127" s="498">
        <v>12</v>
      </c>
      <c r="M2127" s="500">
        <v>13264.4</v>
      </c>
      <c r="N2127" s="498">
        <f>VLOOKUP(F2127,[4]base!$A$6:$R$168,17,FALSE)</f>
        <v>2</v>
      </c>
      <c r="O2127" s="498">
        <v>6</v>
      </c>
      <c r="P2127" s="500">
        <v>6082.2</v>
      </c>
    </row>
    <row r="2128" spans="1:16" ht="20.100000000000001" customHeight="1" x14ac:dyDescent="0.2">
      <c r="A2128" s="497" t="s">
        <v>6262</v>
      </c>
      <c r="B2128" s="498" t="s">
        <v>639</v>
      </c>
      <c r="C2128" s="499" t="s">
        <v>620</v>
      </c>
      <c r="D2128" s="499" t="s">
        <v>805</v>
      </c>
      <c r="E2128" s="500">
        <v>1800</v>
      </c>
      <c r="F2128" s="499">
        <v>17636534</v>
      </c>
      <c r="G2128" s="499" t="s">
        <v>6475</v>
      </c>
      <c r="H2128" s="499" t="s">
        <v>6476</v>
      </c>
      <c r="I2128" s="499" t="s">
        <v>6284</v>
      </c>
      <c r="J2128" s="499" t="s">
        <v>6476</v>
      </c>
      <c r="K2128" s="498">
        <v>4</v>
      </c>
      <c r="L2128" s="498">
        <v>12</v>
      </c>
      <c r="M2128" s="500">
        <v>24444</v>
      </c>
      <c r="N2128" s="498">
        <f>VLOOKUP(F2128,[4]base!$A$6:$R$168,17,FALSE)</f>
        <v>2</v>
      </c>
      <c r="O2128" s="498">
        <v>6</v>
      </c>
      <c r="P2128" s="500">
        <v>11772</v>
      </c>
    </row>
    <row r="2129" spans="1:16" ht="20.100000000000001" customHeight="1" x14ac:dyDescent="0.2">
      <c r="A2129" s="497" t="s">
        <v>6262</v>
      </c>
      <c r="B2129" s="498" t="s">
        <v>639</v>
      </c>
      <c r="C2129" s="499" t="s">
        <v>620</v>
      </c>
      <c r="D2129" s="499" t="s">
        <v>6477</v>
      </c>
      <c r="E2129" s="500">
        <v>1800</v>
      </c>
      <c r="F2129" s="499">
        <v>17893825</v>
      </c>
      <c r="G2129" s="499" t="s">
        <v>6478</v>
      </c>
      <c r="H2129" s="499" t="s">
        <v>6479</v>
      </c>
      <c r="I2129" s="499" t="s">
        <v>6284</v>
      </c>
      <c r="J2129" s="499" t="s">
        <v>6480</v>
      </c>
      <c r="K2129" s="498">
        <v>4</v>
      </c>
      <c r="L2129" s="498">
        <v>12</v>
      </c>
      <c r="M2129" s="500">
        <v>24444</v>
      </c>
      <c r="N2129" s="498">
        <f>VLOOKUP(F2129,[4]base!$A$6:$R$168,17,FALSE)</f>
        <v>2</v>
      </c>
      <c r="O2129" s="498">
        <v>6</v>
      </c>
      <c r="P2129" s="500">
        <v>11772</v>
      </c>
    </row>
    <row r="2130" spans="1:16" ht="20.100000000000001" customHeight="1" x14ac:dyDescent="0.2">
      <c r="A2130" s="497" t="s">
        <v>6262</v>
      </c>
      <c r="B2130" s="498" t="s">
        <v>639</v>
      </c>
      <c r="C2130" s="499" t="s">
        <v>620</v>
      </c>
      <c r="D2130" s="499" t="s">
        <v>6481</v>
      </c>
      <c r="E2130" s="500">
        <v>3500</v>
      </c>
      <c r="F2130" s="499">
        <v>17906641</v>
      </c>
      <c r="G2130" s="499" t="s">
        <v>6482</v>
      </c>
      <c r="H2130" s="499" t="s">
        <v>638</v>
      </c>
      <c r="I2130" s="499" t="s">
        <v>6284</v>
      </c>
      <c r="J2130" s="499" t="s">
        <v>4088</v>
      </c>
      <c r="K2130" s="498">
        <v>4</v>
      </c>
      <c r="L2130" s="498">
        <v>12</v>
      </c>
      <c r="M2130" s="500">
        <v>44989.8</v>
      </c>
      <c r="N2130" s="498">
        <f>VLOOKUP(F2130,[4]base!$A$6:$R$168,17,FALSE)</f>
        <v>2</v>
      </c>
      <c r="O2130" s="498">
        <v>6</v>
      </c>
      <c r="P2130" s="500">
        <v>22306.799999999999</v>
      </c>
    </row>
    <row r="2131" spans="1:16" ht="20.100000000000001" customHeight="1" x14ac:dyDescent="0.2">
      <c r="A2131" s="497" t="s">
        <v>6262</v>
      </c>
      <c r="B2131" s="498" t="s">
        <v>639</v>
      </c>
      <c r="C2131" s="499" t="s">
        <v>620</v>
      </c>
      <c r="D2131" s="499" t="s">
        <v>6483</v>
      </c>
      <c r="E2131" s="500">
        <v>8500</v>
      </c>
      <c r="F2131" s="499">
        <v>17930907</v>
      </c>
      <c r="G2131" s="499" t="s">
        <v>6484</v>
      </c>
      <c r="H2131" s="499" t="s">
        <v>6485</v>
      </c>
      <c r="I2131" s="499" t="s">
        <v>6284</v>
      </c>
      <c r="J2131" s="499" t="s">
        <v>4088</v>
      </c>
      <c r="K2131" s="498">
        <v>4</v>
      </c>
      <c r="L2131" s="498">
        <v>12</v>
      </c>
      <c r="M2131" s="500">
        <v>104989.8</v>
      </c>
      <c r="N2131" s="498">
        <f>VLOOKUP(F2131,[4]base!$A$6:$R$168,17,FALSE)</f>
        <v>2</v>
      </c>
      <c r="O2131" s="498">
        <v>6</v>
      </c>
      <c r="P2131" s="500">
        <v>52306.8</v>
      </c>
    </row>
    <row r="2132" spans="1:16" ht="20.100000000000001" customHeight="1" x14ac:dyDescent="0.2">
      <c r="A2132" s="497" t="s">
        <v>6262</v>
      </c>
      <c r="B2132" s="498" t="s">
        <v>639</v>
      </c>
      <c r="C2132" s="499" t="s">
        <v>620</v>
      </c>
      <c r="D2132" s="499" t="s">
        <v>6486</v>
      </c>
      <c r="E2132" s="500">
        <v>3500</v>
      </c>
      <c r="F2132" s="499">
        <v>18109465</v>
      </c>
      <c r="G2132" s="499" t="s">
        <v>6487</v>
      </c>
      <c r="H2132" s="499" t="s">
        <v>6488</v>
      </c>
      <c r="I2132" s="499" t="s">
        <v>6297</v>
      </c>
      <c r="J2132" s="499" t="s">
        <v>4850</v>
      </c>
      <c r="K2132" s="498">
        <v>4</v>
      </c>
      <c r="L2132" s="498">
        <v>12</v>
      </c>
      <c r="M2132" s="500">
        <v>43914.520000000004</v>
      </c>
      <c r="N2132" s="498">
        <f>VLOOKUP(F2132,[4]base!$A$6:$R$168,17,FALSE)</f>
        <v>2</v>
      </c>
      <c r="O2132" s="498">
        <v>6</v>
      </c>
      <c r="P2132" s="500">
        <v>22306.799999999999</v>
      </c>
    </row>
    <row r="2133" spans="1:16" ht="20.100000000000001" customHeight="1" x14ac:dyDescent="0.2">
      <c r="A2133" s="497" t="s">
        <v>6262</v>
      </c>
      <c r="B2133" s="498" t="s">
        <v>639</v>
      </c>
      <c r="C2133" s="499" t="s">
        <v>620</v>
      </c>
      <c r="D2133" s="499" t="s">
        <v>6489</v>
      </c>
      <c r="E2133" s="500">
        <v>5000</v>
      </c>
      <c r="F2133" s="499">
        <v>18124864</v>
      </c>
      <c r="G2133" s="499" t="s">
        <v>6490</v>
      </c>
      <c r="H2133" s="499" t="s">
        <v>4924</v>
      </c>
      <c r="I2133" s="499" t="s">
        <v>6284</v>
      </c>
      <c r="J2133" s="499" t="s">
        <v>656</v>
      </c>
      <c r="K2133" s="498">
        <v>4</v>
      </c>
      <c r="L2133" s="498">
        <v>12</v>
      </c>
      <c r="M2133" s="500">
        <v>62989.8</v>
      </c>
      <c r="N2133" s="498">
        <f>VLOOKUP(F2133,[4]base!$A$6:$R$168,17,FALSE)</f>
        <v>0</v>
      </c>
      <c r="O2133" s="498">
        <v>0</v>
      </c>
      <c r="P2133" s="500">
        <v>6537.2444444444436</v>
      </c>
    </row>
    <row r="2134" spans="1:16" ht="20.100000000000001" customHeight="1" x14ac:dyDescent="0.2">
      <c r="A2134" s="497" t="s">
        <v>6262</v>
      </c>
      <c r="B2134" s="498" t="s">
        <v>639</v>
      </c>
      <c r="C2134" s="499" t="s">
        <v>620</v>
      </c>
      <c r="D2134" s="499" t="s">
        <v>6491</v>
      </c>
      <c r="E2134" s="500">
        <v>2800</v>
      </c>
      <c r="F2134" s="499">
        <v>18182116</v>
      </c>
      <c r="G2134" s="499" t="s">
        <v>6492</v>
      </c>
      <c r="H2134" s="499" t="s">
        <v>6283</v>
      </c>
      <c r="I2134" s="499" t="s">
        <v>6284</v>
      </c>
      <c r="J2134" s="499" t="s">
        <v>6293</v>
      </c>
      <c r="K2134" s="498">
        <v>4</v>
      </c>
      <c r="L2134" s="498">
        <v>12</v>
      </c>
      <c r="M2134" s="500">
        <v>36589.800000000003</v>
      </c>
      <c r="N2134" s="498">
        <f>VLOOKUP(F2134,[4]base!$A$6:$R$168,17,FALSE)</f>
        <v>2</v>
      </c>
      <c r="O2134" s="498">
        <v>6</v>
      </c>
      <c r="P2134" s="500">
        <v>18106.8</v>
      </c>
    </row>
    <row r="2135" spans="1:16" ht="20.100000000000001" customHeight="1" x14ac:dyDescent="0.2">
      <c r="A2135" s="497" t="s">
        <v>6262</v>
      </c>
      <c r="B2135" s="498" t="s">
        <v>639</v>
      </c>
      <c r="C2135" s="499" t="s">
        <v>620</v>
      </c>
      <c r="D2135" s="499" t="s">
        <v>6481</v>
      </c>
      <c r="E2135" s="500">
        <v>3500</v>
      </c>
      <c r="F2135" s="499">
        <v>18212405</v>
      </c>
      <c r="G2135" s="499" t="s">
        <v>6493</v>
      </c>
      <c r="H2135" s="499" t="s">
        <v>6494</v>
      </c>
      <c r="I2135" s="499" t="s">
        <v>6495</v>
      </c>
      <c r="J2135" s="499" t="s">
        <v>4088</v>
      </c>
      <c r="K2135" s="498">
        <v>4</v>
      </c>
      <c r="L2135" s="498">
        <v>12</v>
      </c>
      <c r="M2135" s="500">
        <v>44989.8</v>
      </c>
      <c r="N2135" s="498">
        <f>VLOOKUP(F2135,[4]base!$A$6:$R$168,17,FALSE)</f>
        <v>2</v>
      </c>
      <c r="O2135" s="498">
        <v>6</v>
      </c>
      <c r="P2135" s="500">
        <v>22306.799999999999</v>
      </c>
    </row>
    <row r="2136" spans="1:16" ht="20.100000000000001" customHeight="1" x14ac:dyDescent="0.2">
      <c r="A2136" s="497" t="s">
        <v>6262</v>
      </c>
      <c r="B2136" s="498" t="s">
        <v>639</v>
      </c>
      <c r="C2136" s="499" t="s">
        <v>620</v>
      </c>
      <c r="D2136" s="499" t="s">
        <v>2016</v>
      </c>
      <c r="E2136" s="500">
        <v>5000</v>
      </c>
      <c r="F2136" s="499">
        <v>18213450</v>
      </c>
      <c r="G2136" s="499" t="s">
        <v>6496</v>
      </c>
      <c r="H2136" s="499" t="s">
        <v>3819</v>
      </c>
      <c r="I2136" s="499" t="s">
        <v>6284</v>
      </c>
      <c r="J2136" s="499" t="s">
        <v>3819</v>
      </c>
      <c r="K2136" s="498">
        <v>4</v>
      </c>
      <c r="L2136" s="498">
        <v>12</v>
      </c>
      <c r="M2136" s="500">
        <v>62989.8</v>
      </c>
      <c r="N2136" s="498">
        <f>VLOOKUP(F2136,[4]base!$A$6:$R$168,17,FALSE)</f>
        <v>2</v>
      </c>
      <c r="O2136" s="498">
        <v>6</v>
      </c>
      <c r="P2136" s="500">
        <v>31306.799999999999</v>
      </c>
    </row>
    <row r="2137" spans="1:16" ht="20.100000000000001" customHeight="1" x14ac:dyDescent="0.2">
      <c r="A2137" s="497" t="s">
        <v>6262</v>
      </c>
      <c r="B2137" s="498" t="s">
        <v>639</v>
      </c>
      <c r="C2137" s="499" t="s">
        <v>620</v>
      </c>
      <c r="D2137" s="499" t="s">
        <v>6497</v>
      </c>
      <c r="E2137" s="500">
        <v>2700</v>
      </c>
      <c r="F2137" s="499">
        <v>27432466</v>
      </c>
      <c r="G2137" s="499" t="s">
        <v>6498</v>
      </c>
      <c r="H2137" s="499" t="s">
        <v>6283</v>
      </c>
      <c r="I2137" s="499" t="s">
        <v>6284</v>
      </c>
      <c r="J2137" s="499" t="s">
        <v>6293</v>
      </c>
      <c r="K2137" s="498">
        <v>4</v>
      </c>
      <c r="L2137" s="498">
        <v>12</v>
      </c>
      <c r="M2137" s="500">
        <v>35389.800000000003</v>
      </c>
      <c r="N2137" s="498">
        <f>VLOOKUP(F2137,[4]base!$A$6:$R$168,17,FALSE)</f>
        <v>2</v>
      </c>
      <c r="O2137" s="498">
        <v>6</v>
      </c>
      <c r="P2137" s="500">
        <v>17506.8</v>
      </c>
    </row>
    <row r="2138" spans="1:16" ht="20.100000000000001" customHeight="1" x14ac:dyDescent="0.2">
      <c r="A2138" s="497" t="s">
        <v>6262</v>
      </c>
      <c r="B2138" s="498" t="s">
        <v>639</v>
      </c>
      <c r="C2138" s="499" t="s">
        <v>620</v>
      </c>
      <c r="D2138" s="499" t="s">
        <v>830</v>
      </c>
      <c r="E2138" s="500">
        <v>1800</v>
      </c>
      <c r="F2138" s="499">
        <v>33562667</v>
      </c>
      <c r="G2138" s="499" t="s">
        <v>6499</v>
      </c>
      <c r="H2138" s="499" t="s">
        <v>6500</v>
      </c>
      <c r="I2138" s="499" t="s">
        <v>6284</v>
      </c>
      <c r="J2138" s="499" t="s">
        <v>6500</v>
      </c>
      <c r="K2138" s="498">
        <v>4</v>
      </c>
      <c r="L2138" s="498">
        <v>12</v>
      </c>
      <c r="M2138" s="500">
        <v>24444</v>
      </c>
      <c r="N2138" s="498">
        <f>VLOOKUP(F2138,[4]base!$A$6:$R$168,17,FALSE)</f>
        <v>1</v>
      </c>
      <c r="O2138" s="498">
        <v>1</v>
      </c>
      <c r="P2138" s="500">
        <v>1962</v>
      </c>
    </row>
    <row r="2139" spans="1:16" ht="20.100000000000001" customHeight="1" x14ac:dyDescent="0.2">
      <c r="A2139" s="497" t="s">
        <v>6262</v>
      </c>
      <c r="B2139" s="498" t="s">
        <v>639</v>
      </c>
      <c r="C2139" s="499" t="s">
        <v>620</v>
      </c>
      <c r="D2139" s="499" t="s">
        <v>6501</v>
      </c>
      <c r="E2139" s="500">
        <v>1200</v>
      </c>
      <c r="F2139" s="499">
        <v>40124721</v>
      </c>
      <c r="G2139" s="499" t="s">
        <v>6502</v>
      </c>
      <c r="H2139" s="499"/>
      <c r="I2139" s="499"/>
      <c r="J2139" s="499" t="s">
        <v>1068</v>
      </c>
      <c r="K2139" s="498">
        <v>4</v>
      </c>
      <c r="L2139" s="498">
        <v>12</v>
      </c>
      <c r="M2139" s="500">
        <v>16796</v>
      </c>
      <c r="N2139" s="498">
        <f>VLOOKUP(F2139,[4]base!$A$6:$R$168,17,FALSE)</f>
        <v>2</v>
      </c>
      <c r="O2139" s="498">
        <v>6</v>
      </c>
      <c r="P2139" s="500">
        <v>7848</v>
      </c>
    </row>
    <row r="2140" spans="1:16" ht="20.100000000000001" customHeight="1" x14ac:dyDescent="0.2">
      <c r="A2140" s="497" t="s">
        <v>6262</v>
      </c>
      <c r="B2140" s="498" t="s">
        <v>639</v>
      </c>
      <c r="C2140" s="499" t="s">
        <v>620</v>
      </c>
      <c r="D2140" s="499" t="s">
        <v>6503</v>
      </c>
      <c r="E2140" s="500">
        <v>1000</v>
      </c>
      <c r="F2140" s="499">
        <v>40211530</v>
      </c>
      <c r="G2140" s="499" t="s">
        <v>6504</v>
      </c>
      <c r="H2140" s="499"/>
      <c r="I2140" s="499"/>
      <c r="J2140" s="499" t="s">
        <v>6505</v>
      </c>
      <c r="K2140" s="498">
        <v>4</v>
      </c>
      <c r="L2140" s="498">
        <v>12</v>
      </c>
      <c r="M2140" s="500">
        <v>14180</v>
      </c>
      <c r="N2140" s="498">
        <f>VLOOKUP(F2140,[4]base!$A$6:$R$168,17,FALSE)</f>
        <v>2</v>
      </c>
      <c r="O2140" s="498">
        <v>6</v>
      </c>
      <c r="P2140" s="500">
        <v>6540</v>
      </c>
    </row>
    <row r="2141" spans="1:16" ht="20.100000000000001" customHeight="1" x14ac:dyDescent="0.2">
      <c r="A2141" s="497" t="s">
        <v>6262</v>
      </c>
      <c r="B2141" s="498" t="s">
        <v>639</v>
      </c>
      <c r="C2141" s="499" t="s">
        <v>620</v>
      </c>
      <c r="D2141" s="499" t="s">
        <v>6416</v>
      </c>
      <c r="E2141" s="500">
        <v>3000</v>
      </c>
      <c r="F2141" s="499">
        <v>40233305</v>
      </c>
      <c r="G2141" s="499" t="s">
        <v>6506</v>
      </c>
      <c r="H2141" s="499" t="s">
        <v>716</v>
      </c>
      <c r="I2141" s="499" t="s">
        <v>6284</v>
      </c>
      <c r="J2141" s="499" t="s">
        <v>6435</v>
      </c>
      <c r="K2141" s="498">
        <v>4</v>
      </c>
      <c r="L2141" s="498">
        <v>12</v>
      </c>
      <c r="M2141" s="500">
        <v>38989.800000000003</v>
      </c>
      <c r="N2141" s="498">
        <f>VLOOKUP(F2141,[4]base!$A$6:$R$168,17,FALSE)</f>
        <v>2</v>
      </c>
      <c r="O2141" s="498">
        <v>6</v>
      </c>
      <c r="P2141" s="500">
        <v>18597.059999999998</v>
      </c>
    </row>
    <row r="2142" spans="1:16" ht="20.100000000000001" customHeight="1" x14ac:dyDescent="0.2">
      <c r="A2142" s="497" t="s">
        <v>6262</v>
      </c>
      <c r="B2142" s="498" t="s">
        <v>639</v>
      </c>
      <c r="C2142" s="499" t="s">
        <v>620</v>
      </c>
      <c r="D2142" s="499" t="s">
        <v>830</v>
      </c>
      <c r="E2142" s="500">
        <v>1600</v>
      </c>
      <c r="F2142" s="499">
        <v>40451035</v>
      </c>
      <c r="G2142" s="499" t="s">
        <v>6507</v>
      </c>
      <c r="H2142" s="499"/>
      <c r="I2142" s="499"/>
      <c r="J2142" s="499" t="s">
        <v>6407</v>
      </c>
      <c r="K2142" s="498">
        <v>4</v>
      </c>
      <c r="L2142" s="498">
        <v>12</v>
      </c>
      <c r="M2142" s="500">
        <v>21828</v>
      </c>
      <c r="N2142" s="498">
        <f>VLOOKUP(F2142,[4]base!$A$6:$R$168,17,FALSE)</f>
        <v>2</v>
      </c>
      <c r="O2142" s="498">
        <v>6</v>
      </c>
      <c r="P2142" s="500">
        <v>10464</v>
      </c>
    </row>
    <row r="2143" spans="1:16" ht="20.100000000000001" customHeight="1" x14ac:dyDescent="0.2">
      <c r="A2143" s="497" t="s">
        <v>6262</v>
      </c>
      <c r="B2143" s="498" t="s">
        <v>639</v>
      </c>
      <c r="C2143" s="499" t="s">
        <v>620</v>
      </c>
      <c r="D2143" s="499" t="s">
        <v>6508</v>
      </c>
      <c r="E2143" s="500">
        <v>1200</v>
      </c>
      <c r="F2143" s="499">
        <v>40470474</v>
      </c>
      <c r="G2143" s="499" t="s">
        <v>6509</v>
      </c>
      <c r="H2143" s="499" t="s">
        <v>6510</v>
      </c>
      <c r="I2143" s="499" t="s">
        <v>6284</v>
      </c>
      <c r="J2143" s="499" t="s">
        <v>6511</v>
      </c>
      <c r="K2143" s="498">
        <v>4</v>
      </c>
      <c r="L2143" s="498">
        <v>12</v>
      </c>
      <c r="M2143" s="500">
        <v>16796</v>
      </c>
      <c r="N2143" s="498">
        <f>VLOOKUP(F2143,[4]base!$A$6:$R$168,17,FALSE)</f>
        <v>2</v>
      </c>
      <c r="O2143" s="498">
        <v>6</v>
      </c>
      <c r="P2143" s="500">
        <v>7848</v>
      </c>
    </row>
    <row r="2144" spans="1:16" ht="20.100000000000001" customHeight="1" x14ac:dyDescent="0.2">
      <c r="A2144" s="497" t="s">
        <v>6262</v>
      </c>
      <c r="B2144" s="498" t="s">
        <v>639</v>
      </c>
      <c r="C2144" s="499" t="s">
        <v>620</v>
      </c>
      <c r="D2144" s="499" t="s">
        <v>6512</v>
      </c>
      <c r="E2144" s="500">
        <v>1300</v>
      </c>
      <c r="F2144" s="499">
        <v>40535048</v>
      </c>
      <c r="G2144" s="499" t="s">
        <v>6513</v>
      </c>
      <c r="H2144" s="499"/>
      <c r="I2144" s="499"/>
      <c r="J2144" s="499" t="s">
        <v>6514</v>
      </c>
      <c r="K2144" s="498">
        <v>4</v>
      </c>
      <c r="L2144" s="498">
        <v>12</v>
      </c>
      <c r="M2144" s="500">
        <v>18104</v>
      </c>
      <c r="N2144" s="498">
        <f>VLOOKUP(F2144,[4]base!$A$6:$R$168,17,FALSE)</f>
        <v>2</v>
      </c>
      <c r="O2144" s="498">
        <v>6</v>
      </c>
      <c r="P2144" s="500">
        <v>3997.43</v>
      </c>
    </row>
    <row r="2145" spans="1:16" ht="20.100000000000001" customHeight="1" x14ac:dyDescent="0.2">
      <c r="A2145" s="497" t="s">
        <v>6262</v>
      </c>
      <c r="B2145" s="498" t="s">
        <v>639</v>
      </c>
      <c r="C2145" s="499" t="s">
        <v>620</v>
      </c>
      <c r="D2145" s="499" t="s">
        <v>6515</v>
      </c>
      <c r="E2145" s="500">
        <v>1500</v>
      </c>
      <c r="F2145" s="499">
        <v>40592174</v>
      </c>
      <c r="G2145" s="499" t="s">
        <v>6516</v>
      </c>
      <c r="H2145" s="499"/>
      <c r="I2145" s="499"/>
      <c r="J2145" s="499" t="s">
        <v>1068</v>
      </c>
      <c r="K2145" s="498">
        <v>4</v>
      </c>
      <c r="L2145" s="498">
        <v>12</v>
      </c>
      <c r="M2145" s="500">
        <v>20720</v>
      </c>
      <c r="N2145" s="498">
        <f>VLOOKUP(F2145,[4]base!$A$6:$R$168,17,FALSE)</f>
        <v>2</v>
      </c>
      <c r="O2145" s="498">
        <v>6</v>
      </c>
      <c r="P2145" s="500">
        <v>9810</v>
      </c>
    </row>
    <row r="2146" spans="1:16" ht="20.100000000000001" customHeight="1" x14ac:dyDescent="0.2">
      <c r="A2146" s="497" t="s">
        <v>6262</v>
      </c>
      <c r="B2146" s="498" t="s">
        <v>639</v>
      </c>
      <c r="C2146" s="499" t="s">
        <v>620</v>
      </c>
      <c r="D2146" s="499" t="s">
        <v>6468</v>
      </c>
      <c r="E2146" s="500">
        <v>930</v>
      </c>
      <c r="F2146" s="499">
        <v>40674122</v>
      </c>
      <c r="G2146" s="499" t="s">
        <v>6517</v>
      </c>
      <c r="H2146" s="499"/>
      <c r="I2146" s="499"/>
      <c r="J2146" s="499" t="s">
        <v>6435</v>
      </c>
      <c r="K2146" s="498">
        <v>4</v>
      </c>
      <c r="L2146" s="498">
        <v>12</v>
      </c>
      <c r="M2146" s="500">
        <v>13264.4</v>
      </c>
      <c r="N2146" s="498">
        <f>VLOOKUP(F2146,[4]base!$A$6:$R$168,17,FALSE)</f>
        <v>2</v>
      </c>
      <c r="O2146" s="498">
        <v>6</v>
      </c>
      <c r="P2146" s="500">
        <v>6082.2</v>
      </c>
    </row>
    <row r="2147" spans="1:16" ht="20.100000000000001" customHeight="1" x14ac:dyDescent="0.2">
      <c r="A2147" s="497" t="s">
        <v>6262</v>
      </c>
      <c r="B2147" s="498" t="s">
        <v>639</v>
      </c>
      <c r="C2147" s="499" t="s">
        <v>620</v>
      </c>
      <c r="D2147" s="499" t="s">
        <v>6518</v>
      </c>
      <c r="E2147" s="500">
        <v>1200</v>
      </c>
      <c r="F2147" s="499">
        <v>41052857</v>
      </c>
      <c r="G2147" s="499" t="s">
        <v>6519</v>
      </c>
      <c r="H2147" s="499"/>
      <c r="I2147" s="499"/>
      <c r="J2147" s="499" t="s">
        <v>1068</v>
      </c>
      <c r="K2147" s="498">
        <v>4</v>
      </c>
      <c r="L2147" s="498">
        <v>12</v>
      </c>
      <c r="M2147" s="500">
        <v>16796</v>
      </c>
      <c r="N2147" s="498">
        <f>VLOOKUP(F2147,[4]base!$A$6:$R$168,17,FALSE)</f>
        <v>2</v>
      </c>
      <c r="O2147" s="498">
        <v>6</v>
      </c>
      <c r="P2147" s="500">
        <v>7848</v>
      </c>
    </row>
    <row r="2148" spans="1:16" ht="20.100000000000001" customHeight="1" x14ac:dyDescent="0.2">
      <c r="A2148" s="497" t="s">
        <v>6262</v>
      </c>
      <c r="B2148" s="498" t="s">
        <v>639</v>
      </c>
      <c r="C2148" s="499" t="s">
        <v>620</v>
      </c>
      <c r="D2148" s="499" t="s">
        <v>6520</v>
      </c>
      <c r="E2148" s="500">
        <v>1300</v>
      </c>
      <c r="F2148" s="499">
        <v>41216252</v>
      </c>
      <c r="G2148" s="499" t="s">
        <v>6521</v>
      </c>
      <c r="H2148" s="499"/>
      <c r="I2148" s="499"/>
      <c r="J2148" s="499" t="s">
        <v>1068</v>
      </c>
      <c r="K2148" s="498">
        <v>4</v>
      </c>
      <c r="L2148" s="498">
        <v>12</v>
      </c>
      <c r="M2148" s="500">
        <v>18104</v>
      </c>
      <c r="N2148" s="498">
        <f>VLOOKUP(F2148,[4]base!$A$6:$R$168,17,FALSE)</f>
        <v>2</v>
      </c>
      <c r="O2148" s="498">
        <v>6</v>
      </c>
      <c r="P2148" s="500">
        <v>8502</v>
      </c>
    </row>
    <row r="2149" spans="1:16" ht="20.100000000000001" customHeight="1" x14ac:dyDescent="0.2">
      <c r="A2149" s="497" t="s">
        <v>6262</v>
      </c>
      <c r="B2149" s="498" t="s">
        <v>639</v>
      </c>
      <c r="C2149" s="499" t="s">
        <v>620</v>
      </c>
      <c r="D2149" s="499" t="s">
        <v>6433</v>
      </c>
      <c r="E2149" s="500">
        <v>1300</v>
      </c>
      <c r="F2149" s="499">
        <v>41247667</v>
      </c>
      <c r="G2149" s="499" t="s">
        <v>6522</v>
      </c>
      <c r="H2149" s="499"/>
      <c r="I2149" s="499"/>
      <c r="J2149" s="499" t="s">
        <v>6388</v>
      </c>
      <c r="K2149" s="498">
        <v>4</v>
      </c>
      <c r="L2149" s="498">
        <v>12</v>
      </c>
      <c r="M2149" s="500">
        <v>18104</v>
      </c>
      <c r="N2149" s="498">
        <f>VLOOKUP(F2149,[4]base!$A$6:$R$168,17,FALSE)</f>
        <v>2</v>
      </c>
      <c r="O2149" s="498">
        <v>6</v>
      </c>
      <c r="P2149" s="500">
        <v>8502</v>
      </c>
    </row>
    <row r="2150" spans="1:16" ht="20.100000000000001" customHeight="1" x14ac:dyDescent="0.2">
      <c r="A2150" s="497" t="s">
        <v>6262</v>
      </c>
      <c r="B2150" s="498" t="s">
        <v>639</v>
      </c>
      <c r="C2150" s="499" t="s">
        <v>620</v>
      </c>
      <c r="D2150" s="499" t="s">
        <v>6523</v>
      </c>
      <c r="E2150" s="500">
        <v>1300</v>
      </c>
      <c r="F2150" s="499">
        <v>41635800</v>
      </c>
      <c r="G2150" s="499" t="s">
        <v>6524</v>
      </c>
      <c r="H2150" s="499"/>
      <c r="I2150" s="499"/>
      <c r="J2150" s="499" t="s">
        <v>6525</v>
      </c>
      <c r="K2150" s="498">
        <v>4</v>
      </c>
      <c r="L2150" s="498">
        <v>12</v>
      </c>
      <c r="M2150" s="500">
        <v>18861.150000000001</v>
      </c>
      <c r="N2150" s="498">
        <f>VLOOKUP(F2150,[4]base!$A$6:$R$168,17,FALSE)</f>
        <v>2</v>
      </c>
      <c r="O2150" s="498">
        <v>6</v>
      </c>
      <c r="P2150" s="500">
        <v>8502</v>
      </c>
    </row>
    <row r="2151" spans="1:16" ht="20.100000000000001" customHeight="1" x14ac:dyDescent="0.2">
      <c r="A2151" s="497" t="s">
        <v>6262</v>
      </c>
      <c r="B2151" s="498" t="s">
        <v>639</v>
      </c>
      <c r="C2151" s="499" t="s">
        <v>620</v>
      </c>
      <c r="D2151" s="499" t="s">
        <v>6408</v>
      </c>
      <c r="E2151" s="500">
        <v>1200</v>
      </c>
      <c r="F2151" s="499">
        <v>41756034</v>
      </c>
      <c r="G2151" s="499" t="s">
        <v>6526</v>
      </c>
      <c r="H2151" s="499"/>
      <c r="I2151" s="499"/>
      <c r="J2151" s="499" t="s">
        <v>6527</v>
      </c>
      <c r="K2151" s="498">
        <v>4</v>
      </c>
      <c r="L2151" s="498">
        <v>12</v>
      </c>
      <c r="M2151" s="500">
        <v>16796</v>
      </c>
      <c r="N2151" s="498">
        <f>VLOOKUP(F2151,[4]base!$A$6:$R$168,17,FALSE)</f>
        <v>2</v>
      </c>
      <c r="O2151" s="498">
        <v>6</v>
      </c>
      <c r="P2151" s="500">
        <v>7848</v>
      </c>
    </row>
    <row r="2152" spans="1:16" ht="20.100000000000001" customHeight="1" x14ac:dyDescent="0.2">
      <c r="A2152" s="497" t="s">
        <v>6262</v>
      </c>
      <c r="B2152" s="498" t="s">
        <v>639</v>
      </c>
      <c r="C2152" s="499" t="s">
        <v>620</v>
      </c>
      <c r="D2152" s="499" t="s">
        <v>6528</v>
      </c>
      <c r="E2152" s="500">
        <v>2700</v>
      </c>
      <c r="F2152" s="499">
        <v>42258607</v>
      </c>
      <c r="G2152" s="499" t="s">
        <v>6529</v>
      </c>
      <c r="H2152" s="499" t="s">
        <v>638</v>
      </c>
      <c r="I2152" s="499" t="s">
        <v>6284</v>
      </c>
      <c r="J2152" s="499" t="s">
        <v>6293</v>
      </c>
      <c r="K2152" s="498">
        <v>4</v>
      </c>
      <c r="L2152" s="498">
        <v>12</v>
      </c>
      <c r="M2152" s="500">
        <v>35299.800000000003</v>
      </c>
      <c r="N2152" s="498">
        <f>VLOOKUP(F2152,[4]base!$A$6:$R$168,17,FALSE)</f>
        <v>2</v>
      </c>
      <c r="O2152" s="498">
        <v>6</v>
      </c>
      <c r="P2152" s="500">
        <v>17506.8</v>
      </c>
    </row>
    <row r="2153" spans="1:16" ht="20.100000000000001" customHeight="1" x14ac:dyDescent="0.2">
      <c r="A2153" s="497" t="s">
        <v>6262</v>
      </c>
      <c r="B2153" s="498" t="s">
        <v>639</v>
      </c>
      <c r="C2153" s="499" t="s">
        <v>620</v>
      </c>
      <c r="D2153" s="499" t="s">
        <v>6530</v>
      </c>
      <c r="E2153" s="500">
        <v>2500</v>
      </c>
      <c r="F2153" s="499">
        <v>42541954</v>
      </c>
      <c r="G2153" s="499" t="s">
        <v>6531</v>
      </c>
      <c r="H2153" s="499" t="s">
        <v>6532</v>
      </c>
      <c r="I2153" s="499" t="s">
        <v>6284</v>
      </c>
      <c r="J2153" s="499" t="s">
        <v>6532</v>
      </c>
      <c r="K2153" s="498">
        <v>4</v>
      </c>
      <c r="L2153" s="498">
        <v>12</v>
      </c>
      <c r="M2153" s="500">
        <v>32989.800000000003</v>
      </c>
      <c r="N2153" s="498">
        <f>VLOOKUP(F2153,[4]base!$A$6:$R$168,17,FALSE)</f>
        <v>2</v>
      </c>
      <c r="O2153" s="498">
        <v>6</v>
      </c>
      <c r="P2153" s="500">
        <v>16306.8</v>
      </c>
    </row>
    <row r="2154" spans="1:16" ht="20.100000000000001" customHeight="1" x14ac:dyDescent="0.2">
      <c r="A2154" s="497" t="s">
        <v>6262</v>
      </c>
      <c r="B2154" s="498" t="s">
        <v>639</v>
      </c>
      <c r="C2154" s="499" t="s">
        <v>620</v>
      </c>
      <c r="D2154" s="499" t="s">
        <v>6533</v>
      </c>
      <c r="E2154" s="500">
        <v>1000</v>
      </c>
      <c r="F2154" s="499">
        <v>42543806</v>
      </c>
      <c r="G2154" s="499" t="s">
        <v>6534</v>
      </c>
      <c r="H2154" s="499"/>
      <c r="I2154" s="499"/>
      <c r="J2154" s="499" t="s">
        <v>1068</v>
      </c>
      <c r="K2154" s="498">
        <v>4</v>
      </c>
      <c r="L2154" s="498">
        <v>12</v>
      </c>
      <c r="M2154" s="500">
        <v>14143.6703</v>
      </c>
      <c r="N2154" s="498">
        <f>VLOOKUP(F2154,[4]base!$A$6:$R$168,17,FALSE)</f>
        <v>2</v>
      </c>
      <c r="O2154" s="498">
        <v>6</v>
      </c>
      <c r="P2154" s="500">
        <v>6540</v>
      </c>
    </row>
    <row r="2155" spans="1:16" ht="20.100000000000001" customHeight="1" x14ac:dyDescent="0.2">
      <c r="A2155" s="497" t="s">
        <v>6262</v>
      </c>
      <c r="B2155" s="498" t="s">
        <v>639</v>
      </c>
      <c r="C2155" s="499" t="s">
        <v>620</v>
      </c>
      <c r="D2155" s="499" t="s">
        <v>6535</v>
      </c>
      <c r="E2155" s="500">
        <v>1600</v>
      </c>
      <c r="F2155" s="499">
        <v>42956155</v>
      </c>
      <c r="G2155" s="499" t="s">
        <v>6536</v>
      </c>
      <c r="H2155" s="499"/>
      <c r="I2155" s="499"/>
      <c r="J2155" s="499" t="s">
        <v>6537</v>
      </c>
      <c r="K2155" s="498">
        <v>4</v>
      </c>
      <c r="L2155" s="498">
        <v>12</v>
      </c>
      <c r="M2155" s="500">
        <v>21828</v>
      </c>
      <c r="N2155" s="498">
        <f>VLOOKUP(F2155,[4]base!$A$6:$R$168,17,FALSE)</f>
        <v>2</v>
      </c>
      <c r="O2155" s="498">
        <v>6</v>
      </c>
      <c r="P2155" s="500">
        <v>10464</v>
      </c>
    </row>
    <row r="2156" spans="1:16" ht="20.100000000000001" customHeight="1" x14ac:dyDescent="0.2">
      <c r="A2156" s="497" t="s">
        <v>6262</v>
      </c>
      <c r="B2156" s="498" t="s">
        <v>639</v>
      </c>
      <c r="C2156" s="499" t="s">
        <v>620</v>
      </c>
      <c r="D2156" s="499" t="s">
        <v>6538</v>
      </c>
      <c r="E2156" s="500">
        <v>1500</v>
      </c>
      <c r="F2156" s="499">
        <v>43318149</v>
      </c>
      <c r="G2156" s="499" t="s">
        <v>6539</v>
      </c>
      <c r="H2156" s="499"/>
      <c r="I2156" s="499"/>
      <c r="J2156" s="499" t="s">
        <v>1068</v>
      </c>
      <c r="K2156" s="498">
        <v>4</v>
      </c>
      <c r="L2156" s="498">
        <v>12</v>
      </c>
      <c r="M2156" s="500">
        <v>20720</v>
      </c>
      <c r="N2156" s="498">
        <f>VLOOKUP(F2156,[4]base!$A$6:$R$168,17,FALSE)</f>
        <v>2</v>
      </c>
      <c r="O2156" s="498">
        <v>6</v>
      </c>
      <c r="P2156" s="500">
        <v>9810</v>
      </c>
    </row>
    <row r="2157" spans="1:16" ht="20.100000000000001" customHeight="1" x14ac:dyDescent="0.2">
      <c r="A2157" s="497" t="s">
        <v>6262</v>
      </c>
      <c r="B2157" s="498" t="s">
        <v>639</v>
      </c>
      <c r="C2157" s="499" t="s">
        <v>620</v>
      </c>
      <c r="D2157" s="499" t="s">
        <v>6342</v>
      </c>
      <c r="E2157" s="500">
        <v>1200</v>
      </c>
      <c r="F2157" s="499">
        <v>43735031</v>
      </c>
      <c r="G2157" s="499" t="s">
        <v>6540</v>
      </c>
      <c r="H2157" s="499"/>
      <c r="I2157" s="499"/>
      <c r="J2157" s="499" t="s">
        <v>1068</v>
      </c>
      <c r="K2157" s="498">
        <v>4</v>
      </c>
      <c r="L2157" s="498">
        <v>12</v>
      </c>
      <c r="M2157" s="500">
        <v>16796</v>
      </c>
      <c r="N2157" s="498">
        <f>VLOOKUP(F2157,[4]base!$A$6:$R$168,17,FALSE)</f>
        <v>2</v>
      </c>
      <c r="O2157" s="498">
        <v>6</v>
      </c>
      <c r="P2157" s="500">
        <v>7848</v>
      </c>
    </row>
    <row r="2158" spans="1:16" ht="20.100000000000001" customHeight="1" x14ac:dyDescent="0.2">
      <c r="A2158" s="497" t="s">
        <v>6262</v>
      </c>
      <c r="B2158" s="498" t="s">
        <v>639</v>
      </c>
      <c r="C2158" s="499" t="s">
        <v>620</v>
      </c>
      <c r="D2158" s="499" t="s">
        <v>6541</v>
      </c>
      <c r="E2158" s="500">
        <v>3000</v>
      </c>
      <c r="F2158" s="499">
        <v>43904796</v>
      </c>
      <c r="G2158" s="499" t="s">
        <v>6542</v>
      </c>
      <c r="H2158" s="499" t="s">
        <v>6543</v>
      </c>
      <c r="I2158" s="499" t="s">
        <v>6284</v>
      </c>
      <c r="J2158" s="499" t="s">
        <v>6543</v>
      </c>
      <c r="K2158" s="498">
        <v>4</v>
      </c>
      <c r="L2158" s="498">
        <v>12</v>
      </c>
      <c r="M2158" s="500">
        <v>38989.800000000003</v>
      </c>
      <c r="N2158" s="498">
        <f>VLOOKUP(F2158,[4]base!$A$6:$R$168,17,FALSE)</f>
        <v>2</v>
      </c>
      <c r="O2158" s="498">
        <v>6</v>
      </c>
      <c r="P2158" s="500">
        <v>19306.8</v>
      </c>
    </row>
    <row r="2159" spans="1:16" ht="20.100000000000001" customHeight="1" x14ac:dyDescent="0.2">
      <c r="A2159" s="497" t="s">
        <v>6262</v>
      </c>
      <c r="B2159" s="498" t="s">
        <v>639</v>
      </c>
      <c r="C2159" s="499" t="s">
        <v>620</v>
      </c>
      <c r="D2159" s="499" t="s">
        <v>6544</v>
      </c>
      <c r="E2159" s="500">
        <v>1000</v>
      </c>
      <c r="F2159" s="499">
        <v>44046510</v>
      </c>
      <c r="G2159" s="499" t="s">
        <v>6545</v>
      </c>
      <c r="H2159" s="499"/>
      <c r="I2159" s="499"/>
      <c r="J2159" s="499" t="s">
        <v>1068</v>
      </c>
      <c r="K2159" s="498">
        <v>4</v>
      </c>
      <c r="L2159" s="498">
        <v>12</v>
      </c>
      <c r="M2159" s="500">
        <v>14180</v>
      </c>
      <c r="N2159" s="498">
        <f>VLOOKUP(F2159,[4]base!$A$6:$R$168,17,FALSE)</f>
        <v>2</v>
      </c>
      <c r="O2159" s="498">
        <v>6</v>
      </c>
      <c r="P2159" s="500">
        <v>6540</v>
      </c>
    </row>
    <row r="2160" spans="1:16" ht="20.100000000000001" customHeight="1" x14ac:dyDescent="0.2">
      <c r="A2160" s="497" t="s">
        <v>6262</v>
      </c>
      <c r="B2160" s="498" t="s">
        <v>639</v>
      </c>
      <c r="C2160" s="499" t="s">
        <v>620</v>
      </c>
      <c r="D2160" s="499" t="s">
        <v>6546</v>
      </c>
      <c r="E2160" s="500">
        <v>3000</v>
      </c>
      <c r="F2160" s="499">
        <v>44086683</v>
      </c>
      <c r="G2160" s="499" t="s">
        <v>6547</v>
      </c>
      <c r="H2160" s="499" t="s">
        <v>4924</v>
      </c>
      <c r="I2160" s="499" t="s">
        <v>6284</v>
      </c>
      <c r="J2160" s="499" t="s">
        <v>656</v>
      </c>
      <c r="K2160" s="498">
        <v>4</v>
      </c>
      <c r="L2160" s="498">
        <v>12</v>
      </c>
      <c r="M2160" s="500">
        <v>38989.800000000003</v>
      </c>
      <c r="N2160" s="498">
        <f>VLOOKUP(F2160,[4]base!$A$6:$R$168,17,FALSE)</f>
        <v>2</v>
      </c>
      <c r="O2160" s="498">
        <v>6</v>
      </c>
      <c r="P2160" s="500">
        <v>19306.8</v>
      </c>
    </row>
    <row r="2161" spans="1:16" ht="20.100000000000001" customHeight="1" x14ac:dyDescent="0.2">
      <c r="A2161" s="497" t="s">
        <v>6262</v>
      </c>
      <c r="B2161" s="498" t="s">
        <v>639</v>
      </c>
      <c r="C2161" s="499" t="s">
        <v>620</v>
      </c>
      <c r="D2161" s="499" t="s">
        <v>6548</v>
      </c>
      <c r="E2161" s="500">
        <v>930</v>
      </c>
      <c r="F2161" s="499">
        <v>44089500</v>
      </c>
      <c r="G2161" s="499" t="s">
        <v>6549</v>
      </c>
      <c r="H2161" s="499"/>
      <c r="I2161" s="499"/>
      <c r="J2161" s="499" t="s">
        <v>1068</v>
      </c>
      <c r="K2161" s="498">
        <v>4</v>
      </c>
      <c r="L2161" s="498">
        <v>12</v>
      </c>
      <c r="M2161" s="500">
        <v>13264.4</v>
      </c>
      <c r="N2161" s="498">
        <f>VLOOKUP(F2161,[4]base!$A$6:$R$168,17,FALSE)</f>
        <v>2</v>
      </c>
      <c r="O2161" s="498">
        <v>6</v>
      </c>
      <c r="P2161" s="500">
        <v>6082.2</v>
      </c>
    </row>
    <row r="2162" spans="1:16" ht="20.100000000000001" customHeight="1" x14ac:dyDescent="0.2">
      <c r="A2162" s="497" t="s">
        <v>6262</v>
      </c>
      <c r="B2162" s="498" t="s">
        <v>639</v>
      </c>
      <c r="C2162" s="499" t="s">
        <v>620</v>
      </c>
      <c r="D2162" s="499" t="s">
        <v>6550</v>
      </c>
      <c r="E2162" s="500">
        <v>3500</v>
      </c>
      <c r="F2162" s="499">
        <v>44129027</v>
      </c>
      <c r="G2162" s="499" t="s">
        <v>6551</v>
      </c>
      <c r="H2162" s="499" t="s">
        <v>2344</v>
      </c>
      <c r="I2162" s="499" t="s">
        <v>6284</v>
      </c>
      <c r="J2162" s="499" t="s">
        <v>2344</v>
      </c>
      <c r="K2162" s="498">
        <v>4</v>
      </c>
      <c r="L2162" s="498">
        <v>12</v>
      </c>
      <c r="M2162" s="500">
        <v>44989.8</v>
      </c>
      <c r="N2162" s="498">
        <f>VLOOKUP(F2162,[4]base!$A$6:$R$168,17,FALSE)</f>
        <v>2</v>
      </c>
      <c r="O2162" s="498">
        <v>6</v>
      </c>
      <c r="P2162" s="500">
        <v>22306.799999999999</v>
      </c>
    </row>
    <row r="2163" spans="1:16" ht="20.100000000000001" customHeight="1" x14ac:dyDescent="0.2">
      <c r="A2163" s="497" t="s">
        <v>6262</v>
      </c>
      <c r="B2163" s="498" t="s">
        <v>639</v>
      </c>
      <c r="C2163" s="499" t="s">
        <v>620</v>
      </c>
      <c r="D2163" s="499" t="s">
        <v>6552</v>
      </c>
      <c r="E2163" s="500">
        <v>2500</v>
      </c>
      <c r="F2163" s="499">
        <v>44141482</v>
      </c>
      <c r="G2163" s="499" t="s">
        <v>6553</v>
      </c>
      <c r="H2163" s="499" t="s">
        <v>6485</v>
      </c>
      <c r="I2163" s="499" t="s">
        <v>6284</v>
      </c>
      <c r="J2163" s="499" t="s">
        <v>4088</v>
      </c>
      <c r="K2163" s="498">
        <v>4</v>
      </c>
      <c r="L2163" s="498">
        <v>12</v>
      </c>
      <c r="M2163" s="500">
        <v>32906.47</v>
      </c>
      <c r="N2163" s="498">
        <f>VLOOKUP(F2163,[4]base!$A$6:$R$168,17,FALSE)</f>
        <v>2</v>
      </c>
      <c r="O2163" s="498">
        <v>6</v>
      </c>
      <c r="P2163" s="500">
        <v>16306.8</v>
      </c>
    </row>
    <row r="2164" spans="1:16" ht="20.100000000000001" customHeight="1" x14ac:dyDescent="0.2">
      <c r="A2164" s="497" t="s">
        <v>6262</v>
      </c>
      <c r="B2164" s="498" t="s">
        <v>639</v>
      </c>
      <c r="C2164" s="499" t="s">
        <v>620</v>
      </c>
      <c r="D2164" s="499" t="s">
        <v>6389</v>
      </c>
      <c r="E2164" s="500">
        <v>930</v>
      </c>
      <c r="F2164" s="499">
        <v>44238633</v>
      </c>
      <c r="G2164" s="499" t="s">
        <v>6554</v>
      </c>
      <c r="H2164" s="499"/>
      <c r="I2164" s="499"/>
      <c r="J2164" s="499" t="s">
        <v>1068</v>
      </c>
      <c r="K2164" s="498">
        <v>4</v>
      </c>
      <c r="L2164" s="498">
        <v>12</v>
      </c>
      <c r="M2164" s="500">
        <v>13264.4</v>
      </c>
      <c r="N2164" s="498">
        <f>VLOOKUP(F2164,[4]base!$A$6:$R$168,17,FALSE)</f>
        <v>2</v>
      </c>
      <c r="O2164" s="498">
        <v>6</v>
      </c>
      <c r="P2164" s="500">
        <v>6082.2</v>
      </c>
    </row>
    <row r="2165" spans="1:16" ht="20.100000000000001" customHeight="1" x14ac:dyDescent="0.2">
      <c r="A2165" s="497" t="s">
        <v>6262</v>
      </c>
      <c r="B2165" s="498" t="s">
        <v>639</v>
      </c>
      <c r="C2165" s="499" t="s">
        <v>620</v>
      </c>
      <c r="D2165" s="499" t="s">
        <v>6555</v>
      </c>
      <c r="E2165" s="500">
        <v>4400</v>
      </c>
      <c r="F2165" s="499">
        <v>44305436</v>
      </c>
      <c r="G2165" s="499" t="s">
        <v>6556</v>
      </c>
      <c r="H2165" s="499" t="s">
        <v>638</v>
      </c>
      <c r="I2165" s="499" t="s">
        <v>6284</v>
      </c>
      <c r="J2165" s="499" t="s">
        <v>6293</v>
      </c>
      <c r="K2165" s="498">
        <v>4</v>
      </c>
      <c r="L2165" s="498">
        <v>12</v>
      </c>
      <c r="M2165" s="500">
        <v>55789.8</v>
      </c>
      <c r="N2165" s="498">
        <f>VLOOKUP(F2165,[4]base!$A$6:$R$168,17,FALSE)</f>
        <v>2</v>
      </c>
      <c r="O2165" s="498">
        <v>6</v>
      </c>
      <c r="P2165" s="500">
        <v>27706.799999999999</v>
      </c>
    </row>
    <row r="2166" spans="1:16" ht="20.100000000000001" customHeight="1" x14ac:dyDescent="0.2">
      <c r="A2166" s="497" t="s">
        <v>6262</v>
      </c>
      <c r="B2166" s="498" t="s">
        <v>639</v>
      </c>
      <c r="C2166" s="499" t="s">
        <v>620</v>
      </c>
      <c r="D2166" s="499" t="s">
        <v>6557</v>
      </c>
      <c r="E2166" s="500">
        <v>2500</v>
      </c>
      <c r="F2166" s="499">
        <v>44456906</v>
      </c>
      <c r="G2166" s="499" t="s">
        <v>6558</v>
      </c>
      <c r="H2166" s="499" t="s">
        <v>6494</v>
      </c>
      <c r="I2166" s="499" t="s">
        <v>6278</v>
      </c>
      <c r="J2166" s="499" t="s">
        <v>6559</v>
      </c>
      <c r="K2166" s="498">
        <v>4</v>
      </c>
      <c r="L2166" s="498">
        <v>12</v>
      </c>
      <c r="M2166" s="500">
        <v>32989.800000000003</v>
      </c>
      <c r="N2166" s="498">
        <f>VLOOKUP(F2166,[4]base!$A$6:$R$168,17,FALSE)</f>
        <v>2</v>
      </c>
      <c r="O2166" s="498">
        <v>6</v>
      </c>
      <c r="P2166" s="500">
        <v>16306.8</v>
      </c>
    </row>
    <row r="2167" spans="1:16" ht="20.100000000000001" customHeight="1" x14ac:dyDescent="0.2">
      <c r="A2167" s="497" t="s">
        <v>6262</v>
      </c>
      <c r="B2167" s="498" t="s">
        <v>639</v>
      </c>
      <c r="C2167" s="499" t="s">
        <v>620</v>
      </c>
      <c r="D2167" s="499" t="s">
        <v>6560</v>
      </c>
      <c r="E2167" s="500">
        <v>2000</v>
      </c>
      <c r="F2167" s="499">
        <v>44947572</v>
      </c>
      <c r="G2167" s="499" t="s">
        <v>6561</v>
      </c>
      <c r="H2167" s="499"/>
      <c r="I2167" s="499"/>
      <c r="J2167" s="499" t="s">
        <v>777</v>
      </c>
      <c r="K2167" s="498">
        <v>4</v>
      </c>
      <c r="L2167" s="498">
        <v>12</v>
      </c>
      <c r="M2167" s="500">
        <v>26989.8</v>
      </c>
      <c r="N2167" s="498">
        <f>VLOOKUP(F2167,[4]base!$A$6:$R$168,17,FALSE)</f>
        <v>2</v>
      </c>
      <c r="O2167" s="498">
        <v>6</v>
      </c>
      <c r="P2167" s="500">
        <v>13080</v>
      </c>
    </row>
    <row r="2168" spans="1:16" ht="20.100000000000001" customHeight="1" x14ac:dyDescent="0.2">
      <c r="A2168" s="497" t="s">
        <v>6262</v>
      </c>
      <c r="B2168" s="498" t="s">
        <v>639</v>
      </c>
      <c r="C2168" s="499" t="s">
        <v>620</v>
      </c>
      <c r="D2168" s="499" t="s">
        <v>6562</v>
      </c>
      <c r="E2168" s="500">
        <v>1800</v>
      </c>
      <c r="F2168" s="499">
        <v>45086150</v>
      </c>
      <c r="G2168" s="499" t="s">
        <v>6563</v>
      </c>
      <c r="H2168" s="499"/>
      <c r="I2168" s="499"/>
      <c r="J2168" s="499" t="s">
        <v>1068</v>
      </c>
      <c r="K2168" s="498">
        <v>4</v>
      </c>
      <c r="L2168" s="498">
        <v>12</v>
      </c>
      <c r="M2168" s="500">
        <v>24444</v>
      </c>
      <c r="N2168" s="498">
        <f>VLOOKUP(F2168,[4]base!$A$6:$R$168,17,FALSE)</f>
        <v>2</v>
      </c>
      <c r="O2168" s="498">
        <v>6</v>
      </c>
      <c r="P2168" s="500">
        <v>11772</v>
      </c>
    </row>
    <row r="2169" spans="1:16" ht="20.100000000000001" customHeight="1" x14ac:dyDescent="0.2">
      <c r="A2169" s="497" t="s">
        <v>6262</v>
      </c>
      <c r="B2169" s="498" t="s">
        <v>639</v>
      </c>
      <c r="C2169" s="499" t="s">
        <v>620</v>
      </c>
      <c r="D2169" s="499" t="s">
        <v>6564</v>
      </c>
      <c r="E2169" s="500">
        <v>1500</v>
      </c>
      <c r="F2169" s="499">
        <v>45160978</v>
      </c>
      <c r="G2169" s="499" t="s">
        <v>6565</v>
      </c>
      <c r="H2169" s="499" t="s">
        <v>6566</v>
      </c>
      <c r="I2169" s="499" t="s">
        <v>6284</v>
      </c>
      <c r="J2169" s="499" t="s">
        <v>6567</v>
      </c>
      <c r="K2169" s="498">
        <v>4</v>
      </c>
      <c r="L2169" s="498">
        <v>12</v>
      </c>
      <c r="M2169" s="500">
        <v>20720</v>
      </c>
      <c r="N2169" s="498">
        <f>VLOOKUP(F2169,[4]base!$A$6:$R$168,17,FALSE)</f>
        <v>2</v>
      </c>
      <c r="O2169" s="498">
        <v>6</v>
      </c>
      <c r="P2169" s="500">
        <v>9810</v>
      </c>
    </row>
    <row r="2170" spans="1:16" ht="20.100000000000001" customHeight="1" x14ac:dyDescent="0.2">
      <c r="A2170" s="497" t="s">
        <v>6262</v>
      </c>
      <c r="B2170" s="498" t="s">
        <v>639</v>
      </c>
      <c r="C2170" s="499" t="s">
        <v>620</v>
      </c>
      <c r="D2170" s="499" t="s">
        <v>6431</v>
      </c>
      <c r="E2170" s="500">
        <v>1000</v>
      </c>
      <c r="F2170" s="499">
        <v>45254216</v>
      </c>
      <c r="G2170" s="499" t="s">
        <v>6568</v>
      </c>
      <c r="H2170" s="499"/>
      <c r="I2170" s="499"/>
      <c r="J2170" s="499" t="s">
        <v>1068</v>
      </c>
      <c r="K2170" s="498">
        <v>4</v>
      </c>
      <c r="L2170" s="498">
        <v>12</v>
      </c>
      <c r="M2170" s="500">
        <v>12290</v>
      </c>
      <c r="N2170" s="498">
        <f>VLOOKUP(F2170,[4]base!$A$6:$R$168,17,FALSE)</f>
        <v>2</v>
      </c>
      <c r="O2170" s="498">
        <v>6</v>
      </c>
      <c r="P2170" s="500">
        <v>6540</v>
      </c>
    </row>
    <row r="2171" spans="1:16" ht="20.100000000000001" customHeight="1" x14ac:dyDescent="0.2">
      <c r="A2171" s="497" t="s">
        <v>6262</v>
      </c>
      <c r="B2171" s="498" t="s">
        <v>639</v>
      </c>
      <c r="C2171" s="499" t="s">
        <v>620</v>
      </c>
      <c r="D2171" s="499" t="s">
        <v>6569</v>
      </c>
      <c r="E2171" s="500">
        <v>1600</v>
      </c>
      <c r="F2171" s="499">
        <v>45410452</v>
      </c>
      <c r="G2171" s="499" t="s">
        <v>6570</v>
      </c>
      <c r="H2171" s="499"/>
      <c r="I2171" s="499"/>
      <c r="J2171" s="499" t="s">
        <v>1068</v>
      </c>
      <c r="K2171" s="498">
        <v>4</v>
      </c>
      <c r="L2171" s="498">
        <v>12</v>
      </c>
      <c r="M2171" s="500">
        <v>21828</v>
      </c>
      <c r="N2171" s="498">
        <f>VLOOKUP(F2171,[4]base!$A$6:$R$168,17,FALSE)</f>
        <v>2</v>
      </c>
      <c r="O2171" s="498">
        <v>6</v>
      </c>
      <c r="P2171" s="500">
        <v>10231.470300000001</v>
      </c>
    </row>
    <row r="2172" spans="1:16" ht="20.100000000000001" customHeight="1" x14ac:dyDescent="0.2">
      <c r="A2172" s="497" t="s">
        <v>6262</v>
      </c>
      <c r="B2172" s="498" t="s">
        <v>639</v>
      </c>
      <c r="C2172" s="499" t="s">
        <v>620</v>
      </c>
      <c r="D2172" s="499" t="s">
        <v>6571</v>
      </c>
      <c r="E2172" s="500">
        <v>930</v>
      </c>
      <c r="F2172" s="499">
        <v>45443187</v>
      </c>
      <c r="G2172" s="499" t="s">
        <v>6572</v>
      </c>
      <c r="H2172" s="499"/>
      <c r="I2172" s="499"/>
      <c r="J2172" s="499" t="s">
        <v>6435</v>
      </c>
      <c r="K2172" s="498">
        <v>4</v>
      </c>
      <c r="L2172" s="498">
        <v>12</v>
      </c>
      <c r="M2172" s="500">
        <v>13264.4</v>
      </c>
      <c r="N2172" s="498">
        <f>VLOOKUP(F2172,[4]base!$A$6:$R$168,17,FALSE)</f>
        <v>2</v>
      </c>
      <c r="O2172" s="498">
        <v>6</v>
      </c>
      <c r="P2172" s="500">
        <v>6082.2</v>
      </c>
    </row>
    <row r="2173" spans="1:16" ht="20.100000000000001" customHeight="1" x14ac:dyDescent="0.2">
      <c r="A2173" s="497" t="s">
        <v>6262</v>
      </c>
      <c r="B2173" s="498" t="s">
        <v>639</v>
      </c>
      <c r="C2173" s="499" t="s">
        <v>620</v>
      </c>
      <c r="D2173" s="499" t="s">
        <v>6573</v>
      </c>
      <c r="E2173" s="500">
        <v>1800</v>
      </c>
      <c r="F2173" s="499">
        <v>45985203</v>
      </c>
      <c r="G2173" s="499" t="s">
        <v>6574</v>
      </c>
      <c r="H2173" s="499"/>
      <c r="I2173" s="499" t="s">
        <v>6278</v>
      </c>
      <c r="J2173" s="499" t="s">
        <v>6575</v>
      </c>
      <c r="K2173" s="498">
        <v>4</v>
      </c>
      <c r="L2173" s="498">
        <v>12</v>
      </c>
      <c r="M2173" s="500">
        <v>24444</v>
      </c>
      <c r="N2173" s="498">
        <f>VLOOKUP(F2173,[4]base!$A$6:$R$168,17,FALSE)</f>
        <v>2</v>
      </c>
      <c r="O2173" s="498">
        <v>6</v>
      </c>
      <c r="P2173" s="500">
        <v>11772</v>
      </c>
    </row>
    <row r="2174" spans="1:16" ht="20.100000000000001" customHeight="1" x14ac:dyDescent="0.2">
      <c r="A2174" s="497" t="s">
        <v>6262</v>
      </c>
      <c r="B2174" s="498" t="s">
        <v>639</v>
      </c>
      <c r="C2174" s="499" t="s">
        <v>620</v>
      </c>
      <c r="D2174" s="499" t="s">
        <v>6576</v>
      </c>
      <c r="E2174" s="500">
        <v>2000</v>
      </c>
      <c r="F2174" s="499">
        <v>46929273</v>
      </c>
      <c r="G2174" s="499" t="s">
        <v>6577</v>
      </c>
      <c r="H2174" s="499"/>
      <c r="I2174" s="499"/>
      <c r="J2174" s="499" t="s">
        <v>624</v>
      </c>
      <c r="K2174" s="498">
        <v>4</v>
      </c>
      <c r="L2174" s="498">
        <v>12</v>
      </c>
      <c r="M2174" s="500">
        <v>26989.8</v>
      </c>
      <c r="N2174" s="498">
        <f>VLOOKUP(F2174,[4]base!$A$6:$R$168,17,FALSE)</f>
        <v>0</v>
      </c>
      <c r="O2174" s="498">
        <v>0</v>
      </c>
      <c r="P2174" s="500">
        <v>4984.4666666666672</v>
      </c>
    </row>
    <row r="2175" spans="1:16" ht="20.100000000000001" customHeight="1" x14ac:dyDescent="0.2">
      <c r="A2175" s="497" t="s">
        <v>6262</v>
      </c>
      <c r="B2175" s="498" t="s">
        <v>639</v>
      </c>
      <c r="C2175" s="499" t="s">
        <v>620</v>
      </c>
      <c r="D2175" s="499" t="s">
        <v>6533</v>
      </c>
      <c r="E2175" s="500">
        <v>1000</v>
      </c>
      <c r="F2175" s="499">
        <v>47264425</v>
      </c>
      <c r="G2175" s="499" t="s">
        <v>6578</v>
      </c>
      <c r="H2175" s="499"/>
      <c r="I2175" s="499"/>
      <c r="J2175" s="499" t="s">
        <v>1068</v>
      </c>
      <c r="K2175" s="498">
        <v>4</v>
      </c>
      <c r="L2175" s="498">
        <v>12</v>
      </c>
      <c r="M2175" s="500">
        <v>14107.3406</v>
      </c>
      <c r="N2175" s="498">
        <f>VLOOKUP(F2175,[4]base!$A$6:$R$168,17,FALSE)</f>
        <v>2</v>
      </c>
      <c r="O2175" s="498">
        <v>6</v>
      </c>
      <c r="P2175" s="500">
        <v>6503.6702999999998</v>
      </c>
    </row>
    <row r="2176" spans="1:16" ht="20.100000000000001" customHeight="1" x14ac:dyDescent="0.2">
      <c r="A2176" s="497" t="s">
        <v>6262</v>
      </c>
      <c r="B2176" s="498" t="s">
        <v>639</v>
      </c>
      <c r="C2176" s="499" t="s">
        <v>620</v>
      </c>
      <c r="D2176" s="499" t="s">
        <v>6579</v>
      </c>
      <c r="E2176" s="500">
        <v>2000</v>
      </c>
      <c r="F2176" s="499">
        <v>47400931</v>
      </c>
      <c r="G2176" s="499" t="s">
        <v>6580</v>
      </c>
      <c r="H2176" s="499"/>
      <c r="I2176" s="499"/>
      <c r="J2176" s="499" t="s">
        <v>6581</v>
      </c>
      <c r="K2176" s="498">
        <v>4</v>
      </c>
      <c r="L2176" s="498">
        <v>12</v>
      </c>
      <c r="M2176" s="500">
        <v>26989.8</v>
      </c>
      <c r="N2176" s="498">
        <f>VLOOKUP(F2176,[4]base!$A$6:$R$168,17,FALSE)</f>
        <v>2</v>
      </c>
      <c r="O2176" s="498">
        <v>6</v>
      </c>
      <c r="P2176" s="500">
        <v>13080</v>
      </c>
    </row>
    <row r="2177" spans="1:16" ht="20.100000000000001" customHeight="1" x14ac:dyDescent="0.2">
      <c r="A2177" s="497" t="s">
        <v>6262</v>
      </c>
      <c r="B2177" s="498" t="s">
        <v>639</v>
      </c>
      <c r="C2177" s="499" t="s">
        <v>620</v>
      </c>
      <c r="D2177" s="499" t="s">
        <v>6582</v>
      </c>
      <c r="E2177" s="500">
        <v>3200</v>
      </c>
      <c r="F2177" s="499">
        <v>73220185</v>
      </c>
      <c r="G2177" s="499" t="s">
        <v>6583</v>
      </c>
      <c r="H2177" s="499" t="s">
        <v>6584</v>
      </c>
      <c r="I2177" s="499" t="s">
        <v>6495</v>
      </c>
      <c r="J2177" s="499" t="s">
        <v>656</v>
      </c>
      <c r="K2177" s="498">
        <v>4</v>
      </c>
      <c r="L2177" s="498">
        <v>12</v>
      </c>
      <c r="M2177" s="500">
        <v>41389.800000000003</v>
      </c>
      <c r="N2177" s="498">
        <f>VLOOKUP(F2177,[4]base!$A$6:$R$168,17,FALSE)</f>
        <v>2</v>
      </c>
      <c r="O2177" s="498">
        <v>6</v>
      </c>
      <c r="P2177" s="500">
        <v>20506.8</v>
      </c>
    </row>
    <row r="2178" spans="1:16" ht="20.100000000000001" customHeight="1" x14ac:dyDescent="0.2">
      <c r="A2178" s="497" t="s">
        <v>6262</v>
      </c>
      <c r="B2178" s="498" t="s">
        <v>639</v>
      </c>
      <c r="C2178" s="499" t="s">
        <v>620</v>
      </c>
      <c r="D2178" s="499" t="s">
        <v>6585</v>
      </c>
      <c r="E2178" s="500">
        <v>1800</v>
      </c>
      <c r="F2178" s="499">
        <v>75142864</v>
      </c>
      <c r="G2178" s="499" t="s">
        <v>6586</v>
      </c>
      <c r="H2178" s="499" t="s">
        <v>6587</v>
      </c>
      <c r="I2178" s="499" t="s">
        <v>6278</v>
      </c>
      <c r="J2178" s="499" t="s">
        <v>6587</v>
      </c>
      <c r="K2178" s="498">
        <v>4</v>
      </c>
      <c r="L2178" s="498">
        <v>12</v>
      </c>
      <c r="M2178" s="500">
        <v>24375.269999999997</v>
      </c>
      <c r="N2178" s="498">
        <f>VLOOKUP(F2178,[4]base!$A$6:$R$168,17,FALSE)</f>
        <v>2</v>
      </c>
      <c r="O2178" s="498">
        <v>6</v>
      </c>
      <c r="P2178" s="500">
        <v>11772</v>
      </c>
    </row>
    <row r="2179" spans="1:16" ht="20.100000000000001" customHeight="1" x14ac:dyDescent="0.2">
      <c r="A2179" s="497" t="s">
        <v>6262</v>
      </c>
      <c r="B2179" s="498" t="s">
        <v>639</v>
      </c>
      <c r="C2179" s="499" t="s">
        <v>620</v>
      </c>
      <c r="D2179" s="499" t="s">
        <v>6576</v>
      </c>
      <c r="E2179" s="500">
        <v>2000</v>
      </c>
      <c r="F2179" s="499">
        <v>76415426</v>
      </c>
      <c r="G2179" s="499" t="s">
        <v>6588</v>
      </c>
      <c r="H2179" s="499"/>
      <c r="I2179" s="499"/>
      <c r="J2179" s="499" t="s">
        <v>624</v>
      </c>
      <c r="K2179" s="498">
        <v>4</v>
      </c>
      <c r="L2179" s="498">
        <v>12</v>
      </c>
      <c r="M2179" s="500">
        <v>26989.8</v>
      </c>
      <c r="N2179" s="498">
        <f>VLOOKUP(F2179,[4]base!$A$6:$R$168,17,FALSE)</f>
        <v>2</v>
      </c>
      <c r="O2179" s="498">
        <v>6</v>
      </c>
      <c r="P2179" s="500">
        <v>13080</v>
      </c>
    </row>
    <row r="2180" spans="1:16" ht="20.100000000000001" customHeight="1" x14ac:dyDescent="0.2">
      <c r="A2180" s="497" t="s">
        <v>6262</v>
      </c>
      <c r="B2180" s="498" t="s">
        <v>639</v>
      </c>
      <c r="C2180" s="499" t="s">
        <v>620</v>
      </c>
      <c r="D2180" s="499" t="s">
        <v>6589</v>
      </c>
      <c r="E2180" s="500">
        <v>5500</v>
      </c>
      <c r="F2180" s="499" t="s">
        <v>6590</v>
      </c>
      <c r="G2180" s="499" t="s">
        <v>6591</v>
      </c>
      <c r="H2180" s="499" t="s">
        <v>6592</v>
      </c>
      <c r="I2180" s="499" t="s">
        <v>6284</v>
      </c>
      <c r="J2180" s="499" t="s">
        <v>6284</v>
      </c>
      <c r="K2180" s="498">
        <v>4</v>
      </c>
      <c r="L2180" s="498">
        <v>12</v>
      </c>
      <c r="M2180" s="500">
        <v>68989.8</v>
      </c>
      <c r="N2180" s="498">
        <f>VLOOKUP(F2180,[4]base!$A$6:$R$168,17,FALSE)</f>
        <v>0</v>
      </c>
      <c r="O2180" s="498">
        <v>0</v>
      </c>
      <c r="P2180" s="500">
        <v>2830.3</v>
      </c>
    </row>
    <row r="2181" spans="1:16" ht="20.100000000000001" customHeight="1" x14ac:dyDescent="0.2">
      <c r="A2181" s="497" t="s">
        <v>6262</v>
      </c>
      <c r="B2181" s="498" t="s">
        <v>639</v>
      </c>
      <c r="C2181" s="499" t="s">
        <v>620</v>
      </c>
      <c r="D2181" s="499" t="s">
        <v>6593</v>
      </c>
      <c r="E2181" s="500">
        <v>8000</v>
      </c>
      <c r="F2181" s="499">
        <v>16628642</v>
      </c>
      <c r="G2181" s="499" t="s">
        <v>6594</v>
      </c>
      <c r="H2181" s="499" t="s">
        <v>6595</v>
      </c>
      <c r="I2181" s="499" t="s">
        <v>6284</v>
      </c>
      <c r="J2181" s="499" t="s">
        <v>6284</v>
      </c>
      <c r="K2181" s="498">
        <v>4</v>
      </c>
      <c r="L2181" s="498">
        <v>12</v>
      </c>
      <c r="M2181" s="500">
        <v>98989.8</v>
      </c>
      <c r="N2181" s="498">
        <f>VLOOKUP(F2181,[4]base!$A$6:$R$168,17,FALSE)</f>
        <v>2</v>
      </c>
      <c r="O2181" s="498">
        <v>6</v>
      </c>
      <c r="P2181" s="500">
        <f>48567.99+0.91</f>
        <v>48568.9</v>
      </c>
    </row>
    <row r="2182" spans="1:16" ht="20.100000000000001" customHeight="1" x14ac:dyDescent="0.2">
      <c r="A2182" s="497" t="s">
        <v>6262</v>
      </c>
      <c r="B2182" s="498" t="s">
        <v>639</v>
      </c>
      <c r="C2182" s="499" t="s">
        <v>620</v>
      </c>
      <c r="D2182" s="499" t="s">
        <v>6596</v>
      </c>
      <c r="E2182" s="500">
        <v>8000</v>
      </c>
      <c r="F2182" s="499">
        <v>16691855</v>
      </c>
      <c r="G2182" s="499" t="s">
        <v>6597</v>
      </c>
      <c r="H2182" s="499" t="s">
        <v>2233</v>
      </c>
      <c r="I2182" s="499" t="s">
        <v>6284</v>
      </c>
      <c r="J2182" s="499" t="s">
        <v>6284</v>
      </c>
      <c r="K2182" s="498">
        <v>4</v>
      </c>
      <c r="L2182" s="498">
        <v>12</v>
      </c>
      <c r="M2182" s="500">
        <v>98989.8</v>
      </c>
      <c r="N2182" s="498">
        <f>VLOOKUP(F2182,[4]base!$A$6:$R$168,17,FALSE)</f>
        <v>1</v>
      </c>
      <c r="O2182" s="498">
        <v>1</v>
      </c>
      <c r="P2182" s="500">
        <v>11413.044444444446</v>
      </c>
    </row>
    <row r="2183" spans="1:16" ht="20.100000000000001" customHeight="1" x14ac:dyDescent="0.2">
      <c r="A2183" s="497" t="s">
        <v>6262</v>
      </c>
      <c r="B2183" s="498" t="s">
        <v>639</v>
      </c>
      <c r="C2183" s="499" t="s">
        <v>620</v>
      </c>
      <c r="D2183" s="499" t="s">
        <v>6598</v>
      </c>
      <c r="E2183" s="500">
        <v>8000</v>
      </c>
      <c r="F2183" s="499">
        <v>40097637</v>
      </c>
      <c r="G2183" s="499" t="s">
        <v>6599</v>
      </c>
      <c r="H2183" s="499" t="s">
        <v>4002</v>
      </c>
      <c r="I2183" s="499" t="s">
        <v>6284</v>
      </c>
      <c r="J2183" s="499" t="s">
        <v>6284</v>
      </c>
      <c r="K2183" s="498">
        <v>4</v>
      </c>
      <c r="L2183" s="498">
        <v>12</v>
      </c>
      <c r="M2183" s="500">
        <v>98989.8</v>
      </c>
      <c r="N2183" s="498">
        <f>VLOOKUP(F2183,[4]base!$A$6:$R$168,17,FALSE)</f>
        <v>2</v>
      </c>
      <c r="O2183" s="498">
        <v>6</v>
      </c>
      <c r="P2183" s="500">
        <v>49306.8</v>
      </c>
    </row>
    <row r="2184" spans="1:16" ht="20.100000000000001" customHeight="1" x14ac:dyDescent="0.2">
      <c r="A2184" s="497" t="s">
        <v>6262</v>
      </c>
      <c r="B2184" s="498" t="s">
        <v>639</v>
      </c>
      <c r="C2184" s="499" t="s">
        <v>620</v>
      </c>
      <c r="D2184" s="499" t="s">
        <v>6600</v>
      </c>
      <c r="E2184" s="500">
        <v>8000</v>
      </c>
      <c r="F2184" s="499">
        <v>41079109</v>
      </c>
      <c r="G2184" s="499" t="s">
        <v>6601</v>
      </c>
      <c r="H2184" s="499" t="s">
        <v>749</v>
      </c>
      <c r="I2184" s="499" t="s">
        <v>6284</v>
      </c>
      <c r="J2184" s="499" t="s">
        <v>6284</v>
      </c>
      <c r="K2184" s="498">
        <v>4</v>
      </c>
      <c r="L2184" s="498">
        <v>12</v>
      </c>
      <c r="M2184" s="500">
        <v>98989.8</v>
      </c>
      <c r="N2184" s="498">
        <f>VLOOKUP(F2184,[4]base!$A$6:$R$168,17,FALSE)</f>
        <v>2</v>
      </c>
      <c r="O2184" s="498">
        <v>6</v>
      </c>
      <c r="P2184" s="500">
        <v>49306.8</v>
      </c>
    </row>
    <row r="2185" spans="1:16" ht="20.100000000000001" customHeight="1" x14ac:dyDescent="0.2">
      <c r="A2185" s="497" t="s">
        <v>6262</v>
      </c>
      <c r="B2185" s="498" t="s">
        <v>639</v>
      </c>
      <c r="C2185" s="499" t="s">
        <v>620</v>
      </c>
      <c r="D2185" s="499" t="s">
        <v>6602</v>
      </c>
      <c r="E2185" s="500">
        <v>5500</v>
      </c>
      <c r="F2185" s="499">
        <v>40161911</v>
      </c>
      <c r="G2185" s="499" t="s">
        <v>6603</v>
      </c>
      <c r="H2185" s="499" t="s">
        <v>695</v>
      </c>
      <c r="I2185" s="499" t="s">
        <v>6284</v>
      </c>
      <c r="J2185" s="499" t="s">
        <v>6284</v>
      </c>
      <c r="K2185" s="498">
        <v>4</v>
      </c>
      <c r="L2185" s="498">
        <v>12</v>
      </c>
      <c r="M2185" s="500">
        <v>68989.8</v>
      </c>
      <c r="N2185" s="498">
        <f>VLOOKUP(F2185,[4]base!$A$6:$R$168,17,FALSE)</f>
        <v>2</v>
      </c>
      <c r="O2185" s="498">
        <v>6</v>
      </c>
      <c r="P2185" s="500">
        <v>34306.800000000003</v>
      </c>
    </row>
    <row r="2186" spans="1:16" ht="20.100000000000001" customHeight="1" x14ac:dyDescent="0.2">
      <c r="A2186" s="497" t="s">
        <v>6262</v>
      </c>
      <c r="B2186" s="498" t="s">
        <v>639</v>
      </c>
      <c r="C2186" s="499" t="s">
        <v>620</v>
      </c>
      <c r="D2186" s="499" t="s">
        <v>6604</v>
      </c>
      <c r="E2186" s="500">
        <v>5500</v>
      </c>
      <c r="F2186" s="499">
        <v>40415480</v>
      </c>
      <c r="G2186" s="499" t="s">
        <v>6605</v>
      </c>
      <c r="H2186" s="499"/>
      <c r="I2186" s="499" t="s">
        <v>6284</v>
      </c>
      <c r="J2186" s="499" t="s">
        <v>6284</v>
      </c>
      <c r="K2186" s="498">
        <v>4</v>
      </c>
      <c r="L2186" s="498">
        <v>12</v>
      </c>
      <c r="M2186" s="500">
        <v>68989.8</v>
      </c>
      <c r="N2186" s="498">
        <f>VLOOKUP(F2186,[4]base!$A$6:$R$168,17,FALSE)</f>
        <v>2</v>
      </c>
      <c r="O2186" s="498">
        <v>6</v>
      </c>
      <c r="P2186" s="500">
        <v>34306.800000000003</v>
      </c>
    </row>
    <row r="2187" spans="1:16" ht="20.100000000000001" customHeight="1" x14ac:dyDescent="0.2">
      <c r="A2187" s="497" t="s">
        <v>6262</v>
      </c>
      <c r="B2187" s="498" t="s">
        <v>639</v>
      </c>
      <c r="C2187" s="499" t="s">
        <v>620</v>
      </c>
      <c r="D2187" s="499" t="s">
        <v>6606</v>
      </c>
      <c r="E2187" s="500">
        <v>1800</v>
      </c>
      <c r="F2187" s="499">
        <v>41578267</v>
      </c>
      <c r="G2187" s="499" t="s">
        <v>6607</v>
      </c>
      <c r="H2187" s="499" t="s">
        <v>6608</v>
      </c>
      <c r="I2187" s="499" t="s">
        <v>6278</v>
      </c>
      <c r="J2187" s="499" t="s">
        <v>6609</v>
      </c>
      <c r="K2187" s="498">
        <v>4</v>
      </c>
      <c r="L2187" s="498">
        <v>12</v>
      </c>
      <c r="M2187" s="500">
        <v>24444</v>
      </c>
      <c r="N2187" s="498">
        <f>VLOOKUP(F2187,[4]base!$A$6:$R$168,17,FALSE)</f>
        <v>0</v>
      </c>
      <c r="O2187" s="498">
        <v>0</v>
      </c>
      <c r="P2187" s="500">
        <v>2137</v>
      </c>
    </row>
    <row r="2188" spans="1:16" ht="20.100000000000001" customHeight="1" x14ac:dyDescent="0.2">
      <c r="A2188" s="497" t="s">
        <v>6262</v>
      </c>
      <c r="B2188" s="498" t="s">
        <v>639</v>
      </c>
      <c r="C2188" s="499" t="s">
        <v>620</v>
      </c>
      <c r="D2188" s="499" t="s">
        <v>6610</v>
      </c>
      <c r="E2188" s="500">
        <v>2500</v>
      </c>
      <c r="F2188" s="499">
        <v>42893250</v>
      </c>
      <c r="G2188" s="499" t="s">
        <v>6611</v>
      </c>
      <c r="H2188" s="499" t="s">
        <v>695</v>
      </c>
      <c r="I2188" s="499" t="s">
        <v>6284</v>
      </c>
      <c r="J2188" s="499" t="s">
        <v>6284</v>
      </c>
      <c r="K2188" s="498">
        <v>4</v>
      </c>
      <c r="L2188" s="498">
        <v>12</v>
      </c>
      <c r="M2188" s="500">
        <v>32989.800000000003</v>
      </c>
      <c r="N2188" s="498">
        <f>VLOOKUP(F2188,[4]base!$A$6:$R$168,17,FALSE)</f>
        <v>2</v>
      </c>
      <c r="O2188" s="498">
        <v>6</v>
      </c>
      <c r="P2188" s="500">
        <v>16306.8</v>
      </c>
    </row>
    <row r="2189" spans="1:16" ht="20.100000000000001" customHeight="1" x14ac:dyDescent="0.2">
      <c r="A2189" s="497" t="s">
        <v>6262</v>
      </c>
      <c r="B2189" s="498" t="s">
        <v>639</v>
      </c>
      <c r="C2189" s="499" t="s">
        <v>620</v>
      </c>
      <c r="D2189" s="499" t="s">
        <v>6612</v>
      </c>
      <c r="E2189" s="500">
        <v>1300</v>
      </c>
      <c r="F2189" s="499">
        <v>43949401</v>
      </c>
      <c r="G2189" s="499" t="s">
        <v>6613</v>
      </c>
      <c r="H2189" s="499" t="s">
        <v>6614</v>
      </c>
      <c r="I2189" s="499" t="s">
        <v>6284</v>
      </c>
      <c r="J2189" s="499" t="s">
        <v>6284</v>
      </c>
      <c r="K2189" s="498">
        <v>4</v>
      </c>
      <c r="L2189" s="498">
        <v>12</v>
      </c>
      <c r="M2189" s="500">
        <v>18104</v>
      </c>
      <c r="N2189" s="498">
        <f>VLOOKUP(F2189,[4]base!$A$6:$R$168,17,FALSE)</f>
        <v>2</v>
      </c>
      <c r="O2189" s="498">
        <v>6</v>
      </c>
      <c r="P2189" s="500">
        <v>4724.33</v>
      </c>
    </row>
    <row r="2190" spans="1:16" ht="20.100000000000001" customHeight="1" x14ac:dyDescent="0.2">
      <c r="A2190" s="497" t="s">
        <v>6262</v>
      </c>
      <c r="B2190" s="498" t="s">
        <v>639</v>
      </c>
      <c r="C2190" s="499" t="s">
        <v>620</v>
      </c>
      <c r="D2190" s="499" t="s">
        <v>6615</v>
      </c>
      <c r="E2190" s="500">
        <v>2500</v>
      </c>
      <c r="F2190" s="499">
        <v>45241526</v>
      </c>
      <c r="G2190" s="499" t="s">
        <v>6616</v>
      </c>
      <c r="H2190" s="499" t="s">
        <v>683</v>
      </c>
      <c r="I2190" s="499" t="s">
        <v>6284</v>
      </c>
      <c r="J2190" s="499" t="s">
        <v>6284</v>
      </c>
      <c r="K2190" s="498">
        <v>4</v>
      </c>
      <c r="L2190" s="498">
        <v>12</v>
      </c>
      <c r="M2190" s="500">
        <f>44815.65-937.79-0.33</f>
        <v>43877.53</v>
      </c>
      <c r="N2190" s="498"/>
      <c r="O2190" s="498"/>
      <c r="P2190" s="500"/>
    </row>
    <row r="2191" spans="1:16" ht="20.100000000000001" customHeight="1" x14ac:dyDescent="0.2">
      <c r="A2191" s="497" t="s">
        <v>6262</v>
      </c>
      <c r="B2191" s="498" t="s">
        <v>639</v>
      </c>
      <c r="C2191" s="499" t="s">
        <v>620</v>
      </c>
      <c r="D2191" s="499" t="s">
        <v>6617</v>
      </c>
      <c r="E2191" s="500">
        <v>3500</v>
      </c>
      <c r="F2191" s="499">
        <v>45241526</v>
      </c>
      <c r="G2191" s="499" t="s">
        <v>6616</v>
      </c>
      <c r="H2191" s="499" t="s">
        <v>683</v>
      </c>
      <c r="I2191" s="499" t="s">
        <v>6284</v>
      </c>
      <c r="J2191" s="499" t="s">
        <v>6284</v>
      </c>
      <c r="K2191" s="498"/>
      <c r="L2191" s="498"/>
      <c r="M2191" s="500"/>
      <c r="N2191" s="498">
        <f>VLOOKUP(F2191,[4]base!$A$6:$R$168,17,FALSE)</f>
        <v>2</v>
      </c>
      <c r="O2191" s="498">
        <v>6</v>
      </c>
      <c r="P2191" s="500">
        <v>22306.799999999999</v>
      </c>
    </row>
    <row r="2192" spans="1:16" ht="20.100000000000001" customHeight="1" x14ac:dyDescent="0.2">
      <c r="A2192" s="497" t="s">
        <v>6262</v>
      </c>
      <c r="B2192" s="498" t="s">
        <v>639</v>
      </c>
      <c r="C2192" s="499" t="s">
        <v>620</v>
      </c>
      <c r="D2192" s="499" t="s">
        <v>6618</v>
      </c>
      <c r="E2192" s="500">
        <v>1200</v>
      </c>
      <c r="F2192" s="499">
        <v>70004510</v>
      </c>
      <c r="G2192" s="499" t="s">
        <v>6619</v>
      </c>
      <c r="H2192" s="499" t="s">
        <v>2233</v>
      </c>
      <c r="I2192" s="499" t="s">
        <v>6284</v>
      </c>
      <c r="J2192" s="499" t="s">
        <v>6284</v>
      </c>
      <c r="K2192" s="498">
        <v>4</v>
      </c>
      <c r="L2192" s="498">
        <v>12</v>
      </c>
      <c r="M2192" s="500">
        <v>16804.09</v>
      </c>
      <c r="N2192" s="498">
        <f>VLOOKUP(F2192,[4]base!$A$6:$R$168,17,FALSE)</f>
        <v>2</v>
      </c>
      <c r="O2192" s="498">
        <v>6</v>
      </c>
      <c r="P2192" s="500">
        <v>7848</v>
      </c>
    </row>
    <row r="2193" spans="1:16" ht="20.100000000000001" customHeight="1" x14ac:dyDescent="0.2">
      <c r="A2193" s="497" t="s">
        <v>6262</v>
      </c>
      <c r="B2193" s="498" t="s">
        <v>639</v>
      </c>
      <c r="C2193" s="499" t="s">
        <v>620</v>
      </c>
      <c r="D2193" s="499" t="s">
        <v>6620</v>
      </c>
      <c r="E2193" s="500">
        <v>6000</v>
      </c>
      <c r="F2193" s="499">
        <v>44107318</v>
      </c>
      <c r="G2193" s="499" t="s">
        <v>6621</v>
      </c>
      <c r="H2193" s="499" t="s">
        <v>3431</v>
      </c>
      <c r="I2193" s="499" t="s">
        <v>6284</v>
      </c>
      <c r="J2193" s="499" t="s">
        <v>6284</v>
      </c>
      <c r="K2193" s="498">
        <v>2</v>
      </c>
      <c r="L2193" s="498">
        <v>4</v>
      </c>
      <c r="M2193" s="500">
        <v>20350.45</v>
      </c>
      <c r="N2193" s="498">
        <f>VLOOKUP(F2193,[4]base!$A$6:$R$168,17,FALSE)</f>
        <v>2</v>
      </c>
      <c r="O2193" s="498">
        <v>6</v>
      </c>
      <c r="P2193" s="500">
        <v>37306.800000000003</v>
      </c>
    </row>
    <row r="2194" spans="1:16" ht="20.100000000000001" customHeight="1" x14ac:dyDescent="0.2">
      <c r="A2194" s="497" t="s">
        <v>6262</v>
      </c>
      <c r="B2194" s="498" t="s">
        <v>639</v>
      </c>
      <c r="C2194" s="499" t="s">
        <v>620</v>
      </c>
      <c r="D2194" s="499" t="s">
        <v>6622</v>
      </c>
      <c r="E2194" s="500">
        <v>1600</v>
      </c>
      <c r="F2194" s="499">
        <v>71777477</v>
      </c>
      <c r="G2194" s="499" t="s">
        <v>6623</v>
      </c>
      <c r="H2194" s="499" t="s">
        <v>656</v>
      </c>
      <c r="I2194" s="499" t="s">
        <v>6284</v>
      </c>
      <c r="J2194" s="499" t="s">
        <v>6284</v>
      </c>
      <c r="K2194" s="498">
        <v>1</v>
      </c>
      <c r="L2194" s="498">
        <v>2</v>
      </c>
      <c r="M2194" s="500">
        <v>3150.4</v>
      </c>
      <c r="N2194" s="498">
        <f>VLOOKUP(F2194,[4]base!$A$6:$R$168,17,FALSE)</f>
        <v>2</v>
      </c>
      <c r="O2194" s="498">
        <v>6</v>
      </c>
      <c r="P2194" s="500">
        <v>10464</v>
      </c>
    </row>
    <row r="2195" spans="1:16" ht="20.100000000000001" customHeight="1" x14ac:dyDescent="0.2">
      <c r="A2195" s="497" t="s">
        <v>6262</v>
      </c>
      <c r="B2195" s="498" t="s">
        <v>639</v>
      </c>
      <c r="C2195" s="499" t="s">
        <v>620</v>
      </c>
      <c r="D2195" s="499" t="s">
        <v>6624</v>
      </c>
      <c r="E2195" s="500">
        <v>1200</v>
      </c>
      <c r="F2195" s="499" t="s">
        <v>6625</v>
      </c>
      <c r="G2195" s="499" t="s">
        <v>6626</v>
      </c>
      <c r="H2195" s="499"/>
      <c r="I2195" s="499" t="s">
        <v>1068</v>
      </c>
      <c r="J2195" s="499" t="s">
        <v>1068</v>
      </c>
      <c r="K2195" s="498"/>
      <c r="L2195" s="498"/>
      <c r="M2195" s="500"/>
      <c r="N2195" s="498">
        <v>0</v>
      </c>
      <c r="O2195" s="498">
        <v>0</v>
      </c>
      <c r="P2195" s="500">
        <v>1329.8</v>
      </c>
    </row>
    <row r="2196" spans="1:16" ht="20.100000000000001" customHeight="1" x14ac:dyDescent="0.2">
      <c r="A2196" s="497" t="s">
        <v>6262</v>
      </c>
      <c r="B2196" s="498" t="s">
        <v>639</v>
      </c>
      <c r="C2196" s="499" t="s">
        <v>620</v>
      </c>
      <c r="D2196" s="499" t="s">
        <v>6627</v>
      </c>
      <c r="E2196" s="500">
        <v>3500</v>
      </c>
      <c r="F2196" s="499">
        <v>16668642</v>
      </c>
      <c r="G2196" s="499" t="s">
        <v>6628</v>
      </c>
      <c r="H2196" s="499" t="s">
        <v>6306</v>
      </c>
      <c r="I2196" s="499" t="s">
        <v>6284</v>
      </c>
      <c r="J2196" s="499" t="s">
        <v>6609</v>
      </c>
      <c r="K2196" s="498"/>
      <c r="L2196" s="498"/>
      <c r="M2196" s="500">
        <v>5407</v>
      </c>
      <c r="N2196" s="498"/>
      <c r="O2196" s="498"/>
      <c r="P2196" s="500"/>
    </row>
    <row r="2197" spans="1:16" ht="20.100000000000001" customHeight="1" x14ac:dyDescent="0.2">
      <c r="A2197" s="497" t="s">
        <v>6262</v>
      </c>
      <c r="B2197" s="498" t="s">
        <v>639</v>
      </c>
      <c r="C2197" s="499" t="s">
        <v>620</v>
      </c>
      <c r="D2197" s="499" t="s">
        <v>6629</v>
      </c>
      <c r="E2197" s="500">
        <v>6000</v>
      </c>
      <c r="F2197" s="499">
        <v>40057411</v>
      </c>
      <c r="G2197" s="499" t="s">
        <v>6630</v>
      </c>
      <c r="H2197" s="499" t="s">
        <v>6357</v>
      </c>
      <c r="I2197" s="499" t="s">
        <v>6284</v>
      </c>
      <c r="J2197" s="499" t="s">
        <v>699</v>
      </c>
      <c r="K2197" s="498">
        <v>1</v>
      </c>
      <c r="L2197" s="498">
        <v>1</v>
      </c>
      <c r="M2197" s="500">
        <v>13648.3</v>
      </c>
      <c r="N2197" s="498"/>
      <c r="O2197" s="498"/>
      <c r="P2197" s="500"/>
    </row>
    <row r="2198" spans="1:16" ht="20.100000000000001" customHeight="1" thickBot="1" x14ac:dyDescent="0.25">
      <c r="A2198" s="497" t="s">
        <v>6262</v>
      </c>
      <c r="B2198" s="498" t="s">
        <v>639</v>
      </c>
      <c r="C2198" s="499" t="s">
        <v>620</v>
      </c>
      <c r="D2198" s="499" t="s">
        <v>6631</v>
      </c>
      <c r="E2198" s="500">
        <v>1300</v>
      </c>
      <c r="F2198" s="499">
        <v>17552915</v>
      </c>
      <c r="G2198" s="499" t="s">
        <v>6632</v>
      </c>
      <c r="H2198" s="499"/>
      <c r="I2198" s="499" t="s">
        <v>1068</v>
      </c>
      <c r="J2198" s="499"/>
      <c r="K2198" s="498">
        <v>2</v>
      </c>
      <c r="L2198" s="498">
        <v>5</v>
      </c>
      <c r="M2198" s="500">
        <v>7085</v>
      </c>
      <c r="N2198" s="498"/>
      <c r="O2198" s="498"/>
      <c r="P2198" s="500"/>
    </row>
    <row r="2199" spans="1:16" x14ac:dyDescent="0.2">
      <c r="A2199" s="501" t="s">
        <v>6633</v>
      </c>
      <c r="B2199" s="498" t="s">
        <v>639</v>
      </c>
      <c r="C2199" s="499" t="s">
        <v>620</v>
      </c>
      <c r="D2199" s="501" t="s">
        <v>749</v>
      </c>
      <c r="E2199" s="502">
        <v>5000</v>
      </c>
      <c r="F2199" s="503" t="s">
        <v>6634</v>
      </c>
      <c r="G2199" s="504" t="s">
        <v>6635</v>
      </c>
      <c r="H2199" s="501" t="s">
        <v>766</v>
      </c>
      <c r="I2199" s="501" t="s">
        <v>6636</v>
      </c>
      <c r="J2199" s="505" t="s">
        <v>6609</v>
      </c>
      <c r="K2199" s="506">
        <v>4</v>
      </c>
      <c r="L2199" s="507">
        <v>12</v>
      </c>
      <c r="M2199" s="508">
        <f>62690.4+300</f>
        <v>62990.400000000001</v>
      </c>
      <c r="N2199" s="509"/>
      <c r="O2199" s="510"/>
      <c r="P2199" s="511"/>
    </row>
    <row r="2200" spans="1:16" x14ac:dyDescent="0.2">
      <c r="A2200" s="501" t="s">
        <v>6633</v>
      </c>
      <c r="B2200" s="498" t="s">
        <v>639</v>
      </c>
      <c r="C2200" s="499" t="s">
        <v>620</v>
      </c>
      <c r="D2200" s="501" t="s">
        <v>6637</v>
      </c>
      <c r="E2200" s="502">
        <v>3800</v>
      </c>
      <c r="F2200" s="503">
        <v>43976234</v>
      </c>
      <c r="G2200" s="504" t="s">
        <v>6638</v>
      </c>
      <c r="H2200" s="501" t="s">
        <v>691</v>
      </c>
      <c r="I2200" s="501" t="s">
        <v>625</v>
      </c>
      <c r="J2200" s="505" t="s">
        <v>625</v>
      </c>
      <c r="K2200" s="506">
        <v>4</v>
      </c>
      <c r="L2200" s="507">
        <v>12</v>
      </c>
      <c r="M2200" s="508">
        <f>48290.4+300</f>
        <v>48590.400000000001</v>
      </c>
      <c r="N2200" s="512"/>
      <c r="O2200" s="513"/>
      <c r="P2200" s="511"/>
    </row>
    <row r="2201" spans="1:16" x14ac:dyDescent="0.2">
      <c r="A2201" s="501" t="s">
        <v>6633</v>
      </c>
      <c r="B2201" s="498" t="s">
        <v>639</v>
      </c>
      <c r="C2201" s="499" t="s">
        <v>620</v>
      </c>
      <c r="D2201" s="501" t="s">
        <v>6637</v>
      </c>
      <c r="E2201" s="502">
        <v>3800</v>
      </c>
      <c r="F2201" s="503">
        <v>17992782</v>
      </c>
      <c r="G2201" s="504" t="s">
        <v>6639</v>
      </c>
      <c r="H2201" s="501" t="s">
        <v>691</v>
      </c>
      <c r="I2201" s="501" t="s">
        <v>625</v>
      </c>
      <c r="J2201" s="505" t="s">
        <v>625</v>
      </c>
      <c r="K2201" s="506">
        <v>4</v>
      </c>
      <c r="L2201" s="507">
        <v>12</v>
      </c>
      <c r="M2201" s="508">
        <f>48290.4+300</f>
        <v>48590.400000000001</v>
      </c>
      <c r="N2201" s="512"/>
      <c r="O2201" s="513"/>
      <c r="P2201" s="511"/>
    </row>
    <row r="2202" spans="1:16" x14ac:dyDescent="0.2">
      <c r="A2202" s="501" t="s">
        <v>6633</v>
      </c>
      <c r="B2202" s="498" t="s">
        <v>639</v>
      </c>
      <c r="C2202" s="499" t="s">
        <v>620</v>
      </c>
      <c r="D2202" s="501" t="s">
        <v>1264</v>
      </c>
      <c r="E2202" s="502">
        <v>6000</v>
      </c>
      <c r="F2202" s="503">
        <v>40907375</v>
      </c>
      <c r="G2202" s="504" t="s">
        <v>6640</v>
      </c>
      <c r="H2202" s="501" t="s">
        <v>766</v>
      </c>
      <c r="I2202" s="501" t="s">
        <v>630</v>
      </c>
      <c r="J2202" s="505" t="s">
        <v>6609</v>
      </c>
      <c r="K2202" s="506">
        <v>4</v>
      </c>
      <c r="L2202" s="507">
        <v>12</v>
      </c>
      <c r="M2202" s="508">
        <f>74690.4+300</f>
        <v>74990.399999999994</v>
      </c>
      <c r="N2202" s="512"/>
      <c r="O2202" s="513"/>
      <c r="P2202" s="511"/>
    </row>
    <row r="2203" spans="1:16" x14ac:dyDescent="0.2">
      <c r="A2203" s="501" t="s">
        <v>6633</v>
      </c>
      <c r="B2203" s="498" t="s">
        <v>639</v>
      </c>
      <c r="C2203" s="499" t="s">
        <v>620</v>
      </c>
      <c r="D2203" s="501" t="s">
        <v>6641</v>
      </c>
      <c r="E2203" s="502">
        <v>3800</v>
      </c>
      <c r="F2203" s="503">
        <v>42294631</v>
      </c>
      <c r="G2203" s="504" t="s">
        <v>6642</v>
      </c>
      <c r="H2203" s="501" t="s">
        <v>6643</v>
      </c>
      <c r="I2203" s="501" t="s">
        <v>625</v>
      </c>
      <c r="J2203" s="505" t="s">
        <v>625</v>
      </c>
      <c r="K2203" s="506">
        <v>4</v>
      </c>
      <c r="L2203" s="507">
        <v>12</v>
      </c>
      <c r="M2203" s="508">
        <f>48290.4+300</f>
        <v>48590.400000000001</v>
      </c>
      <c r="N2203" s="512"/>
      <c r="O2203" s="513"/>
      <c r="P2203" s="511"/>
    </row>
    <row r="2204" spans="1:16" x14ac:dyDescent="0.2">
      <c r="A2204" s="501" t="s">
        <v>6633</v>
      </c>
      <c r="B2204" s="498" t="s">
        <v>639</v>
      </c>
      <c r="C2204" s="499" t="s">
        <v>620</v>
      </c>
      <c r="D2204" s="501" t="s">
        <v>6644</v>
      </c>
      <c r="E2204" s="502">
        <v>5000</v>
      </c>
      <c r="F2204" s="503">
        <v>181301989</v>
      </c>
      <c r="G2204" s="504" t="s">
        <v>6645</v>
      </c>
      <c r="H2204" s="501" t="s">
        <v>6644</v>
      </c>
      <c r="I2204" s="501" t="s">
        <v>6094</v>
      </c>
      <c r="J2204" s="505" t="s">
        <v>6609</v>
      </c>
      <c r="K2204" s="506">
        <v>4</v>
      </c>
      <c r="L2204" s="507">
        <v>12</v>
      </c>
      <c r="M2204" s="508">
        <f>62690.4+300</f>
        <v>62990.400000000001</v>
      </c>
      <c r="N2204" s="512"/>
      <c r="O2204" s="513"/>
      <c r="P2204" s="511"/>
    </row>
    <row r="2205" spans="1:16" x14ac:dyDescent="0.2">
      <c r="A2205" s="501" t="s">
        <v>6633</v>
      </c>
      <c r="B2205" s="498" t="s">
        <v>639</v>
      </c>
      <c r="C2205" s="499" t="s">
        <v>620</v>
      </c>
      <c r="D2205" s="501" t="s">
        <v>6646</v>
      </c>
      <c r="E2205" s="502">
        <v>930</v>
      </c>
      <c r="F2205" s="503" t="s">
        <v>6647</v>
      </c>
      <c r="G2205" s="504" t="s">
        <v>6648</v>
      </c>
      <c r="H2205" s="501" t="s">
        <v>651</v>
      </c>
      <c r="I2205" s="501" t="s">
        <v>651</v>
      </c>
      <c r="J2205" s="505" t="s">
        <v>651</v>
      </c>
      <c r="K2205" s="506">
        <v>4</v>
      </c>
      <c r="L2205" s="507">
        <v>12</v>
      </c>
      <c r="M2205" s="508">
        <f>12764.4+500</f>
        <v>13264.4</v>
      </c>
      <c r="N2205" s="512"/>
      <c r="O2205" s="513"/>
      <c r="P2205" s="511"/>
    </row>
    <row r="2206" spans="1:16" x14ac:dyDescent="0.2">
      <c r="A2206" s="501" t="s">
        <v>6633</v>
      </c>
      <c r="B2206" s="498" t="s">
        <v>639</v>
      </c>
      <c r="C2206" s="499" t="s">
        <v>620</v>
      </c>
      <c r="D2206" s="501" t="s">
        <v>6649</v>
      </c>
      <c r="E2206" s="502">
        <v>930</v>
      </c>
      <c r="F2206" s="503" t="s">
        <v>6650</v>
      </c>
      <c r="G2206" s="504" t="s">
        <v>6651</v>
      </c>
      <c r="H2206" s="501" t="s">
        <v>651</v>
      </c>
      <c r="I2206" s="501" t="s">
        <v>651</v>
      </c>
      <c r="J2206" s="505" t="s">
        <v>651</v>
      </c>
      <c r="K2206" s="506">
        <v>4</v>
      </c>
      <c r="L2206" s="507">
        <v>12</v>
      </c>
      <c r="M2206" s="508">
        <f>12764.4+500</f>
        <v>13264.4</v>
      </c>
      <c r="N2206" s="512"/>
      <c r="O2206" s="513"/>
      <c r="P2206" s="511"/>
    </row>
    <row r="2207" spans="1:16" x14ac:dyDescent="0.2">
      <c r="A2207" s="501" t="s">
        <v>6633</v>
      </c>
      <c r="B2207" s="498" t="s">
        <v>639</v>
      </c>
      <c r="C2207" s="499" t="s">
        <v>620</v>
      </c>
      <c r="D2207" s="514" t="s">
        <v>6643</v>
      </c>
      <c r="E2207" s="515">
        <v>3800</v>
      </c>
      <c r="F2207" s="516">
        <v>42266326</v>
      </c>
      <c r="G2207" s="517" t="s">
        <v>6652</v>
      </c>
      <c r="H2207" s="501" t="s">
        <v>6653</v>
      </c>
      <c r="I2207" s="501" t="s">
        <v>6654</v>
      </c>
      <c r="J2207" s="505" t="s">
        <v>625</v>
      </c>
      <c r="K2207" s="506">
        <v>4</v>
      </c>
      <c r="L2207" s="507">
        <v>12</v>
      </c>
      <c r="M2207" s="508">
        <f>48290.4+300</f>
        <v>48590.400000000001</v>
      </c>
      <c r="N2207" s="512"/>
      <c r="O2207" s="513"/>
      <c r="P2207" s="511"/>
    </row>
    <row r="2208" spans="1:16" ht="22.5" x14ac:dyDescent="0.2">
      <c r="A2208" s="501" t="s">
        <v>6633</v>
      </c>
      <c r="B2208" s="498" t="s">
        <v>639</v>
      </c>
      <c r="C2208" s="499" t="s">
        <v>620</v>
      </c>
      <c r="D2208" s="514" t="s">
        <v>887</v>
      </c>
      <c r="E2208" s="515">
        <v>1300</v>
      </c>
      <c r="F2208" s="516">
        <v>42638392</v>
      </c>
      <c r="G2208" s="518" t="s">
        <v>6655</v>
      </c>
      <c r="H2208" s="501" t="s">
        <v>625</v>
      </c>
      <c r="I2208" s="501" t="s">
        <v>625</v>
      </c>
      <c r="J2208" s="505" t="s">
        <v>625</v>
      </c>
      <c r="K2208" s="506">
        <v>4</v>
      </c>
      <c r="L2208" s="507">
        <v>12</v>
      </c>
      <c r="M2208" s="508">
        <f>17604+500</f>
        <v>18104</v>
      </c>
      <c r="N2208" s="512"/>
      <c r="O2208" s="513"/>
      <c r="P2208" s="511"/>
    </row>
    <row r="2209" spans="1:16" x14ac:dyDescent="0.2">
      <c r="A2209" s="501" t="s">
        <v>6633</v>
      </c>
      <c r="B2209" s="498" t="s">
        <v>639</v>
      </c>
      <c r="C2209" s="499" t="s">
        <v>620</v>
      </c>
      <c r="D2209" s="501" t="s">
        <v>6656</v>
      </c>
      <c r="E2209" s="502">
        <v>1300</v>
      </c>
      <c r="F2209" s="503" t="s">
        <v>6657</v>
      </c>
      <c r="G2209" s="504" t="s">
        <v>6658</v>
      </c>
      <c r="H2209" s="501" t="s">
        <v>651</v>
      </c>
      <c r="I2209" s="501" t="s">
        <v>651</v>
      </c>
      <c r="J2209" s="505" t="s">
        <v>651</v>
      </c>
      <c r="K2209" s="506">
        <v>4</v>
      </c>
      <c r="L2209" s="507">
        <v>12</v>
      </c>
      <c r="M2209" s="508">
        <f>17604+500</f>
        <v>18104</v>
      </c>
      <c r="N2209" s="512"/>
      <c r="O2209" s="513"/>
      <c r="P2209" s="511"/>
    </row>
    <row r="2210" spans="1:16" x14ac:dyDescent="0.2">
      <c r="A2210" s="501" t="s">
        <v>6633</v>
      </c>
      <c r="B2210" s="498" t="s">
        <v>639</v>
      </c>
      <c r="C2210" s="499" t="s">
        <v>620</v>
      </c>
      <c r="D2210" s="501" t="s">
        <v>781</v>
      </c>
      <c r="E2210" s="502">
        <v>1300</v>
      </c>
      <c r="F2210" s="503" t="s">
        <v>6659</v>
      </c>
      <c r="G2210" s="504" t="s">
        <v>6660</v>
      </c>
      <c r="H2210" s="501" t="s">
        <v>651</v>
      </c>
      <c r="I2210" s="501" t="s">
        <v>651</v>
      </c>
      <c r="J2210" s="505" t="s">
        <v>651</v>
      </c>
      <c r="K2210" s="506">
        <v>4</v>
      </c>
      <c r="L2210" s="507">
        <v>12</v>
      </c>
      <c r="M2210" s="508">
        <f>17604+500</f>
        <v>18104</v>
      </c>
      <c r="N2210" s="512"/>
      <c r="O2210" s="513"/>
      <c r="P2210" s="511"/>
    </row>
    <row r="2211" spans="1:16" x14ac:dyDescent="0.2">
      <c r="A2211" s="501" t="s">
        <v>6633</v>
      </c>
      <c r="B2211" s="498" t="s">
        <v>639</v>
      </c>
      <c r="C2211" s="499" t="s">
        <v>620</v>
      </c>
      <c r="D2211" s="501" t="s">
        <v>6641</v>
      </c>
      <c r="E2211" s="502">
        <v>2100</v>
      </c>
      <c r="F2211" s="503">
        <v>17827964</v>
      </c>
      <c r="G2211" s="504" t="s">
        <v>6661</v>
      </c>
      <c r="H2211" s="501" t="s">
        <v>6643</v>
      </c>
      <c r="I2211" s="501" t="s">
        <v>625</v>
      </c>
      <c r="J2211" s="505" t="s">
        <v>625</v>
      </c>
      <c r="K2211" s="506">
        <v>4</v>
      </c>
      <c r="L2211" s="507">
        <v>12</v>
      </c>
      <c r="M2211" s="508">
        <f>27890.4+300</f>
        <v>28190.400000000001</v>
      </c>
      <c r="N2211" s="512"/>
      <c r="O2211" s="513"/>
      <c r="P2211" s="511"/>
    </row>
    <row r="2212" spans="1:16" x14ac:dyDescent="0.2">
      <c r="A2212" s="501" t="s">
        <v>6633</v>
      </c>
      <c r="B2212" s="498" t="s">
        <v>639</v>
      </c>
      <c r="C2212" s="499" t="s">
        <v>620</v>
      </c>
      <c r="D2212" s="501" t="s">
        <v>778</v>
      </c>
      <c r="E2212" s="519">
        <v>2000</v>
      </c>
      <c r="F2212" s="520">
        <v>29417830</v>
      </c>
      <c r="G2212" s="501" t="s">
        <v>6662</v>
      </c>
      <c r="H2212" s="501" t="s">
        <v>625</v>
      </c>
      <c r="I2212" s="501" t="s">
        <v>625</v>
      </c>
      <c r="J2212" s="505" t="s">
        <v>625</v>
      </c>
      <c r="K2212" s="506">
        <v>4</v>
      </c>
      <c r="L2212" s="507">
        <v>12</v>
      </c>
      <c r="M2212" s="508">
        <f>26690.4+300</f>
        <v>26990.400000000001</v>
      </c>
      <c r="N2212" s="512"/>
      <c r="O2212" s="513"/>
      <c r="P2212" s="511"/>
    </row>
    <row r="2213" spans="1:16" x14ac:dyDescent="0.2">
      <c r="A2213" s="501" t="s">
        <v>6633</v>
      </c>
      <c r="B2213" s="498" t="s">
        <v>639</v>
      </c>
      <c r="C2213" s="499" t="s">
        <v>620</v>
      </c>
      <c r="D2213" s="501" t="s">
        <v>749</v>
      </c>
      <c r="E2213" s="502">
        <v>5000</v>
      </c>
      <c r="F2213" s="503" t="s">
        <v>6663</v>
      </c>
      <c r="G2213" s="504" t="s">
        <v>6664</v>
      </c>
      <c r="H2213" s="501" t="s">
        <v>766</v>
      </c>
      <c r="I2213" s="501" t="s">
        <v>6636</v>
      </c>
      <c r="J2213" s="505" t="s">
        <v>6609</v>
      </c>
      <c r="K2213" s="506">
        <v>4</v>
      </c>
      <c r="L2213" s="507">
        <v>12</v>
      </c>
      <c r="M2213" s="508">
        <f>62690.4+300</f>
        <v>62990.400000000001</v>
      </c>
      <c r="N2213" s="512"/>
      <c r="O2213" s="513"/>
      <c r="P2213" s="511"/>
    </row>
    <row r="2214" spans="1:16" x14ac:dyDescent="0.2">
      <c r="A2214" s="501" t="s">
        <v>6633</v>
      </c>
      <c r="B2214" s="498" t="s">
        <v>639</v>
      </c>
      <c r="C2214" s="499" t="s">
        <v>620</v>
      </c>
      <c r="D2214" s="514" t="s">
        <v>1247</v>
      </c>
      <c r="E2214" s="515">
        <v>3800</v>
      </c>
      <c r="F2214" s="516">
        <v>46977594</v>
      </c>
      <c r="G2214" s="517" t="s">
        <v>6665</v>
      </c>
      <c r="H2214" s="501" t="s">
        <v>691</v>
      </c>
      <c r="I2214" s="501" t="s">
        <v>625</v>
      </c>
      <c r="J2214" s="505" t="s">
        <v>625</v>
      </c>
      <c r="K2214" s="506">
        <v>4</v>
      </c>
      <c r="L2214" s="507">
        <v>12</v>
      </c>
      <c r="M2214" s="508">
        <f>48290.4+300</f>
        <v>48590.400000000001</v>
      </c>
      <c r="N2214" s="512"/>
      <c r="O2214" s="513"/>
      <c r="P2214" s="511"/>
    </row>
    <row r="2215" spans="1:16" x14ac:dyDescent="0.2">
      <c r="A2215" s="501" t="s">
        <v>6633</v>
      </c>
      <c r="B2215" s="498" t="s">
        <v>639</v>
      </c>
      <c r="C2215" s="499" t="s">
        <v>620</v>
      </c>
      <c r="D2215" s="501" t="s">
        <v>6666</v>
      </c>
      <c r="E2215" s="519">
        <v>1300</v>
      </c>
      <c r="F2215" s="521" t="s">
        <v>6667</v>
      </c>
      <c r="G2215" s="501" t="s">
        <v>6668</v>
      </c>
      <c r="H2215" s="501" t="s">
        <v>6666</v>
      </c>
      <c r="I2215" s="501" t="s">
        <v>625</v>
      </c>
      <c r="J2215" s="505" t="s">
        <v>625</v>
      </c>
      <c r="K2215" s="506">
        <v>4</v>
      </c>
      <c r="L2215" s="507">
        <v>12</v>
      </c>
      <c r="M2215" s="508">
        <f>18290.4+500</f>
        <v>18790.400000000001</v>
      </c>
      <c r="N2215" s="512"/>
      <c r="O2215" s="513"/>
      <c r="P2215" s="511"/>
    </row>
    <row r="2216" spans="1:16" x14ac:dyDescent="0.2">
      <c r="A2216" s="501" t="s">
        <v>6633</v>
      </c>
      <c r="B2216" s="498" t="s">
        <v>639</v>
      </c>
      <c r="C2216" s="499" t="s">
        <v>620</v>
      </c>
      <c r="D2216" s="501" t="s">
        <v>6669</v>
      </c>
      <c r="E2216" s="502">
        <v>6666.67</v>
      </c>
      <c r="F2216" s="522">
        <v>18161385</v>
      </c>
      <c r="G2216" s="497" t="s">
        <v>6670</v>
      </c>
      <c r="H2216" s="501" t="s">
        <v>1201</v>
      </c>
      <c r="I2216" s="501" t="s">
        <v>1201</v>
      </c>
      <c r="J2216" s="505" t="s">
        <v>3431</v>
      </c>
      <c r="K2216" s="506">
        <v>4</v>
      </c>
      <c r="L2216" s="507">
        <v>12</v>
      </c>
      <c r="M2216" s="508">
        <f>82690.44+300</f>
        <v>82990.44</v>
      </c>
      <c r="N2216" s="512"/>
      <c r="O2216" s="513"/>
      <c r="P2216" s="511"/>
    </row>
    <row r="2217" spans="1:16" x14ac:dyDescent="0.2">
      <c r="A2217" s="501" t="s">
        <v>6633</v>
      </c>
      <c r="B2217" s="498" t="s">
        <v>639</v>
      </c>
      <c r="C2217" s="499" t="s">
        <v>620</v>
      </c>
      <c r="D2217" s="501" t="s">
        <v>6671</v>
      </c>
      <c r="E2217" s="502">
        <v>4444.4399999999996</v>
      </c>
      <c r="F2217" s="522" t="s">
        <v>6672</v>
      </c>
      <c r="G2217" s="497" t="s">
        <v>6673</v>
      </c>
      <c r="H2217" s="501" t="s">
        <v>2233</v>
      </c>
      <c r="I2217" s="501" t="s">
        <v>6495</v>
      </c>
      <c r="J2217" s="505" t="s">
        <v>6609</v>
      </c>
      <c r="K2217" s="506">
        <v>4</v>
      </c>
      <c r="L2217" s="507">
        <v>12</v>
      </c>
      <c r="M2217" s="508">
        <f>56023.68+300</f>
        <v>56323.68</v>
      </c>
      <c r="N2217" s="512"/>
      <c r="O2217" s="513"/>
      <c r="P2217" s="511"/>
    </row>
    <row r="2218" spans="1:16" x14ac:dyDescent="0.2">
      <c r="A2218" s="501" t="s">
        <v>6633</v>
      </c>
      <c r="B2218" s="498" t="s">
        <v>639</v>
      </c>
      <c r="C2218" s="499" t="s">
        <v>620</v>
      </c>
      <c r="D2218" s="514" t="s">
        <v>4002</v>
      </c>
      <c r="E2218" s="515">
        <v>6000</v>
      </c>
      <c r="F2218" s="516">
        <v>70069548</v>
      </c>
      <c r="G2218" s="517" t="s">
        <v>6674</v>
      </c>
      <c r="H2218" s="501" t="s">
        <v>695</v>
      </c>
      <c r="I2218" s="501" t="s">
        <v>6284</v>
      </c>
      <c r="J2218" s="505" t="s">
        <v>695</v>
      </c>
      <c r="K2218" s="506">
        <v>4</v>
      </c>
      <c r="L2218" s="507">
        <v>12</v>
      </c>
      <c r="M2218" s="508">
        <f>74690.4+300</f>
        <v>74990.399999999994</v>
      </c>
      <c r="N2218" s="512"/>
      <c r="O2218" s="513"/>
      <c r="P2218" s="511"/>
    </row>
    <row r="2219" spans="1:16" x14ac:dyDescent="0.2">
      <c r="A2219" s="501" t="s">
        <v>6633</v>
      </c>
      <c r="B2219" s="498" t="s">
        <v>639</v>
      </c>
      <c r="C2219" s="499" t="s">
        <v>620</v>
      </c>
      <c r="D2219" s="501" t="s">
        <v>6675</v>
      </c>
      <c r="E2219" s="502">
        <v>1000</v>
      </c>
      <c r="F2219" s="503" t="s">
        <v>6676</v>
      </c>
      <c r="G2219" s="504" t="s">
        <v>6677</v>
      </c>
      <c r="H2219" s="501" t="s">
        <v>651</v>
      </c>
      <c r="I2219" s="501" t="s">
        <v>651</v>
      </c>
      <c r="J2219" s="505" t="s">
        <v>651</v>
      </c>
      <c r="K2219" s="506">
        <v>4</v>
      </c>
      <c r="L2219" s="507">
        <v>12</v>
      </c>
      <c r="M2219" s="508">
        <f>13680+500</f>
        <v>14180</v>
      </c>
      <c r="N2219" s="512"/>
      <c r="O2219" s="513"/>
      <c r="P2219" s="511"/>
    </row>
    <row r="2220" spans="1:16" x14ac:dyDescent="0.2">
      <c r="A2220" s="501" t="s">
        <v>6633</v>
      </c>
      <c r="B2220" s="498" t="s">
        <v>639</v>
      </c>
      <c r="C2220" s="499" t="s">
        <v>620</v>
      </c>
      <c r="D2220" s="501" t="s">
        <v>6637</v>
      </c>
      <c r="E2220" s="502">
        <v>3800</v>
      </c>
      <c r="F2220" s="503">
        <v>45435574</v>
      </c>
      <c r="G2220" s="504" t="s">
        <v>6678</v>
      </c>
      <c r="H2220" s="501" t="s">
        <v>691</v>
      </c>
      <c r="I2220" s="501" t="s">
        <v>625</v>
      </c>
      <c r="J2220" s="505" t="s">
        <v>625</v>
      </c>
      <c r="K2220" s="506">
        <v>4</v>
      </c>
      <c r="L2220" s="507">
        <v>12</v>
      </c>
      <c r="M2220" s="508">
        <f>48290.4+300</f>
        <v>48590.400000000001</v>
      </c>
      <c r="N2220" s="512"/>
      <c r="O2220" s="513"/>
      <c r="P2220" s="511"/>
    </row>
    <row r="2221" spans="1:16" x14ac:dyDescent="0.2">
      <c r="A2221" s="501" t="s">
        <v>6633</v>
      </c>
      <c r="B2221" s="498" t="s">
        <v>639</v>
      </c>
      <c r="C2221" s="499" t="s">
        <v>620</v>
      </c>
      <c r="D2221" s="501" t="s">
        <v>6679</v>
      </c>
      <c r="E2221" s="502">
        <v>1000</v>
      </c>
      <c r="F2221" s="503" t="s">
        <v>6680</v>
      </c>
      <c r="G2221" s="504" t="s">
        <v>6681</v>
      </c>
      <c r="H2221" s="501" t="s">
        <v>651</v>
      </c>
      <c r="I2221" s="501" t="s">
        <v>651</v>
      </c>
      <c r="J2221" s="505" t="s">
        <v>651</v>
      </c>
      <c r="K2221" s="506">
        <v>4</v>
      </c>
      <c r="L2221" s="507">
        <v>12</v>
      </c>
      <c r="M2221" s="508">
        <v>7930</v>
      </c>
      <c r="N2221" s="512"/>
      <c r="O2221" s="513"/>
      <c r="P2221" s="511"/>
    </row>
    <row r="2222" spans="1:16" x14ac:dyDescent="0.2">
      <c r="A2222" s="501" t="s">
        <v>6633</v>
      </c>
      <c r="B2222" s="498" t="s">
        <v>639</v>
      </c>
      <c r="C2222" s="499" t="s">
        <v>620</v>
      </c>
      <c r="D2222" s="501" t="s">
        <v>766</v>
      </c>
      <c r="E2222" s="502">
        <v>5000</v>
      </c>
      <c r="F2222" s="503">
        <v>18088968</v>
      </c>
      <c r="G2222" s="504" t="s">
        <v>6682</v>
      </c>
      <c r="H2222" s="501" t="s">
        <v>766</v>
      </c>
      <c r="I2222" s="501" t="s">
        <v>630</v>
      </c>
      <c r="J2222" s="505" t="s">
        <v>6609</v>
      </c>
      <c r="K2222" s="506">
        <v>2</v>
      </c>
      <c r="L2222" s="507">
        <v>4</v>
      </c>
      <c r="M2222" s="508">
        <f>15522.6+300</f>
        <v>15822.6</v>
      </c>
      <c r="N2222" s="512"/>
      <c r="O2222" s="513"/>
      <c r="P2222" s="511"/>
    </row>
    <row r="2223" spans="1:16" x14ac:dyDescent="0.2">
      <c r="A2223" s="501" t="s">
        <v>6633</v>
      </c>
      <c r="B2223" s="498" t="s">
        <v>639</v>
      </c>
      <c r="C2223" s="499" t="s">
        <v>620</v>
      </c>
      <c r="D2223" s="501" t="s">
        <v>6683</v>
      </c>
      <c r="E2223" s="519">
        <v>5000</v>
      </c>
      <c r="F2223" s="521" t="s">
        <v>6684</v>
      </c>
      <c r="G2223" s="501" t="s">
        <v>6685</v>
      </c>
      <c r="H2223" s="501" t="s">
        <v>6683</v>
      </c>
      <c r="I2223" s="501" t="s">
        <v>6683</v>
      </c>
      <c r="J2223" s="505" t="s">
        <v>6609</v>
      </c>
      <c r="K2223" s="506">
        <v>4</v>
      </c>
      <c r="L2223" s="507">
        <v>12</v>
      </c>
      <c r="M2223" s="508">
        <f>62690.4+300</f>
        <v>62990.400000000001</v>
      </c>
      <c r="N2223" s="512"/>
      <c r="O2223" s="513"/>
      <c r="P2223" s="511"/>
    </row>
    <row r="2224" spans="1:16" x14ac:dyDescent="0.2">
      <c r="A2224" s="501" t="s">
        <v>6633</v>
      </c>
      <c r="B2224" s="498" t="s">
        <v>639</v>
      </c>
      <c r="C2224" s="499" t="s">
        <v>620</v>
      </c>
      <c r="D2224" s="514" t="s">
        <v>6686</v>
      </c>
      <c r="E2224" s="515">
        <v>3800</v>
      </c>
      <c r="F2224" s="516">
        <v>74429855</v>
      </c>
      <c r="G2224" s="517" t="s">
        <v>6687</v>
      </c>
      <c r="H2224" s="501" t="s">
        <v>6653</v>
      </c>
      <c r="I2224" s="501" t="s">
        <v>6654</v>
      </c>
      <c r="J2224" s="505" t="s">
        <v>625</v>
      </c>
      <c r="K2224" s="506">
        <v>4</v>
      </c>
      <c r="L2224" s="507">
        <v>12</v>
      </c>
      <c r="M2224" s="508">
        <f>48290.4+300</f>
        <v>48590.400000000001</v>
      </c>
      <c r="N2224" s="512"/>
      <c r="O2224" s="513"/>
      <c r="P2224" s="511"/>
    </row>
    <row r="2225" spans="1:16" x14ac:dyDescent="0.2">
      <c r="A2225" s="501" t="s">
        <v>6633</v>
      </c>
      <c r="B2225" s="498" t="s">
        <v>639</v>
      </c>
      <c r="C2225" s="499" t="s">
        <v>620</v>
      </c>
      <c r="D2225" s="501" t="s">
        <v>6679</v>
      </c>
      <c r="E2225" s="502">
        <v>930</v>
      </c>
      <c r="F2225" s="503" t="s">
        <v>6688</v>
      </c>
      <c r="G2225" s="504" t="s">
        <v>6689</v>
      </c>
      <c r="H2225" s="501" t="s">
        <v>651</v>
      </c>
      <c r="I2225" s="501" t="s">
        <v>651</v>
      </c>
      <c r="J2225" s="505" t="s">
        <v>651</v>
      </c>
      <c r="K2225" s="506">
        <v>4</v>
      </c>
      <c r="L2225" s="507">
        <v>12</v>
      </c>
      <c r="M2225" s="508">
        <f>12764.4+500</f>
        <v>13264.4</v>
      </c>
      <c r="N2225" s="512"/>
      <c r="O2225" s="513"/>
      <c r="P2225" s="511"/>
    </row>
    <row r="2226" spans="1:16" x14ac:dyDescent="0.2">
      <c r="A2226" s="501" t="s">
        <v>6633</v>
      </c>
      <c r="B2226" s="498" t="s">
        <v>639</v>
      </c>
      <c r="C2226" s="499" t="s">
        <v>620</v>
      </c>
      <c r="D2226" s="501" t="s">
        <v>6690</v>
      </c>
      <c r="E2226" s="502">
        <v>2500</v>
      </c>
      <c r="F2226" s="503" t="s">
        <v>6691</v>
      </c>
      <c r="G2226" s="504" t="s">
        <v>6692</v>
      </c>
      <c r="H2226" s="501" t="s">
        <v>774</v>
      </c>
      <c r="I2226" s="501" t="s">
        <v>625</v>
      </c>
      <c r="J2226" s="505" t="s">
        <v>625</v>
      </c>
      <c r="K2226" s="506">
        <v>4</v>
      </c>
      <c r="L2226" s="507">
        <v>12</v>
      </c>
      <c r="M2226" s="508">
        <f>32690.4+300</f>
        <v>32990.400000000001</v>
      </c>
      <c r="N2226" s="512"/>
      <c r="O2226" s="513"/>
      <c r="P2226" s="511"/>
    </row>
    <row r="2227" spans="1:16" x14ac:dyDescent="0.2">
      <c r="A2227" s="501" t="s">
        <v>6633</v>
      </c>
      <c r="B2227" s="498" t="s">
        <v>639</v>
      </c>
      <c r="C2227" s="499" t="s">
        <v>620</v>
      </c>
      <c r="D2227" s="514" t="s">
        <v>1389</v>
      </c>
      <c r="E2227" s="515">
        <v>5000</v>
      </c>
      <c r="F2227" s="516">
        <v>23884180</v>
      </c>
      <c r="G2227" s="517" t="s">
        <v>6693</v>
      </c>
      <c r="H2227" s="501" t="s">
        <v>6683</v>
      </c>
      <c r="I2227" s="501" t="s">
        <v>6284</v>
      </c>
      <c r="J2227" s="505" t="s">
        <v>6683</v>
      </c>
      <c r="K2227" s="506">
        <v>4</v>
      </c>
      <c r="L2227" s="507">
        <v>12</v>
      </c>
      <c r="M2227" s="508">
        <f>62690.4+300</f>
        <v>62990.400000000001</v>
      </c>
      <c r="N2227" s="512"/>
      <c r="O2227" s="513"/>
      <c r="P2227" s="511"/>
    </row>
    <row r="2228" spans="1:16" x14ac:dyDescent="0.2">
      <c r="A2228" s="501" t="s">
        <v>6633</v>
      </c>
      <c r="B2228" s="498" t="s">
        <v>639</v>
      </c>
      <c r="C2228" s="499" t="s">
        <v>620</v>
      </c>
      <c r="D2228" s="514" t="s">
        <v>699</v>
      </c>
      <c r="E2228" s="515">
        <v>3000</v>
      </c>
      <c r="F2228" s="516">
        <v>40258609</v>
      </c>
      <c r="G2228" s="517" t="s">
        <v>6694</v>
      </c>
      <c r="H2228" s="501" t="s">
        <v>699</v>
      </c>
      <c r="I2228" s="501" t="s">
        <v>630</v>
      </c>
      <c r="J2228" s="505" t="s">
        <v>6609</v>
      </c>
      <c r="K2228" s="506">
        <v>1</v>
      </c>
      <c r="L2228" s="507">
        <v>1</v>
      </c>
      <c r="M2228" s="508">
        <f>3174.2+300</f>
        <v>3474.2</v>
      </c>
      <c r="N2228" s="512"/>
      <c r="O2228" s="513"/>
      <c r="P2228" s="511"/>
    </row>
    <row r="2229" spans="1:16" x14ac:dyDescent="0.2">
      <c r="A2229" s="501" t="s">
        <v>6633</v>
      </c>
      <c r="B2229" s="498" t="s">
        <v>639</v>
      </c>
      <c r="C2229" s="499" t="s">
        <v>620</v>
      </c>
      <c r="D2229" s="501" t="s">
        <v>6637</v>
      </c>
      <c r="E2229" s="502">
        <v>3800</v>
      </c>
      <c r="F2229" s="503">
        <v>40214151</v>
      </c>
      <c r="G2229" s="504" t="s">
        <v>6695</v>
      </c>
      <c r="H2229" s="501" t="s">
        <v>691</v>
      </c>
      <c r="I2229" s="501" t="s">
        <v>625</v>
      </c>
      <c r="J2229" s="505" t="s">
        <v>625</v>
      </c>
      <c r="K2229" s="506">
        <v>4</v>
      </c>
      <c r="L2229" s="507">
        <v>12</v>
      </c>
      <c r="M2229" s="508">
        <f>48290.4+300</f>
        <v>48590.400000000001</v>
      </c>
      <c r="N2229" s="512"/>
      <c r="O2229" s="513"/>
      <c r="P2229" s="511"/>
    </row>
    <row r="2230" spans="1:16" x14ac:dyDescent="0.2">
      <c r="A2230" s="501" t="s">
        <v>6633</v>
      </c>
      <c r="B2230" s="498" t="s">
        <v>639</v>
      </c>
      <c r="C2230" s="499" t="s">
        <v>620</v>
      </c>
      <c r="D2230" s="514" t="s">
        <v>699</v>
      </c>
      <c r="E2230" s="515">
        <v>3000</v>
      </c>
      <c r="F2230" s="503">
        <v>41517096</v>
      </c>
      <c r="G2230" s="504" t="s">
        <v>6696</v>
      </c>
      <c r="H2230" s="501" t="s">
        <v>656</v>
      </c>
      <c r="I2230" s="501" t="s">
        <v>630</v>
      </c>
      <c r="J2230" s="505" t="s">
        <v>6609</v>
      </c>
      <c r="K2230" s="506">
        <v>1</v>
      </c>
      <c r="L2230" s="507">
        <v>2</v>
      </c>
      <c r="M2230" s="508">
        <f>6234+300</f>
        <v>6534</v>
      </c>
      <c r="N2230" s="512"/>
      <c r="O2230" s="513"/>
      <c r="P2230" s="511"/>
    </row>
    <row r="2231" spans="1:16" x14ac:dyDescent="0.2">
      <c r="A2231" s="501" t="s">
        <v>6633</v>
      </c>
      <c r="B2231" s="498" t="s">
        <v>639</v>
      </c>
      <c r="C2231" s="499" t="s">
        <v>620</v>
      </c>
      <c r="D2231" s="514" t="s">
        <v>6643</v>
      </c>
      <c r="E2231" s="515">
        <v>3800</v>
      </c>
      <c r="F2231" s="523" t="s">
        <v>6697</v>
      </c>
      <c r="G2231" s="517" t="s">
        <v>6698</v>
      </c>
      <c r="H2231" s="501" t="s">
        <v>6653</v>
      </c>
      <c r="I2231" s="501" t="s">
        <v>6654</v>
      </c>
      <c r="J2231" s="505" t="s">
        <v>625</v>
      </c>
      <c r="K2231" s="506">
        <v>4</v>
      </c>
      <c r="L2231" s="507">
        <v>12</v>
      </c>
      <c r="M2231" s="508">
        <f>48290.4+300</f>
        <v>48590.400000000001</v>
      </c>
      <c r="N2231" s="512"/>
      <c r="O2231" s="513"/>
      <c r="P2231" s="511"/>
    </row>
    <row r="2232" spans="1:16" x14ac:dyDescent="0.2">
      <c r="A2232" s="501" t="s">
        <v>6633</v>
      </c>
      <c r="B2232" s="498" t="s">
        <v>639</v>
      </c>
      <c r="C2232" s="499" t="s">
        <v>620</v>
      </c>
      <c r="D2232" s="501" t="s">
        <v>6699</v>
      </c>
      <c r="E2232" s="502">
        <v>2300</v>
      </c>
      <c r="F2232" s="503" t="s">
        <v>6700</v>
      </c>
      <c r="G2232" s="504" t="s">
        <v>6701</v>
      </c>
      <c r="H2232" s="501" t="s">
        <v>651</v>
      </c>
      <c r="I2232" s="501" t="s">
        <v>651</v>
      </c>
      <c r="J2232" s="505" t="s">
        <v>651</v>
      </c>
      <c r="K2232" s="506">
        <v>4</v>
      </c>
      <c r="L2232" s="507">
        <v>12</v>
      </c>
      <c r="M2232" s="508">
        <f>30290.4+300</f>
        <v>30590.400000000001</v>
      </c>
      <c r="N2232" s="512"/>
      <c r="O2232" s="513"/>
      <c r="P2232" s="511"/>
    </row>
    <row r="2233" spans="1:16" x14ac:dyDescent="0.2">
      <c r="A2233" s="501" t="s">
        <v>6633</v>
      </c>
      <c r="B2233" s="498" t="s">
        <v>639</v>
      </c>
      <c r="C2233" s="499" t="s">
        <v>620</v>
      </c>
      <c r="D2233" s="501" t="s">
        <v>6702</v>
      </c>
      <c r="E2233" s="502">
        <v>1300</v>
      </c>
      <c r="F2233" s="503" t="s">
        <v>6703</v>
      </c>
      <c r="G2233" s="504" t="s">
        <v>6704</v>
      </c>
      <c r="H2233" s="501" t="s">
        <v>651</v>
      </c>
      <c r="I2233" s="501" t="s">
        <v>651</v>
      </c>
      <c r="J2233" s="505" t="s">
        <v>651</v>
      </c>
      <c r="K2233" s="506">
        <v>4</v>
      </c>
      <c r="L2233" s="507">
        <v>12</v>
      </c>
      <c r="M2233" s="508">
        <f>18290.4+500</f>
        <v>18790.400000000001</v>
      </c>
      <c r="N2233" s="512"/>
      <c r="O2233" s="513"/>
      <c r="P2233" s="511"/>
    </row>
    <row r="2234" spans="1:16" x14ac:dyDescent="0.2">
      <c r="A2234" s="501" t="s">
        <v>6633</v>
      </c>
      <c r="B2234" s="498" t="s">
        <v>639</v>
      </c>
      <c r="C2234" s="499" t="s">
        <v>620</v>
      </c>
      <c r="D2234" s="501" t="s">
        <v>656</v>
      </c>
      <c r="E2234" s="502">
        <v>5000</v>
      </c>
      <c r="F2234" s="503" t="s">
        <v>6705</v>
      </c>
      <c r="G2234" s="504" t="s">
        <v>6706</v>
      </c>
      <c r="H2234" s="501" t="s">
        <v>656</v>
      </c>
      <c r="I2234" s="501" t="s">
        <v>6495</v>
      </c>
      <c r="J2234" s="505" t="s">
        <v>6609</v>
      </c>
      <c r="K2234" s="506">
        <v>4</v>
      </c>
      <c r="L2234" s="507">
        <v>12</v>
      </c>
      <c r="M2234" s="508">
        <v>36519.4</v>
      </c>
      <c r="N2234" s="512"/>
      <c r="O2234" s="513"/>
      <c r="P2234" s="511"/>
    </row>
    <row r="2235" spans="1:16" x14ac:dyDescent="0.2">
      <c r="A2235" s="501" t="s">
        <v>6633</v>
      </c>
      <c r="B2235" s="498" t="s">
        <v>639</v>
      </c>
      <c r="C2235" s="499" t="s">
        <v>620</v>
      </c>
      <c r="D2235" s="501" t="s">
        <v>781</v>
      </c>
      <c r="E2235" s="502">
        <v>1000</v>
      </c>
      <c r="F2235" s="503">
        <v>75124762</v>
      </c>
      <c r="G2235" s="504" t="s">
        <v>6707</v>
      </c>
      <c r="H2235" s="501" t="s">
        <v>651</v>
      </c>
      <c r="I2235" s="501" t="s">
        <v>651</v>
      </c>
      <c r="J2235" s="505" t="s">
        <v>651</v>
      </c>
      <c r="K2235" s="506">
        <v>1</v>
      </c>
      <c r="L2235" s="507">
        <v>2</v>
      </c>
      <c r="M2235" s="508">
        <f>2290+500</f>
        <v>2790</v>
      </c>
      <c r="N2235" s="512"/>
      <c r="O2235" s="513"/>
      <c r="P2235" s="511"/>
    </row>
    <row r="2236" spans="1:16" x14ac:dyDescent="0.2">
      <c r="A2236" s="501" t="s">
        <v>6633</v>
      </c>
      <c r="B2236" s="498" t="s">
        <v>639</v>
      </c>
      <c r="C2236" s="499" t="s">
        <v>620</v>
      </c>
      <c r="D2236" s="501" t="s">
        <v>699</v>
      </c>
      <c r="E2236" s="519">
        <v>5000</v>
      </c>
      <c r="F2236" s="520">
        <v>18120451</v>
      </c>
      <c r="G2236" s="501" t="s">
        <v>6708</v>
      </c>
      <c r="H2236" s="501" t="s">
        <v>699</v>
      </c>
      <c r="I2236" s="501" t="s">
        <v>699</v>
      </c>
      <c r="J2236" s="505" t="s">
        <v>6609</v>
      </c>
      <c r="K2236" s="506">
        <v>4</v>
      </c>
      <c r="L2236" s="507">
        <v>12</v>
      </c>
      <c r="M2236" s="508">
        <f>62690.4+300</f>
        <v>62990.400000000001</v>
      </c>
      <c r="N2236" s="512"/>
      <c r="O2236" s="513"/>
      <c r="P2236" s="511"/>
    </row>
    <row r="2237" spans="1:16" x14ac:dyDescent="0.2">
      <c r="A2237" s="501" t="s">
        <v>6633</v>
      </c>
      <c r="B2237" s="498" t="s">
        <v>639</v>
      </c>
      <c r="C2237" s="499" t="s">
        <v>620</v>
      </c>
      <c r="D2237" s="514" t="s">
        <v>2856</v>
      </c>
      <c r="E2237" s="515">
        <v>3800</v>
      </c>
      <c r="F2237" s="523" t="s">
        <v>6709</v>
      </c>
      <c r="G2237" s="517" t="s">
        <v>6710</v>
      </c>
      <c r="H2237" s="501" t="s">
        <v>691</v>
      </c>
      <c r="I2237" s="501" t="s">
        <v>625</v>
      </c>
      <c r="J2237" s="505" t="s">
        <v>625</v>
      </c>
      <c r="K2237" s="506">
        <v>4</v>
      </c>
      <c r="L2237" s="507">
        <v>12</v>
      </c>
      <c r="M2237" s="508">
        <f>48290.4+300</f>
        <v>48590.400000000001</v>
      </c>
      <c r="N2237" s="512"/>
      <c r="O2237" s="513"/>
      <c r="P2237" s="511"/>
    </row>
    <row r="2238" spans="1:16" x14ac:dyDescent="0.2">
      <c r="A2238" s="501" t="s">
        <v>6633</v>
      </c>
      <c r="B2238" s="498" t="s">
        <v>639</v>
      </c>
      <c r="C2238" s="499" t="s">
        <v>620</v>
      </c>
      <c r="D2238" s="514" t="s">
        <v>6711</v>
      </c>
      <c r="E2238" s="524">
        <v>2300</v>
      </c>
      <c r="F2238" s="525">
        <v>42639757</v>
      </c>
      <c r="G2238" s="517" t="s">
        <v>6712</v>
      </c>
      <c r="H2238" s="501" t="s">
        <v>6713</v>
      </c>
      <c r="I2238" s="501" t="s">
        <v>6284</v>
      </c>
      <c r="J2238" s="505" t="s">
        <v>6714</v>
      </c>
      <c r="K2238" s="506">
        <v>4</v>
      </c>
      <c r="L2238" s="507">
        <v>12</v>
      </c>
      <c r="M2238" s="508">
        <f>30290.4+300</f>
        <v>30590.400000000001</v>
      </c>
      <c r="N2238" s="512"/>
      <c r="O2238" s="513"/>
      <c r="P2238" s="511"/>
    </row>
    <row r="2239" spans="1:16" x14ac:dyDescent="0.2">
      <c r="A2239" s="501" t="s">
        <v>6633</v>
      </c>
      <c r="B2239" s="498" t="s">
        <v>639</v>
      </c>
      <c r="C2239" s="499" t="s">
        <v>620</v>
      </c>
      <c r="D2239" s="501" t="s">
        <v>805</v>
      </c>
      <c r="E2239" s="502">
        <v>2300</v>
      </c>
      <c r="F2239" s="526">
        <v>41865748</v>
      </c>
      <c r="G2239" s="497" t="s">
        <v>6715</v>
      </c>
      <c r="H2239" s="501" t="s">
        <v>2288</v>
      </c>
      <c r="I2239" s="501" t="s">
        <v>6636</v>
      </c>
      <c r="J2239" s="505" t="s">
        <v>6609</v>
      </c>
      <c r="K2239" s="506">
        <v>4</v>
      </c>
      <c r="L2239" s="507">
        <v>12</v>
      </c>
      <c r="M2239" s="508">
        <f>30290.4+300</f>
        <v>30590.400000000001</v>
      </c>
      <c r="N2239" s="512"/>
      <c r="O2239" s="513"/>
      <c r="P2239" s="511"/>
    </row>
    <row r="2240" spans="1:16" x14ac:dyDescent="0.2">
      <c r="A2240" s="501" t="s">
        <v>6633</v>
      </c>
      <c r="B2240" s="498" t="s">
        <v>639</v>
      </c>
      <c r="C2240" s="499" t="s">
        <v>620</v>
      </c>
      <c r="D2240" s="501" t="s">
        <v>1028</v>
      </c>
      <c r="E2240" s="502">
        <v>4000</v>
      </c>
      <c r="F2240" s="526">
        <v>42329188</v>
      </c>
      <c r="G2240" s="497" t="s">
        <v>6716</v>
      </c>
      <c r="H2240" s="501" t="s">
        <v>1028</v>
      </c>
      <c r="I2240" s="501" t="s">
        <v>630</v>
      </c>
      <c r="J2240" s="505" t="s">
        <v>6609</v>
      </c>
      <c r="K2240" s="506">
        <v>1</v>
      </c>
      <c r="L2240" s="507">
        <v>3</v>
      </c>
      <c r="M2240" s="508">
        <f>13122.6+300</f>
        <v>13422.6</v>
      </c>
      <c r="N2240" s="512"/>
      <c r="O2240" s="513"/>
      <c r="P2240" s="511"/>
    </row>
    <row r="2241" spans="1:16" x14ac:dyDescent="0.2">
      <c r="A2241" s="501" t="s">
        <v>6633</v>
      </c>
      <c r="B2241" s="498" t="s">
        <v>639</v>
      </c>
      <c r="C2241" s="499" t="s">
        <v>620</v>
      </c>
      <c r="D2241" s="501" t="s">
        <v>749</v>
      </c>
      <c r="E2241" s="502">
        <v>5000</v>
      </c>
      <c r="F2241" s="503" t="s">
        <v>6717</v>
      </c>
      <c r="G2241" s="504" t="s">
        <v>6718</v>
      </c>
      <c r="H2241" s="501" t="s">
        <v>766</v>
      </c>
      <c r="I2241" s="501" t="s">
        <v>6636</v>
      </c>
      <c r="J2241" s="505" t="s">
        <v>6609</v>
      </c>
      <c r="K2241" s="506">
        <v>4</v>
      </c>
      <c r="L2241" s="507">
        <v>12</v>
      </c>
      <c r="M2241" s="508">
        <f>62690.4+300</f>
        <v>62990.400000000001</v>
      </c>
      <c r="N2241" s="512"/>
      <c r="O2241" s="513"/>
      <c r="P2241" s="511"/>
    </row>
    <row r="2242" spans="1:16" ht="22.5" x14ac:dyDescent="0.2">
      <c r="A2242" s="501" t="s">
        <v>6633</v>
      </c>
      <c r="B2242" s="498" t="s">
        <v>639</v>
      </c>
      <c r="C2242" s="499" t="s">
        <v>620</v>
      </c>
      <c r="D2242" s="501" t="s">
        <v>6719</v>
      </c>
      <c r="E2242" s="502">
        <v>7000</v>
      </c>
      <c r="F2242" s="527">
        <v>41370129</v>
      </c>
      <c r="G2242" s="528" t="s">
        <v>6720</v>
      </c>
      <c r="H2242" s="501" t="s">
        <v>1028</v>
      </c>
      <c r="I2242" s="501" t="s">
        <v>6636</v>
      </c>
      <c r="J2242" s="505" t="s">
        <v>6609</v>
      </c>
      <c r="K2242" s="506">
        <v>1</v>
      </c>
      <c r="L2242" s="507">
        <v>3</v>
      </c>
      <c r="M2242" s="508">
        <v>14348.4</v>
      </c>
      <c r="N2242" s="512"/>
      <c r="O2242" s="513"/>
      <c r="P2242" s="511"/>
    </row>
    <row r="2243" spans="1:16" x14ac:dyDescent="0.2">
      <c r="A2243" s="501" t="s">
        <v>6633</v>
      </c>
      <c r="B2243" s="498" t="s">
        <v>639</v>
      </c>
      <c r="C2243" s="499" t="s">
        <v>620</v>
      </c>
      <c r="D2243" s="501" t="s">
        <v>6721</v>
      </c>
      <c r="E2243" s="502">
        <v>1000</v>
      </c>
      <c r="F2243" s="503" t="s">
        <v>6722</v>
      </c>
      <c r="G2243" s="504" t="s">
        <v>6723</v>
      </c>
      <c r="H2243" s="501" t="s">
        <v>651</v>
      </c>
      <c r="I2243" s="501" t="s">
        <v>651</v>
      </c>
      <c r="J2243" s="505" t="s">
        <v>651</v>
      </c>
      <c r="K2243" s="506">
        <v>4</v>
      </c>
      <c r="L2243" s="507">
        <v>12</v>
      </c>
      <c r="M2243" s="508">
        <f>13680+500</f>
        <v>14180</v>
      </c>
      <c r="N2243" s="512"/>
      <c r="O2243" s="513"/>
      <c r="P2243" s="511"/>
    </row>
    <row r="2244" spans="1:16" x14ac:dyDescent="0.2">
      <c r="A2244" s="501" t="s">
        <v>6633</v>
      </c>
      <c r="B2244" s="498" t="s">
        <v>639</v>
      </c>
      <c r="C2244" s="499" t="s">
        <v>620</v>
      </c>
      <c r="D2244" s="514" t="s">
        <v>6724</v>
      </c>
      <c r="E2244" s="515">
        <v>1300</v>
      </c>
      <c r="F2244" s="516">
        <v>18861447</v>
      </c>
      <c r="G2244" s="517" t="s">
        <v>6725</v>
      </c>
      <c r="H2244" s="501" t="s">
        <v>651</v>
      </c>
      <c r="I2244" s="501"/>
      <c r="J2244" s="505" t="s">
        <v>651</v>
      </c>
      <c r="K2244" s="506">
        <v>4</v>
      </c>
      <c r="L2244" s="507">
        <v>12</v>
      </c>
      <c r="M2244" s="508">
        <f>18290.4+500</f>
        <v>18790.400000000001</v>
      </c>
      <c r="N2244" s="512"/>
      <c r="O2244" s="513"/>
      <c r="P2244" s="511"/>
    </row>
    <row r="2245" spans="1:16" x14ac:dyDescent="0.2">
      <c r="A2245" s="501" t="s">
        <v>6633</v>
      </c>
      <c r="B2245" s="498" t="s">
        <v>639</v>
      </c>
      <c r="C2245" s="499" t="s">
        <v>620</v>
      </c>
      <c r="D2245" s="501" t="s">
        <v>6637</v>
      </c>
      <c r="E2245" s="502">
        <v>3800</v>
      </c>
      <c r="F2245" s="503">
        <v>22510784</v>
      </c>
      <c r="G2245" s="504" t="s">
        <v>6726</v>
      </c>
      <c r="H2245" s="501" t="s">
        <v>691</v>
      </c>
      <c r="I2245" s="501" t="s">
        <v>625</v>
      </c>
      <c r="J2245" s="505" t="s">
        <v>625</v>
      </c>
      <c r="K2245" s="506">
        <v>4</v>
      </c>
      <c r="L2245" s="507">
        <v>12</v>
      </c>
      <c r="M2245" s="508">
        <f>48290.4+300</f>
        <v>48590.400000000001</v>
      </c>
      <c r="N2245" s="512"/>
      <c r="O2245" s="513"/>
      <c r="P2245" s="511"/>
    </row>
    <row r="2246" spans="1:16" x14ac:dyDescent="0.2">
      <c r="A2246" s="501" t="s">
        <v>6633</v>
      </c>
      <c r="B2246" s="498" t="s">
        <v>639</v>
      </c>
      <c r="C2246" s="499" t="s">
        <v>620</v>
      </c>
      <c r="D2246" s="514" t="s">
        <v>6727</v>
      </c>
      <c r="E2246" s="515">
        <v>5500</v>
      </c>
      <c r="F2246" s="516">
        <v>18211833</v>
      </c>
      <c r="G2246" s="517" t="s">
        <v>6728</v>
      </c>
      <c r="H2246" s="501" t="s">
        <v>3431</v>
      </c>
      <c r="I2246" s="501" t="s">
        <v>6284</v>
      </c>
      <c r="J2246" s="505" t="s">
        <v>3431</v>
      </c>
      <c r="K2246" s="506">
        <v>4</v>
      </c>
      <c r="L2246" s="507">
        <v>12</v>
      </c>
      <c r="M2246" s="508">
        <f>68690.4+300</f>
        <v>68990.399999999994</v>
      </c>
      <c r="N2246" s="512"/>
      <c r="O2246" s="513"/>
      <c r="P2246" s="511"/>
    </row>
    <row r="2247" spans="1:16" x14ac:dyDescent="0.2">
      <c r="A2247" s="501" t="s">
        <v>6633</v>
      </c>
      <c r="B2247" s="498" t="s">
        <v>639</v>
      </c>
      <c r="C2247" s="499" t="s">
        <v>620</v>
      </c>
      <c r="D2247" s="514" t="s">
        <v>805</v>
      </c>
      <c r="E2247" s="515">
        <v>3500</v>
      </c>
      <c r="F2247" s="516">
        <v>47867440</v>
      </c>
      <c r="G2247" s="517" t="s">
        <v>6729</v>
      </c>
      <c r="H2247" s="501" t="s">
        <v>2233</v>
      </c>
      <c r="I2247" s="501" t="s">
        <v>6730</v>
      </c>
      <c r="J2247" s="505" t="s">
        <v>6609</v>
      </c>
      <c r="K2247" s="506">
        <v>4</v>
      </c>
      <c r="L2247" s="507">
        <v>12</v>
      </c>
      <c r="M2247" s="508">
        <f>44690.4+300</f>
        <v>44990.400000000001</v>
      </c>
      <c r="N2247" s="512"/>
      <c r="O2247" s="513"/>
      <c r="P2247" s="511"/>
    </row>
    <row r="2248" spans="1:16" x14ac:dyDescent="0.2">
      <c r="A2248" s="501" t="s">
        <v>6633</v>
      </c>
      <c r="B2248" s="498" t="s">
        <v>639</v>
      </c>
      <c r="C2248" s="499" t="s">
        <v>620</v>
      </c>
      <c r="D2248" s="514" t="s">
        <v>6643</v>
      </c>
      <c r="E2248" s="515">
        <v>3800</v>
      </c>
      <c r="F2248" s="529" t="s">
        <v>6731</v>
      </c>
      <c r="G2248" s="517" t="s">
        <v>6732</v>
      </c>
      <c r="H2248" s="501" t="s">
        <v>6643</v>
      </c>
      <c r="I2248" s="501" t="s">
        <v>625</v>
      </c>
      <c r="J2248" s="505" t="s">
        <v>625</v>
      </c>
      <c r="K2248" s="506">
        <v>4</v>
      </c>
      <c r="L2248" s="507">
        <v>12</v>
      </c>
      <c r="M2248" s="508">
        <f>47496+300</f>
        <v>47796</v>
      </c>
      <c r="N2248" s="512"/>
      <c r="O2248" s="513"/>
      <c r="P2248" s="511"/>
    </row>
    <row r="2249" spans="1:16" x14ac:dyDescent="0.2">
      <c r="A2249" s="501" t="s">
        <v>6633</v>
      </c>
      <c r="B2249" s="498" t="s">
        <v>639</v>
      </c>
      <c r="C2249" s="499" t="s">
        <v>620</v>
      </c>
      <c r="D2249" s="501" t="s">
        <v>6733</v>
      </c>
      <c r="E2249" s="502">
        <v>4400</v>
      </c>
      <c r="F2249" s="526">
        <v>40589299</v>
      </c>
      <c r="G2249" s="497" t="s">
        <v>6734</v>
      </c>
      <c r="H2249" s="501" t="s">
        <v>2288</v>
      </c>
      <c r="I2249" s="501" t="s">
        <v>6636</v>
      </c>
      <c r="J2249" s="505" t="s">
        <v>6609</v>
      </c>
      <c r="K2249" s="506">
        <v>4</v>
      </c>
      <c r="L2249" s="507">
        <v>12</v>
      </c>
      <c r="M2249" s="508">
        <f>55490.4+300</f>
        <v>55790.400000000001</v>
      </c>
      <c r="N2249" s="512"/>
      <c r="O2249" s="513"/>
      <c r="P2249" s="511"/>
    </row>
    <row r="2250" spans="1:16" x14ac:dyDescent="0.2">
      <c r="A2250" s="501" t="s">
        <v>6633</v>
      </c>
      <c r="B2250" s="498" t="s">
        <v>639</v>
      </c>
      <c r="C2250" s="499" t="s">
        <v>620</v>
      </c>
      <c r="D2250" s="501" t="s">
        <v>6735</v>
      </c>
      <c r="E2250" s="502">
        <v>930</v>
      </c>
      <c r="F2250" s="503" t="s">
        <v>6736</v>
      </c>
      <c r="G2250" s="504" t="s">
        <v>6737</v>
      </c>
      <c r="H2250" s="501" t="s">
        <v>651</v>
      </c>
      <c r="I2250" s="501" t="s">
        <v>651</v>
      </c>
      <c r="J2250" s="505" t="s">
        <v>651</v>
      </c>
      <c r="K2250" s="506">
        <v>4</v>
      </c>
      <c r="L2250" s="507">
        <v>12</v>
      </c>
      <c r="M2250" s="508">
        <f>12764.4+500</f>
        <v>13264.4</v>
      </c>
      <c r="N2250" s="512"/>
      <c r="O2250" s="513"/>
      <c r="P2250" s="511"/>
    </row>
    <row r="2251" spans="1:16" x14ac:dyDescent="0.2">
      <c r="A2251" s="501" t="s">
        <v>6633</v>
      </c>
      <c r="B2251" s="498" t="s">
        <v>639</v>
      </c>
      <c r="C2251" s="499" t="s">
        <v>620</v>
      </c>
      <c r="D2251" s="501" t="s">
        <v>6738</v>
      </c>
      <c r="E2251" s="502">
        <v>3000</v>
      </c>
      <c r="F2251" s="527">
        <v>43383692</v>
      </c>
      <c r="G2251" s="501" t="s">
        <v>6739</v>
      </c>
      <c r="H2251" s="501" t="s">
        <v>6738</v>
      </c>
      <c r="I2251" s="501" t="s">
        <v>6495</v>
      </c>
      <c r="J2251" s="505" t="s">
        <v>6738</v>
      </c>
      <c r="K2251" s="506">
        <v>4</v>
      </c>
      <c r="L2251" s="507">
        <v>12</v>
      </c>
      <c r="M2251" s="508">
        <f>38690.4+300</f>
        <v>38990.400000000001</v>
      </c>
      <c r="N2251" s="512"/>
      <c r="O2251" s="513"/>
      <c r="P2251" s="511"/>
    </row>
    <row r="2252" spans="1:16" x14ac:dyDescent="0.2">
      <c r="A2252" s="501" t="s">
        <v>6633</v>
      </c>
      <c r="B2252" s="498" t="s">
        <v>639</v>
      </c>
      <c r="C2252" s="499" t="s">
        <v>620</v>
      </c>
      <c r="D2252" s="501" t="s">
        <v>6740</v>
      </c>
      <c r="E2252" s="502">
        <v>1200</v>
      </c>
      <c r="F2252" s="503" t="s">
        <v>6741</v>
      </c>
      <c r="G2252" s="504" t="s">
        <v>6742</v>
      </c>
      <c r="H2252" s="501" t="s">
        <v>651</v>
      </c>
      <c r="I2252" s="501" t="s">
        <v>651</v>
      </c>
      <c r="J2252" s="505" t="s">
        <v>651</v>
      </c>
      <c r="K2252" s="506">
        <v>4</v>
      </c>
      <c r="L2252" s="507">
        <v>12</v>
      </c>
      <c r="M2252" s="508">
        <f>17090.4+500</f>
        <v>17590.400000000001</v>
      </c>
      <c r="N2252" s="512"/>
      <c r="O2252" s="513"/>
      <c r="P2252" s="511"/>
    </row>
    <row r="2253" spans="1:16" x14ac:dyDescent="0.2">
      <c r="A2253" s="501" t="s">
        <v>6633</v>
      </c>
      <c r="B2253" s="498" t="s">
        <v>639</v>
      </c>
      <c r="C2253" s="499" t="s">
        <v>620</v>
      </c>
      <c r="D2253" s="514" t="s">
        <v>6643</v>
      </c>
      <c r="E2253" s="515">
        <v>3800</v>
      </c>
      <c r="F2253" s="523" t="s">
        <v>6743</v>
      </c>
      <c r="G2253" s="517" t="s">
        <v>6744</v>
      </c>
      <c r="H2253" s="501" t="s">
        <v>6653</v>
      </c>
      <c r="I2253" s="501" t="s">
        <v>6654</v>
      </c>
      <c r="J2253" s="505" t="s">
        <v>625</v>
      </c>
      <c r="K2253" s="506">
        <v>4</v>
      </c>
      <c r="L2253" s="507">
        <v>12</v>
      </c>
      <c r="M2253" s="508">
        <f>48290.4+300</f>
        <v>48590.400000000001</v>
      </c>
      <c r="N2253" s="512"/>
      <c r="O2253" s="513"/>
      <c r="P2253" s="511"/>
    </row>
    <row r="2254" spans="1:16" x14ac:dyDescent="0.2">
      <c r="A2254" s="501" t="s">
        <v>6633</v>
      </c>
      <c r="B2254" s="498" t="s">
        <v>639</v>
      </c>
      <c r="C2254" s="499" t="s">
        <v>620</v>
      </c>
      <c r="D2254" s="514" t="s">
        <v>2578</v>
      </c>
      <c r="E2254" s="515">
        <v>3800</v>
      </c>
      <c r="F2254" s="516">
        <v>42201212</v>
      </c>
      <c r="G2254" s="517" t="s">
        <v>6745</v>
      </c>
      <c r="H2254" s="501" t="s">
        <v>691</v>
      </c>
      <c r="I2254" s="501" t="s">
        <v>625</v>
      </c>
      <c r="J2254" s="505" t="s">
        <v>625</v>
      </c>
      <c r="K2254" s="506">
        <v>4</v>
      </c>
      <c r="L2254" s="507">
        <v>12</v>
      </c>
      <c r="M2254" s="508">
        <f>47604+300</f>
        <v>47904</v>
      </c>
      <c r="N2254" s="512"/>
      <c r="O2254" s="513"/>
      <c r="P2254" s="511"/>
    </row>
    <row r="2255" spans="1:16" x14ac:dyDescent="0.2">
      <c r="A2255" s="501" t="s">
        <v>6633</v>
      </c>
      <c r="B2255" s="498" t="s">
        <v>639</v>
      </c>
      <c r="C2255" s="499" t="s">
        <v>620</v>
      </c>
      <c r="D2255" s="501" t="s">
        <v>805</v>
      </c>
      <c r="E2255" s="502">
        <v>2300</v>
      </c>
      <c r="F2255" s="522">
        <v>41807365</v>
      </c>
      <c r="G2255" s="497" t="s">
        <v>6746</v>
      </c>
      <c r="H2255" s="501" t="s">
        <v>625</v>
      </c>
      <c r="I2255" s="501" t="s">
        <v>625</v>
      </c>
      <c r="J2255" s="505" t="s">
        <v>625</v>
      </c>
      <c r="K2255" s="506">
        <v>4</v>
      </c>
      <c r="L2255" s="507">
        <v>12</v>
      </c>
      <c r="M2255" s="508">
        <f>29604+300</f>
        <v>29904</v>
      </c>
      <c r="N2255" s="512"/>
      <c r="O2255" s="513"/>
      <c r="P2255" s="511"/>
    </row>
    <row r="2256" spans="1:16" x14ac:dyDescent="0.2">
      <c r="A2256" s="501" t="s">
        <v>6633</v>
      </c>
      <c r="B2256" s="498" t="s">
        <v>639</v>
      </c>
      <c r="C2256" s="499" t="s">
        <v>620</v>
      </c>
      <c r="D2256" s="530" t="s">
        <v>6747</v>
      </c>
      <c r="E2256" s="531">
        <v>5000</v>
      </c>
      <c r="F2256" s="516">
        <v>23933077</v>
      </c>
      <c r="G2256" s="517" t="s">
        <v>6748</v>
      </c>
      <c r="H2256" s="501" t="s">
        <v>6747</v>
      </c>
      <c r="I2256" s="501" t="s">
        <v>6284</v>
      </c>
      <c r="J2256" s="505" t="s">
        <v>6749</v>
      </c>
      <c r="K2256" s="506">
        <v>1</v>
      </c>
      <c r="L2256" s="507">
        <v>2</v>
      </c>
      <c r="M2256" s="508">
        <v>26630</v>
      </c>
      <c r="N2256" s="512"/>
      <c r="O2256" s="513"/>
      <c r="P2256" s="511"/>
    </row>
    <row r="2257" spans="1:16" x14ac:dyDescent="0.2">
      <c r="A2257" s="501" t="s">
        <v>6633</v>
      </c>
      <c r="B2257" s="498" t="s">
        <v>639</v>
      </c>
      <c r="C2257" s="499" t="s">
        <v>620</v>
      </c>
      <c r="D2257" s="501" t="s">
        <v>781</v>
      </c>
      <c r="E2257" s="519">
        <v>1300</v>
      </c>
      <c r="F2257" s="520">
        <v>19336272</v>
      </c>
      <c r="G2257" s="501" t="s">
        <v>6750</v>
      </c>
      <c r="H2257" s="501" t="s">
        <v>781</v>
      </c>
      <c r="I2257" s="501" t="s">
        <v>6751</v>
      </c>
      <c r="J2257" s="505" t="s">
        <v>651</v>
      </c>
      <c r="K2257" s="506">
        <v>4</v>
      </c>
      <c r="L2257" s="507">
        <v>12</v>
      </c>
      <c r="M2257" s="508">
        <f>17604+500</f>
        <v>18104</v>
      </c>
      <c r="N2257" s="512"/>
      <c r="O2257" s="513"/>
      <c r="P2257" s="511"/>
    </row>
    <row r="2258" spans="1:16" x14ac:dyDescent="0.2">
      <c r="A2258" s="501" t="s">
        <v>6633</v>
      </c>
      <c r="B2258" s="498" t="s">
        <v>639</v>
      </c>
      <c r="C2258" s="499" t="s">
        <v>620</v>
      </c>
      <c r="D2258" s="501" t="s">
        <v>781</v>
      </c>
      <c r="E2258" s="519">
        <v>1300</v>
      </c>
      <c r="F2258" s="520">
        <v>41133292</v>
      </c>
      <c r="G2258" s="501" t="s">
        <v>6752</v>
      </c>
      <c r="H2258" s="501" t="s">
        <v>781</v>
      </c>
      <c r="I2258" s="501" t="s">
        <v>6751</v>
      </c>
      <c r="J2258" s="505" t="s">
        <v>651</v>
      </c>
      <c r="K2258" s="506">
        <v>4</v>
      </c>
      <c r="L2258" s="507">
        <v>12</v>
      </c>
      <c r="M2258" s="508">
        <f>17604+500</f>
        <v>18104</v>
      </c>
      <c r="N2258" s="512"/>
      <c r="O2258" s="513"/>
      <c r="P2258" s="511"/>
    </row>
    <row r="2259" spans="1:16" x14ac:dyDescent="0.2">
      <c r="A2259" s="501" t="s">
        <v>6633</v>
      </c>
      <c r="B2259" s="498" t="s">
        <v>639</v>
      </c>
      <c r="C2259" s="499" t="s">
        <v>620</v>
      </c>
      <c r="D2259" s="501" t="s">
        <v>6702</v>
      </c>
      <c r="E2259" s="502">
        <v>1300</v>
      </c>
      <c r="F2259" s="503" t="s">
        <v>6753</v>
      </c>
      <c r="G2259" s="504" t="s">
        <v>6754</v>
      </c>
      <c r="H2259" s="501" t="s">
        <v>651</v>
      </c>
      <c r="I2259" s="501" t="s">
        <v>651</v>
      </c>
      <c r="J2259" s="505" t="s">
        <v>651</v>
      </c>
      <c r="K2259" s="506">
        <v>4</v>
      </c>
      <c r="L2259" s="507">
        <v>12</v>
      </c>
      <c r="M2259" s="508">
        <f>17604+500</f>
        <v>18104</v>
      </c>
      <c r="N2259" s="512"/>
      <c r="O2259" s="513"/>
      <c r="P2259" s="511"/>
    </row>
    <row r="2260" spans="1:16" x14ac:dyDescent="0.2">
      <c r="A2260" s="501" t="s">
        <v>6633</v>
      </c>
      <c r="B2260" s="498" t="s">
        <v>639</v>
      </c>
      <c r="C2260" s="499" t="s">
        <v>620</v>
      </c>
      <c r="D2260" s="501" t="s">
        <v>6755</v>
      </c>
      <c r="E2260" s="502">
        <v>14000</v>
      </c>
      <c r="F2260" s="498">
        <v>18150164</v>
      </c>
      <c r="G2260" s="497" t="s">
        <v>6756</v>
      </c>
      <c r="H2260" s="501" t="s">
        <v>749</v>
      </c>
      <c r="I2260" s="501" t="s">
        <v>749</v>
      </c>
      <c r="J2260" s="505" t="s">
        <v>6757</v>
      </c>
      <c r="K2260" s="506">
        <v>4</v>
      </c>
      <c r="L2260" s="507">
        <v>12</v>
      </c>
      <c r="M2260" s="508">
        <f>170690.4+300</f>
        <v>170990.4</v>
      </c>
      <c r="N2260" s="512"/>
      <c r="O2260" s="513"/>
      <c r="P2260" s="511"/>
    </row>
    <row r="2261" spans="1:16" x14ac:dyDescent="0.2">
      <c r="A2261" s="501" t="s">
        <v>6633</v>
      </c>
      <c r="B2261" s="498" t="s">
        <v>639</v>
      </c>
      <c r="C2261" s="499" t="s">
        <v>620</v>
      </c>
      <c r="D2261" s="501" t="s">
        <v>6641</v>
      </c>
      <c r="E2261" s="502">
        <v>3800</v>
      </c>
      <c r="F2261" s="503">
        <v>32739549</v>
      </c>
      <c r="G2261" s="504" t="s">
        <v>6758</v>
      </c>
      <c r="H2261" s="501" t="s">
        <v>6643</v>
      </c>
      <c r="I2261" s="501" t="s">
        <v>625</v>
      </c>
      <c r="J2261" s="505" t="s">
        <v>625</v>
      </c>
      <c r="K2261" s="506">
        <v>4</v>
      </c>
      <c r="L2261" s="507">
        <v>12</v>
      </c>
      <c r="M2261" s="508">
        <f>48290.4+300</f>
        <v>48590.400000000001</v>
      </c>
      <c r="N2261" s="512"/>
      <c r="O2261" s="513"/>
      <c r="P2261" s="511"/>
    </row>
    <row r="2262" spans="1:16" x14ac:dyDescent="0.2">
      <c r="A2262" s="501" t="s">
        <v>6633</v>
      </c>
      <c r="B2262" s="498" t="s">
        <v>639</v>
      </c>
      <c r="C2262" s="499" t="s">
        <v>620</v>
      </c>
      <c r="D2262" s="501" t="s">
        <v>6637</v>
      </c>
      <c r="E2262" s="502">
        <v>3800</v>
      </c>
      <c r="F2262" s="503">
        <v>45994595</v>
      </c>
      <c r="G2262" s="504" t="s">
        <v>6759</v>
      </c>
      <c r="H2262" s="501" t="s">
        <v>691</v>
      </c>
      <c r="I2262" s="501" t="s">
        <v>625</v>
      </c>
      <c r="J2262" s="505" t="s">
        <v>625</v>
      </c>
      <c r="K2262" s="506">
        <v>4</v>
      </c>
      <c r="L2262" s="507">
        <v>12</v>
      </c>
      <c r="M2262" s="508">
        <f>48290.4+300</f>
        <v>48590.400000000001</v>
      </c>
      <c r="N2262" s="512"/>
      <c r="O2262" s="513"/>
      <c r="P2262" s="511"/>
    </row>
    <row r="2263" spans="1:16" x14ac:dyDescent="0.2">
      <c r="A2263" s="501" t="s">
        <v>6633</v>
      </c>
      <c r="B2263" s="498" t="s">
        <v>639</v>
      </c>
      <c r="C2263" s="499" t="s">
        <v>620</v>
      </c>
      <c r="D2263" s="501" t="s">
        <v>6760</v>
      </c>
      <c r="E2263" s="502">
        <v>1000</v>
      </c>
      <c r="F2263" s="503" t="s">
        <v>6761</v>
      </c>
      <c r="G2263" s="504" t="s">
        <v>6762</v>
      </c>
      <c r="H2263" s="501" t="s">
        <v>651</v>
      </c>
      <c r="I2263" s="501" t="s">
        <v>651</v>
      </c>
      <c r="J2263" s="505" t="s">
        <v>651</v>
      </c>
      <c r="K2263" s="506">
        <v>4</v>
      </c>
      <c r="L2263" s="507">
        <v>12</v>
      </c>
      <c r="M2263" s="508">
        <f>13680+500</f>
        <v>14180</v>
      </c>
      <c r="N2263" s="512"/>
      <c r="O2263" s="513"/>
      <c r="P2263" s="511"/>
    </row>
    <row r="2264" spans="1:16" x14ac:dyDescent="0.2">
      <c r="A2264" s="501" t="s">
        <v>6633</v>
      </c>
      <c r="B2264" s="498" t="s">
        <v>639</v>
      </c>
      <c r="C2264" s="499" t="s">
        <v>620</v>
      </c>
      <c r="D2264" s="501" t="s">
        <v>6637</v>
      </c>
      <c r="E2264" s="502">
        <v>3800</v>
      </c>
      <c r="F2264" s="503">
        <v>45796336</v>
      </c>
      <c r="G2264" s="504" t="s">
        <v>6763</v>
      </c>
      <c r="H2264" s="501" t="s">
        <v>691</v>
      </c>
      <c r="I2264" s="501" t="s">
        <v>625</v>
      </c>
      <c r="J2264" s="505" t="s">
        <v>625</v>
      </c>
      <c r="K2264" s="506">
        <v>4</v>
      </c>
      <c r="L2264" s="507">
        <v>12</v>
      </c>
      <c r="M2264" s="508">
        <f>48290.4+300</f>
        <v>48590.400000000001</v>
      </c>
      <c r="N2264" s="512"/>
      <c r="O2264" s="513"/>
      <c r="P2264" s="511"/>
    </row>
    <row r="2265" spans="1:16" x14ac:dyDescent="0.2">
      <c r="A2265" s="501" t="s">
        <v>6633</v>
      </c>
      <c r="B2265" s="498" t="s">
        <v>639</v>
      </c>
      <c r="C2265" s="499" t="s">
        <v>620</v>
      </c>
      <c r="D2265" s="501" t="s">
        <v>656</v>
      </c>
      <c r="E2265" s="502">
        <v>4000</v>
      </c>
      <c r="F2265" s="503">
        <v>41839550</v>
      </c>
      <c r="G2265" s="504" t="s">
        <v>6764</v>
      </c>
      <c r="H2265" s="501" t="s">
        <v>656</v>
      </c>
      <c r="I2265" s="501" t="s">
        <v>630</v>
      </c>
      <c r="J2265" s="505" t="s">
        <v>6609</v>
      </c>
      <c r="K2265" s="506">
        <v>4</v>
      </c>
      <c r="L2265" s="507">
        <v>12</v>
      </c>
      <c r="M2265" s="508">
        <f>50690.4+300</f>
        <v>50990.400000000001</v>
      </c>
      <c r="N2265" s="512"/>
      <c r="O2265" s="513"/>
      <c r="P2265" s="511"/>
    </row>
    <row r="2266" spans="1:16" x14ac:dyDescent="0.2">
      <c r="A2266" s="501" t="s">
        <v>6633</v>
      </c>
      <c r="B2266" s="498" t="s">
        <v>639</v>
      </c>
      <c r="C2266" s="499" t="s">
        <v>620</v>
      </c>
      <c r="D2266" s="501" t="s">
        <v>6765</v>
      </c>
      <c r="E2266" s="502">
        <v>5000</v>
      </c>
      <c r="F2266" s="498">
        <v>40043008</v>
      </c>
      <c r="G2266" s="497" t="s">
        <v>6766</v>
      </c>
      <c r="H2266" s="501" t="s">
        <v>6767</v>
      </c>
      <c r="I2266" s="501" t="s">
        <v>6495</v>
      </c>
      <c r="J2266" s="505" t="s">
        <v>6609</v>
      </c>
      <c r="K2266" s="506">
        <v>4</v>
      </c>
      <c r="L2266" s="507">
        <v>12</v>
      </c>
      <c r="M2266" s="508">
        <f>62690.4+300</f>
        <v>62990.400000000001</v>
      </c>
      <c r="N2266" s="512"/>
      <c r="O2266" s="513"/>
      <c r="P2266" s="511"/>
    </row>
    <row r="2267" spans="1:16" x14ac:dyDescent="0.2">
      <c r="A2267" s="501" t="s">
        <v>6633</v>
      </c>
      <c r="B2267" s="498" t="s">
        <v>639</v>
      </c>
      <c r="C2267" s="499" t="s">
        <v>620</v>
      </c>
      <c r="D2267" s="501" t="s">
        <v>6768</v>
      </c>
      <c r="E2267" s="502">
        <v>3000</v>
      </c>
      <c r="F2267" s="498">
        <v>41210302</v>
      </c>
      <c r="G2267" s="497" t="s">
        <v>6769</v>
      </c>
      <c r="H2267" s="501" t="s">
        <v>766</v>
      </c>
      <c r="I2267" s="501" t="s">
        <v>630</v>
      </c>
      <c r="J2267" s="505" t="s">
        <v>6609</v>
      </c>
      <c r="K2267" s="506">
        <v>4</v>
      </c>
      <c r="L2267" s="507">
        <v>12</v>
      </c>
      <c r="M2267" s="508">
        <f>38004+300</f>
        <v>38304</v>
      </c>
      <c r="N2267" s="512"/>
      <c r="O2267" s="513"/>
      <c r="P2267" s="511"/>
    </row>
    <row r="2268" spans="1:16" x14ac:dyDescent="0.2">
      <c r="A2268" s="501" t="s">
        <v>6633</v>
      </c>
      <c r="B2268" s="498" t="s">
        <v>639</v>
      </c>
      <c r="C2268" s="499" t="s">
        <v>620</v>
      </c>
      <c r="D2268" s="501" t="s">
        <v>656</v>
      </c>
      <c r="E2268" s="502">
        <v>5000</v>
      </c>
      <c r="F2268" s="498">
        <v>40680345</v>
      </c>
      <c r="G2268" s="497" t="s">
        <v>6770</v>
      </c>
      <c r="H2268" s="501" t="s">
        <v>656</v>
      </c>
      <c r="I2268" s="501" t="s">
        <v>630</v>
      </c>
      <c r="J2268" s="505" t="s">
        <v>6609</v>
      </c>
      <c r="K2268" s="506">
        <v>1</v>
      </c>
      <c r="L2268" s="507">
        <v>3</v>
      </c>
      <c r="M2268" s="508">
        <f>15822.6+300</f>
        <v>16122.6</v>
      </c>
      <c r="N2268" s="512"/>
      <c r="O2268" s="513"/>
      <c r="P2268" s="511"/>
    </row>
    <row r="2269" spans="1:16" x14ac:dyDescent="0.2">
      <c r="A2269" s="501" t="s">
        <v>6633</v>
      </c>
      <c r="B2269" s="498" t="s">
        <v>639</v>
      </c>
      <c r="C2269" s="499" t="s">
        <v>620</v>
      </c>
      <c r="D2269" s="514" t="s">
        <v>716</v>
      </c>
      <c r="E2269" s="531">
        <v>5000</v>
      </c>
      <c r="F2269" s="516">
        <v>41693719</v>
      </c>
      <c r="G2269" s="517" t="s">
        <v>6771</v>
      </c>
      <c r="H2269" s="501" t="s">
        <v>711</v>
      </c>
      <c r="I2269" s="501" t="s">
        <v>6284</v>
      </c>
      <c r="J2269" s="505" t="s">
        <v>6738</v>
      </c>
      <c r="K2269" s="506">
        <v>4</v>
      </c>
      <c r="L2269" s="507">
        <v>12</v>
      </c>
      <c r="M2269" s="508">
        <f>62690.4+300</f>
        <v>62990.400000000001</v>
      </c>
      <c r="N2269" s="512"/>
      <c r="O2269" s="513"/>
      <c r="P2269" s="511"/>
    </row>
    <row r="2270" spans="1:16" x14ac:dyDescent="0.2">
      <c r="A2270" s="501" t="s">
        <v>6633</v>
      </c>
      <c r="B2270" s="498" t="s">
        <v>639</v>
      </c>
      <c r="C2270" s="499" t="s">
        <v>620</v>
      </c>
      <c r="D2270" s="514" t="s">
        <v>2528</v>
      </c>
      <c r="E2270" s="524">
        <v>6000</v>
      </c>
      <c r="F2270" s="516">
        <v>44042575</v>
      </c>
      <c r="G2270" s="517" t="s">
        <v>6772</v>
      </c>
      <c r="H2270" s="501" t="s">
        <v>695</v>
      </c>
      <c r="I2270" s="501" t="s">
        <v>6284</v>
      </c>
      <c r="J2270" s="505" t="s">
        <v>695</v>
      </c>
      <c r="K2270" s="506">
        <v>4</v>
      </c>
      <c r="L2270" s="507">
        <v>12</v>
      </c>
      <c r="M2270" s="508">
        <f>74690.4+300</f>
        <v>74990.399999999994</v>
      </c>
      <c r="N2270" s="512"/>
      <c r="O2270" s="513"/>
      <c r="P2270" s="511"/>
    </row>
    <row r="2271" spans="1:16" x14ac:dyDescent="0.2">
      <c r="A2271" s="501" t="s">
        <v>6633</v>
      </c>
      <c r="B2271" s="498" t="s">
        <v>639</v>
      </c>
      <c r="C2271" s="499" t="s">
        <v>620</v>
      </c>
      <c r="D2271" s="501" t="s">
        <v>781</v>
      </c>
      <c r="E2271" s="519">
        <v>1300</v>
      </c>
      <c r="F2271" s="521" t="s">
        <v>6773</v>
      </c>
      <c r="G2271" s="501" t="s">
        <v>6774</v>
      </c>
      <c r="H2271" s="501" t="s">
        <v>781</v>
      </c>
      <c r="I2271" s="501" t="s">
        <v>6751</v>
      </c>
      <c r="J2271" s="505" t="s">
        <v>651</v>
      </c>
      <c r="K2271" s="506">
        <v>4</v>
      </c>
      <c r="L2271" s="507">
        <v>12</v>
      </c>
      <c r="M2271" s="508">
        <f>17604+500</f>
        <v>18104</v>
      </c>
      <c r="N2271" s="512"/>
      <c r="O2271" s="513"/>
      <c r="P2271" s="511"/>
    </row>
    <row r="2272" spans="1:16" x14ac:dyDescent="0.2">
      <c r="A2272" s="501" t="s">
        <v>6633</v>
      </c>
      <c r="B2272" s="498" t="s">
        <v>639</v>
      </c>
      <c r="C2272" s="499" t="s">
        <v>620</v>
      </c>
      <c r="D2272" s="501" t="s">
        <v>656</v>
      </c>
      <c r="E2272" s="502">
        <v>3000</v>
      </c>
      <c r="F2272" s="503" t="s">
        <v>6775</v>
      </c>
      <c r="G2272" s="504" t="s">
        <v>6776</v>
      </c>
      <c r="H2272" s="501" t="s">
        <v>656</v>
      </c>
      <c r="I2272" s="501" t="s">
        <v>6495</v>
      </c>
      <c r="J2272" s="505" t="s">
        <v>6609</v>
      </c>
      <c r="K2272" s="506">
        <v>4</v>
      </c>
      <c r="L2272" s="507">
        <v>12</v>
      </c>
      <c r="M2272" s="508">
        <f>38690.4+300</f>
        <v>38990.400000000001</v>
      </c>
      <c r="N2272" s="512"/>
      <c r="O2272" s="513"/>
      <c r="P2272" s="511"/>
    </row>
    <row r="2273" spans="1:16" ht="22.5" x14ac:dyDescent="0.2">
      <c r="A2273" s="501" t="s">
        <v>6633</v>
      </c>
      <c r="B2273" s="498" t="s">
        <v>639</v>
      </c>
      <c r="C2273" s="499" t="s">
        <v>620</v>
      </c>
      <c r="D2273" s="501" t="s">
        <v>6777</v>
      </c>
      <c r="E2273" s="502">
        <v>7300</v>
      </c>
      <c r="F2273" s="522" t="s">
        <v>6778</v>
      </c>
      <c r="G2273" s="528" t="s">
        <v>6779</v>
      </c>
      <c r="H2273" s="501" t="s">
        <v>2288</v>
      </c>
      <c r="I2273" s="501" t="s">
        <v>6636</v>
      </c>
      <c r="J2273" s="505" t="s">
        <v>6609</v>
      </c>
      <c r="K2273" s="506">
        <v>4</v>
      </c>
      <c r="L2273" s="507">
        <v>12</v>
      </c>
      <c r="M2273" s="508">
        <f>90290.4+300</f>
        <v>90590.399999999994</v>
      </c>
      <c r="N2273" s="512"/>
      <c r="O2273" s="513"/>
      <c r="P2273" s="511"/>
    </row>
    <row r="2274" spans="1:16" ht="22.5" x14ac:dyDescent="0.2">
      <c r="A2274" s="501" t="s">
        <v>6633</v>
      </c>
      <c r="B2274" s="498" t="s">
        <v>639</v>
      </c>
      <c r="C2274" s="499" t="s">
        <v>620</v>
      </c>
      <c r="D2274" s="501" t="s">
        <v>6780</v>
      </c>
      <c r="E2274" s="502">
        <v>4444.4399999999996</v>
      </c>
      <c r="F2274" s="522" t="s">
        <v>6781</v>
      </c>
      <c r="G2274" s="528" t="s">
        <v>6782</v>
      </c>
      <c r="H2274" s="501" t="s">
        <v>2233</v>
      </c>
      <c r="I2274" s="501" t="s">
        <v>6495</v>
      </c>
      <c r="J2274" s="505" t="s">
        <v>6609</v>
      </c>
      <c r="K2274" s="506">
        <v>1</v>
      </c>
      <c r="L2274" s="507">
        <v>1</v>
      </c>
      <c r="M2274" s="508">
        <f>56024.4+300</f>
        <v>56324.4</v>
      </c>
      <c r="N2274" s="512"/>
      <c r="O2274" s="513"/>
      <c r="P2274" s="511"/>
    </row>
    <row r="2275" spans="1:16" x14ac:dyDescent="0.2">
      <c r="A2275" s="501" t="s">
        <v>6633</v>
      </c>
      <c r="B2275" s="498" t="s">
        <v>639</v>
      </c>
      <c r="C2275" s="499" t="s">
        <v>620</v>
      </c>
      <c r="D2275" s="514" t="s">
        <v>6783</v>
      </c>
      <c r="E2275" s="524">
        <v>1300</v>
      </c>
      <c r="F2275" s="532" t="s">
        <v>6784</v>
      </c>
      <c r="G2275" s="517" t="s">
        <v>6785</v>
      </c>
      <c r="H2275" s="501" t="s">
        <v>6786</v>
      </c>
      <c r="I2275" s="501"/>
      <c r="J2275" s="505" t="s">
        <v>651</v>
      </c>
      <c r="K2275" s="506">
        <v>4</v>
      </c>
      <c r="L2275" s="507">
        <v>12</v>
      </c>
      <c r="M2275" s="508">
        <f>17604+500</f>
        <v>18104</v>
      </c>
      <c r="N2275" s="512"/>
      <c r="O2275" s="513"/>
      <c r="P2275" s="511"/>
    </row>
    <row r="2276" spans="1:16" x14ac:dyDescent="0.2">
      <c r="A2276" s="501" t="s">
        <v>6633</v>
      </c>
      <c r="B2276" s="498" t="s">
        <v>639</v>
      </c>
      <c r="C2276" s="499" t="s">
        <v>620</v>
      </c>
      <c r="D2276" s="501" t="s">
        <v>6641</v>
      </c>
      <c r="E2276" s="502">
        <v>3800</v>
      </c>
      <c r="F2276" s="503">
        <v>44694786</v>
      </c>
      <c r="G2276" s="504" t="s">
        <v>6787</v>
      </c>
      <c r="H2276" s="501" t="s">
        <v>6643</v>
      </c>
      <c r="I2276" s="501" t="s">
        <v>625</v>
      </c>
      <c r="J2276" s="505" t="s">
        <v>625</v>
      </c>
      <c r="K2276" s="506">
        <v>4</v>
      </c>
      <c r="L2276" s="507">
        <v>12</v>
      </c>
      <c r="M2276" s="508">
        <f>48290.4+300</f>
        <v>48590.400000000001</v>
      </c>
      <c r="N2276" s="512"/>
      <c r="O2276" s="513"/>
      <c r="P2276" s="511"/>
    </row>
    <row r="2277" spans="1:16" x14ac:dyDescent="0.2">
      <c r="A2277" s="501" t="s">
        <v>6633</v>
      </c>
      <c r="B2277" s="498" t="s">
        <v>639</v>
      </c>
      <c r="C2277" s="499" t="s">
        <v>620</v>
      </c>
      <c r="D2277" s="514" t="s">
        <v>805</v>
      </c>
      <c r="E2277" s="515">
        <v>2300</v>
      </c>
      <c r="F2277" s="516">
        <v>42843892</v>
      </c>
      <c r="G2277" s="517" t="s">
        <v>6788</v>
      </c>
      <c r="H2277" s="501" t="s">
        <v>774</v>
      </c>
      <c r="I2277" s="501" t="s">
        <v>625</v>
      </c>
      <c r="J2277" s="505" t="s">
        <v>625</v>
      </c>
      <c r="K2277" s="506">
        <v>4</v>
      </c>
      <c r="L2277" s="507">
        <v>12</v>
      </c>
      <c r="M2277" s="508">
        <f>30290.4+300</f>
        <v>30590.400000000001</v>
      </c>
      <c r="N2277" s="512"/>
      <c r="O2277" s="513"/>
      <c r="P2277" s="511"/>
    </row>
    <row r="2278" spans="1:16" x14ac:dyDescent="0.2">
      <c r="A2278" s="501" t="s">
        <v>6633</v>
      </c>
      <c r="B2278" s="498" t="s">
        <v>639</v>
      </c>
      <c r="C2278" s="499" t="s">
        <v>620</v>
      </c>
      <c r="D2278" s="514" t="s">
        <v>1247</v>
      </c>
      <c r="E2278" s="515">
        <v>3800</v>
      </c>
      <c r="F2278" s="523" t="s">
        <v>6789</v>
      </c>
      <c r="G2278" s="517" t="s">
        <v>6790</v>
      </c>
      <c r="H2278" s="501" t="s">
        <v>691</v>
      </c>
      <c r="I2278" s="501" t="s">
        <v>625</v>
      </c>
      <c r="J2278" s="505" t="s">
        <v>625</v>
      </c>
      <c r="K2278" s="506">
        <v>4</v>
      </c>
      <c r="L2278" s="507">
        <v>12</v>
      </c>
      <c r="M2278" s="508">
        <f>48290.4+300</f>
        <v>48590.400000000001</v>
      </c>
      <c r="N2278" s="512"/>
      <c r="O2278" s="513"/>
      <c r="P2278" s="511"/>
    </row>
    <row r="2279" spans="1:16" x14ac:dyDescent="0.2">
      <c r="A2279" s="501" t="s">
        <v>6633</v>
      </c>
      <c r="B2279" s="498" t="s">
        <v>639</v>
      </c>
      <c r="C2279" s="499" t="s">
        <v>620</v>
      </c>
      <c r="D2279" s="501" t="s">
        <v>6791</v>
      </c>
      <c r="E2279" s="502">
        <v>1300</v>
      </c>
      <c r="F2279" s="503" t="s">
        <v>6792</v>
      </c>
      <c r="G2279" s="504" t="s">
        <v>6793</v>
      </c>
      <c r="H2279" s="501" t="s">
        <v>651</v>
      </c>
      <c r="I2279" s="501" t="s">
        <v>651</v>
      </c>
      <c r="J2279" s="505" t="s">
        <v>651</v>
      </c>
      <c r="K2279" s="506">
        <v>4</v>
      </c>
      <c r="L2279" s="507">
        <v>12</v>
      </c>
      <c r="M2279" s="508">
        <f>17604+500</f>
        <v>18104</v>
      </c>
      <c r="N2279" s="512"/>
      <c r="O2279" s="513"/>
      <c r="P2279" s="511"/>
    </row>
    <row r="2280" spans="1:16" x14ac:dyDescent="0.2">
      <c r="A2280" s="501" t="s">
        <v>6633</v>
      </c>
      <c r="B2280" s="498" t="s">
        <v>639</v>
      </c>
      <c r="C2280" s="499" t="s">
        <v>620</v>
      </c>
      <c r="D2280" s="501" t="s">
        <v>6794</v>
      </c>
      <c r="E2280" s="502">
        <v>1300</v>
      </c>
      <c r="F2280" s="503" t="s">
        <v>6795</v>
      </c>
      <c r="G2280" s="504" t="s">
        <v>6796</v>
      </c>
      <c r="H2280" s="501" t="s">
        <v>651</v>
      </c>
      <c r="I2280" s="501" t="s">
        <v>651</v>
      </c>
      <c r="J2280" s="505" t="s">
        <v>651</v>
      </c>
      <c r="K2280" s="506">
        <v>4</v>
      </c>
      <c r="L2280" s="507">
        <v>12</v>
      </c>
      <c r="M2280" s="508">
        <f>18290.4+500</f>
        <v>18790.400000000001</v>
      </c>
      <c r="N2280" s="512"/>
      <c r="O2280" s="513"/>
      <c r="P2280" s="511"/>
    </row>
    <row r="2281" spans="1:16" x14ac:dyDescent="0.2">
      <c r="A2281" s="501" t="s">
        <v>6633</v>
      </c>
      <c r="B2281" s="498" t="s">
        <v>639</v>
      </c>
      <c r="C2281" s="499" t="s">
        <v>620</v>
      </c>
      <c r="D2281" s="514" t="s">
        <v>6686</v>
      </c>
      <c r="E2281" s="515">
        <v>3800</v>
      </c>
      <c r="F2281" s="516">
        <v>46933091</v>
      </c>
      <c r="G2281" s="517" t="s">
        <v>6797</v>
      </c>
      <c r="H2281" s="501" t="s">
        <v>6653</v>
      </c>
      <c r="I2281" s="501" t="s">
        <v>6654</v>
      </c>
      <c r="J2281" s="505" t="s">
        <v>625</v>
      </c>
      <c r="K2281" s="506">
        <v>4</v>
      </c>
      <c r="L2281" s="507">
        <v>12</v>
      </c>
      <c r="M2281" s="508">
        <f>48290.4+300</f>
        <v>48590.400000000001</v>
      </c>
      <c r="N2281" s="512"/>
      <c r="O2281" s="513"/>
      <c r="P2281" s="511"/>
    </row>
    <row r="2282" spans="1:16" x14ac:dyDescent="0.2">
      <c r="A2282" s="501" t="s">
        <v>6633</v>
      </c>
      <c r="B2282" s="498" t="s">
        <v>639</v>
      </c>
      <c r="C2282" s="499" t="s">
        <v>620</v>
      </c>
      <c r="D2282" s="501" t="s">
        <v>6798</v>
      </c>
      <c r="E2282" s="502">
        <v>5000</v>
      </c>
      <c r="F2282" s="527">
        <v>44161662</v>
      </c>
      <c r="G2282" s="501" t="s">
        <v>6799</v>
      </c>
      <c r="H2282" s="501" t="s">
        <v>766</v>
      </c>
      <c r="I2282" s="501" t="s">
        <v>6297</v>
      </c>
      <c r="J2282" s="505" t="s">
        <v>749</v>
      </c>
      <c r="K2282" s="506">
        <v>4</v>
      </c>
      <c r="L2282" s="507">
        <v>12</v>
      </c>
      <c r="M2282" s="508">
        <f>62690.4+300</f>
        <v>62990.400000000001</v>
      </c>
      <c r="N2282" s="512"/>
      <c r="O2282" s="513"/>
      <c r="P2282" s="511"/>
    </row>
    <row r="2283" spans="1:16" x14ac:dyDescent="0.2">
      <c r="A2283" s="501" t="s">
        <v>6633</v>
      </c>
      <c r="B2283" s="498" t="s">
        <v>639</v>
      </c>
      <c r="C2283" s="499" t="s">
        <v>620</v>
      </c>
      <c r="D2283" s="501" t="s">
        <v>6800</v>
      </c>
      <c r="E2283" s="502">
        <v>1000</v>
      </c>
      <c r="F2283" s="503" t="s">
        <v>6801</v>
      </c>
      <c r="G2283" s="504" t="s">
        <v>6802</v>
      </c>
      <c r="H2283" s="501" t="s">
        <v>651</v>
      </c>
      <c r="I2283" s="501" t="s">
        <v>651</v>
      </c>
      <c r="J2283" s="505" t="s">
        <v>651</v>
      </c>
      <c r="K2283" s="506">
        <v>4</v>
      </c>
      <c r="L2283" s="507">
        <v>12</v>
      </c>
      <c r="M2283" s="508">
        <f>13680+500</f>
        <v>14180</v>
      </c>
      <c r="N2283" s="512"/>
      <c r="O2283" s="513"/>
      <c r="P2283" s="511"/>
    </row>
    <row r="2284" spans="1:16" x14ac:dyDescent="0.2">
      <c r="A2284" s="501" t="s">
        <v>6633</v>
      </c>
      <c r="B2284" s="498" t="s">
        <v>639</v>
      </c>
      <c r="C2284" s="499" t="s">
        <v>620</v>
      </c>
      <c r="D2284" s="501" t="s">
        <v>6637</v>
      </c>
      <c r="E2284" s="502">
        <v>3800</v>
      </c>
      <c r="F2284" s="503">
        <v>42467799</v>
      </c>
      <c r="G2284" s="504" t="s">
        <v>6803</v>
      </c>
      <c r="H2284" s="501" t="s">
        <v>691</v>
      </c>
      <c r="I2284" s="501" t="s">
        <v>625</v>
      </c>
      <c r="J2284" s="505" t="s">
        <v>625</v>
      </c>
      <c r="K2284" s="506">
        <v>4</v>
      </c>
      <c r="L2284" s="507">
        <v>12</v>
      </c>
      <c r="M2284" s="508">
        <f>48290.4+300</f>
        <v>48590.400000000001</v>
      </c>
      <c r="N2284" s="512"/>
      <c r="O2284" s="513"/>
      <c r="P2284" s="511"/>
    </row>
    <row r="2285" spans="1:16" x14ac:dyDescent="0.2">
      <c r="A2285" s="501" t="s">
        <v>6633</v>
      </c>
      <c r="B2285" s="498" t="s">
        <v>639</v>
      </c>
      <c r="C2285" s="499" t="s">
        <v>620</v>
      </c>
      <c r="D2285" s="501" t="s">
        <v>6804</v>
      </c>
      <c r="E2285" s="502">
        <v>8444.44</v>
      </c>
      <c r="F2285" s="522" t="s">
        <v>6805</v>
      </c>
      <c r="G2285" s="497" t="s">
        <v>6806</v>
      </c>
      <c r="H2285" s="501" t="s">
        <v>695</v>
      </c>
      <c r="I2285" s="501" t="s">
        <v>6636</v>
      </c>
      <c r="J2285" s="505" t="s">
        <v>6609</v>
      </c>
      <c r="K2285" s="506">
        <v>4</v>
      </c>
      <c r="L2285" s="507">
        <v>12</v>
      </c>
      <c r="M2285" s="508">
        <f>104025+300</f>
        <v>104325</v>
      </c>
      <c r="N2285" s="512"/>
      <c r="O2285" s="513"/>
      <c r="P2285" s="511"/>
    </row>
    <row r="2286" spans="1:16" x14ac:dyDescent="0.2">
      <c r="A2286" s="501" t="s">
        <v>6633</v>
      </c>
      <c r="B2286" s="498" t="s">
        <v>639</v>
      </c>
      <c r="C2286" s="499" t="s">
        <v>620</v>
      </c>
      <c r="D2286" s="501" t="s">
        <v>6637</v>
      </c>
      <c r="E2286" s="502">
        <v>3800</v>
      </c>
      <c r="F2286" s="503">
        <v>42351416</v>
      </c>
      <c r="G2286" s="504" t="s">
        <v>6807</v>
      </c>
      <c r="H2286" s="501" t="s">
        <v>691</v>
      </c>
      <c r="I2286" s="501" t="s">
        <v>625</v>
      </c>
      <c r="J2286" s="505" t="s">
        <v>625</v>
      </c>
      <c r="K2286" s="506">
        <v>4</v>
      </c>
      <c r="L2286" s="507">
        <v>12</v>
      </c>
      <c r="M2286" s="508">
        <f>48290.4+300</f>
        <v>48590.400000000001</v>
      </c>
      <c r="N2286" s="512"/>
      <c r="O2286" s="513"/>
      <c r="P2286" s="511"/>
    </row>
    <row r="2287" spans="1:16" x14ac:dyDescent="0.2">
      <c r="A2287" s="501" t="s">
        <v>6633</v>
      </c>
      <c r="B2287" s="498" t="s">
        <v>639</v>
      </c>
      <c r="C2287" s="499" t="s">
        <v>620</v>
      </c>
      <c r="D2287" s="501" t="s">
        <v>6808</v>
      </c>
      <c r="E2287" s="502">
        <v>1000</v>
      </c>
      <c r="F2287" s="503" t="s">
        <v>6809</v>
      </c>
      <c r="G2287" s="504" t="s">
        <v>6810</v>
      </c>
      <c r="H2287" s="501" t="s">
        <v>651</v>
      </c>
      <c r="I2287" s="501" t="s">
        <v>651</v>
      </c>
      <c r="J2287" s="505" t="s">
        <v>651</v>
      </c>
      <c r="K2287" s="506">
        <v>4</v>
      </c>
      <c r="L2287" s="507">
        <v>12</v>
      </c>
      <c r="M2287" s="508">
        <f>13680+500</f>
        <v>14180</v>
      </c>
      <c r="N2287" s="512"/>
      <c r="O2287" s="513"/>
      <c r="P2287" s="511"/>
    </row>
    <row r="2288" spans="1:16" x14ac:dyDescent="0.2">
      <c r="A2288" s="501" t="s">
        <v>6633</v>
      </c>
      <c r="B2288" s="498" t="s">
        <v>639</v>
      </c>
      <c r="C2288" s="499" t="s">
        <v>620</v>
      </c>
      <c r="D2288" s="514" t="s">
        <v>6686</v>
      </c>
      <c r="E2288" s="515">
        <v>3800</v>
      </c>
      <c r="F2288" s="523" t="s">
        <v>6811</v>
      </c>
      <c r="G2288" s="517" t="s">
        <v>6812</v>
      </c>
      <c r="H2288" s="501" t="s">
        <v>6653</v>
      </c>
      <c r="I2288" s="501" t="s">
        <v>6654</v>
      </c>
      <c r="J2288" s="505" t="s">
        <v>625</v>
      </c>
      <c r="K2288" s="506">
        <v>4</v>
      </c>
      <c r="L2288" s="507">
        <v>12</v>
      </c>
      <c r="M2288" s="508">
        <f>48290.4+300</f>
        <v>48590.400000000001</v>
      </c>
      <c r="N2288" s="512"/>
      <c r="O2288" s="513"/>
      <c r="P2288" s="511"/>
    </row>
    <row r="2289" spans="1:16" x14ac:dyDescent="0.2">
      <c r="A2289" s="501" t="s">
        <v>6633</v>
      </c>
      <c r="B2289" s="498" t="s">
        <v>639</v>
      </c>
      <c r="C2289" s="499" t="s">
        <v>620</v>
      </c>
      <c r="D2289" s="514" t="s">
        <v>656</v>
      </c>
      <c r="E2289" s="515">
        <v>3000</v>
      </c>
      <c r="F2289" s="523" t="s">
        <v>4400</v>
      </c>
      <c r="G2289" s="517" t="s">
        <v>4401</v>
      </c>
      <c r="H2289" s="501" t="s">
        <v>656</v>
      </c>
      <c r="I2289" s="501" t="s">
        <v>630</v>
      </c>
      <c r="J2289" s="505" t="s">
        <v>6609</v>
      </c>
      <c r="K2289" s="506">
        <v>2</v>
      </c>
      <c r="L2289" s="507">
        <v>4</v>
      </c>
      <c r="M2289" s="508">
        <f>15876.8+300</f>
        <v>16176.8</v>
      </c>
      <c r="N2289" s="512"/>
      <c r="O2289" s="513"/>
      <c r="P2289" s="511"/>
    </row>
    <row r="2290" spans="1:16" x14ac:dyDescent="0.2">
      <c r="A2290" s="501" t="s">
        <v>6633</v>
      </c>
      <c r="B2290" s="498" t="s">
        <v>639</v>
      </c>
      <c r="C2290" s="499" t="s">
        <v>620</v>
      </c>
      <c r="D2290" s="514" t="s">
        <v>656</v>
      </c>
      <c r="E2290" s="515">
        <v>4000</v>
      </c>
      <c r="F2290" s="523" t="s">
        <v>6813</v>
      </c>
      <c r="G2290" s="517" t="s">
        <v>6814</v>
      </c>
      <c r="H2290" s="501" t="s">
        <v>656</v>
      </c>
      <c r="I2290" s="501" t="s">
        <v>630</v>
      </c>
      <c r="J2290" s="505" t="s">
        <v>6609</v>
      </c>
      <c r="K2290" s="506">
        <v>4</v>
      </c>
      <c r="L2290" s="507">
        <v>12</v>
      </c>
      <c r="M2290" s="508">
        <v>35719.4</v>
      </c>
      <c r="N2290" s="512"/>
      <c r="O2290" s="513"/>
      <c r="P2290" s="511"/>
    </row>
    <row r="2291" spans="1:16" x14ac:dyDescent="0.2">
      <c r="A2291" s="501" t="s">
        <v>6633</v>
      </c>
      <c r="B2291" s="498" t="s">
        <v>639</v>
      </c>
      <c r="C2291" s="499" t="s">
        <v>620</v>
      </c>
      <c r="D2291" s="514" t="s">
        <v>6815</v>
      </c>
      <c r="E2291" s="531">
        <v>8400</v>
      </c>
      <c r="F2291" s="516">
        <v>17934773</v>
      </c>
      <c r="G2291" s="517" t="s">
        <v>6816</v>
      </c>
      <c r="H2291" s="501" t="s">
        <v>6738</v>
      </c>
      <c r="I2291" s="501" t="s">
        <v>6284</v>
      </c>
      <c r="J2291" s="505" t="s">
        <v>6738</v>
      </c>
      <c r="K2291" s="506">
        <v>4</v>
      </c>
      <c r="L2291" s="507">
        <v>12</v>
      </c>
      <c r="M2291" s="508">
        <f>102966+300</f>
        <v>103266</v>
      </c>
      <c r="N2291" s="512"/>
      <c r="O2291" s="513"/>
      <c r="P2291" s="511"/>
    </row>
    <row r="2292" spans="1:16" x14ac:dyDescent="0.2">
      <c r="A2292" s="501" t="s">
        <v>6633</v>
      </c>
      <c r="B2292" s="498" t="s">
        <v>639</v>
      </c>
      <c r="C2292" s="499" t="s">
        <v>620</v>
      </c>
      <c r="D2292" s="514" t="s">
        <v>6817</v>
      </c>
      <c r="E2292" s="531">
        <v>8500</v>
      </c>
      <c r="F2292" s="527">
        <v>17933895</v>
      </c>
      <c r="G2292" s="501" t="s">
        <v>6818</v>
      </c>
      <c r="H2292" s="501" t="s">
        <v>766</v>
      </c>
      <c r="I2292" s="501" t="s">
        <v>6297</v>
      </c>
      <c r="J2292" s="505" t="s">
        <v>766</v>
      </c>
      <c r="K2292" s="506">
        <v>1</v>
      </c>
      <c r="L2292" s="507">
        <v>4</v>
      </c>
      <c r="M2292" s="508">
        <f>78667.8+300</f>
        <v>78967.8</v>
      </c>
      <c r="N2292" s="512"/>
      <c r="O2292" s="513"/>
      <c r="P2292" s="511"/>
    </row>
    <row r="2293" spans="1:16" x14ac:dyDescent="0.2">
      <c r="A2293" s="501" t="s">
        <v>6633</v>
      </c>
      <c r="B2293" s="498" t="s">
        <v>639</v>
      </c>
      <c r="C2293" s="499" t="s">
        <v>620</v>
      </c>
      <c r="D2293" s="501" t="s">
        <v>6819</v>
      </c>
      <c r="E2293" s="502">
        <v>5000</v>
      </c>
      <c r="F2293" s="527">
        <v>17933895</v>
      </c>
      <c r="G2293" s="501" t="s">
        <v>6820</v>
      </c>
      <c r="H2293" s="501" t="s">
        <v>766</v>
      </c>
      <c r="I2293" s="501" t="s">
        <v>6297</v>
      </c>
      <c r="J2293" s="505" t="s">
        <v>766</v>
      </c>
      <c r="K2293" s="506">
        <v>1</v>
      </c>
      <c r="L2293" s="507">
        <v>1</v>
      </c>
      <c r="M2293" s="508">
        <v>14732</v>
      </c>
      <c r="N2293" s="512"/>
      <c r="O2293" s="513"/>
      <c r="P2293" s="511"/>
    </row>
    <row r="2294" spans="1:16" x14ac:dyDescent="0.2">
      <c r="A2294" s="501" t="s">
        <v>6633</v>
      </c>
      <c r="B2294" s="498" t="s">
        <v>639</v>
      </c>
      <c r="C2294" s="499" t="s">
        <v>620</v>
      </c>
      <c r="D2294" s="514" t="s">
        <v>740</v>
      </c>
      <c r="E2294" s="515">
        <v>3000</v>
      </c>
      <c r="F2294" s="516">
        <v>23998859</v>
      </c>
      <c r="G2294" s="517" t="s">
        <v>6821</v>
      </c>
      <c r="H2294" s="501" t="s">
        <v>6822</v>
      </c>
      <c r="I2294" s="501" t="s">
        <v>6284</v>
      </c>
      <c r="J2294" s="505" t="s">
        <v>6823</v>
      </c>
      <c r="K2294" s="506">
        <v>4</v>
      </c>
      <c r="L2294" s="507">
        <v>12</v>
      </c>
      <c r="M2294" s="508">
        <f>38690.4+300</f>
        <v>38990.400000000001</v>
      </c>
      <c r="N2294" s="512"/>
      <c r="O2294" s="513"/>
      <c r="P2294" s="511"/>
    </row>
    <row r="2295" spans="1:16" x14ac:dyDescent="0.2">
      <c r="A2295" s="501" t="s">
        <v>6633</v>
      </c>
      <c r="B2295" s="498" t="s">
        <v>639</v>
      </c>
      <c r="C2295" s="499" t="s">
        <v>620</v>
      </c>
      <c r="D2295" s="501" t="s">
        <v>6824</v>
      </c>
      <c r="E2295" s="502">
        <v>1450</v>
      </c>
      <c r="F2295" s="503" t="s">
        <v>6825</v>
      </c>
      <c r="G2295" s="504" t="s">
        <v>6826</v>
      </c>
      <c r="H2295" s="501" t="s">
        <v>651</v>
      </c>
      <c r="I2295" s="501" t="s">
        <v>651</v>
      </c>
      <c r="J2295" s="505" t="s">
        <v>651</v>
      </c>
      <c r="K2295" s="506">
        <v>4</v>
      </c>
      <c r="L2295" s="507">
        <v>12</v>
      </c>
      <c r="M2295" s="508">
        <f>20090.4+500</f>
        <v>20590.400000000001</v>
      </c>
      <c r="N2295" s="512"/>
      <c r="O2295" s="513"/>
      <c r="P2295" s="511"/>
    </row>
    <row r="2296" spans="1:16" x14ac:dyDescent="0.2">
      <c r="A2296" s="501" t="s">
        <v>6633</v>
      </c>
      <c r="B2296" s="498" t="s">
        <v>639</v>
      </c>
      <c r="C2296" s="499" t="s">
        <v>620</v>
      </c>
      <c r="D2296" s="501" t="s">
        <v>6666</v>
      </c>
      <c r="E2296" s="519">
        <v>1570.83</v>
      </c>
      <c r="F2296" s="521" t="s">
        <v>6827</v>
      </c>
      <c r="G2296" s="504" t="s">
        <v>6828</v>
      </c>
      <c r="H2296" s="501" t="s">
        <v>625</v>
      </c>
      <c r="I2296" s="501" t="s">
        <v>625</v>
      </c>
      <c r="J2296" s="505" t="s">
        <v>625</v>
      </c>
      <c r="K2296" s="506">
        <v>1</v>
      </c>
      <c r="L2296" s="507">
        <v>1</v>
      </c>
      <c r="M2296" s="508">
        <v>1870</v>
      </c>
      <c r="N2296" s="512"/>
      <c r="O2296" s="513"/>
      <c r="P2296" s="511"/>
    </row>
    <row r="2297" spans="1:16" x14ac:dyDescent="0.2">
      <c r="A2297" s="501" t="s">
        <v>6633</v>
      </c>
      <c r="B2297" s="498" t="s">
        <v>639</v>
      </c>
      <c r="C2297" s="499" t="s">
        <v>620</v>
      </c>
      <c r="D2297" s="501" t="s">
        <v>6829</v>
      </c>
      <c r="E2297" s="502">
        <v>1800</v>
      </c>
      <c r="F2297" s="533" t="s">
        <v>6830</v>
      </c>
      <c r="G2297" s="504" t="s">
        <v>6831</v>
      </c>
      <c r="H2297" s="501" t="s">
        <v>774</v>
      </c>
      <c r="I2297" s="501" t="s">
        <v>625</v>
      </c>
      <c r="J2297" s="505" t="s">
        <v>625</v>
      </c>
      <c r="K2297" s="506">
        <v>4</v>
      </c>
      <c r="L2297" s="507">
        <v>12</v>
      </c>
      <c r="M2297" s="508">
        <f>23604+300</f>
        <v>23904</v>
      </c>
      <c r="N2297" s="512"/>
      <c r="O2297" s="513"/>
      <c r="P2297" s="511"/>
    </row>
    <row r="2298" spans="1:16" x14ac:dyDescent="0.2">
      <c r="A2298" s="501" t="s">
        <v>6633</v>
      </c>
      <c r="B2298" s="498" t="s">
        <v>639</v>
      </c>
      <c r="C2298" s="499" t="s">
        <v>620</v>
      </c>
      <c r="D2298" s="501" t="s">
        <v>6637</v>
      </c>
      <c r="E2298" s="502">
        <v>3800</v>
      </c>
      <c r="F2298" s="503">
        <v>46470730</v>
      </c>
      <c r="G2298" s="504" t="s">
        <v>6832</v>
      </c>
      <c r="H2298" s="501" t="s">
        <v>691</v>
      </c>
      <c r="I2298" s="501" t="s">
        <v>625</v>
      </c>
      <c r="J2298" s="505" t="s">
        <v>625</v>
      </c>
      <c r="K2298" s="506">
        <v>4</v>
      </c>
      <c r="L2298" s="507">
        <v>12</v>
      </c>
      <c r="M2298" s="508">
        <f>48290.4+300</f>
        <v>48590.400000000001</v>
      </c>
      <c r="N2298" s="512"/>
      <c r="O2298" s="513"/>
      <c r="P2298" s="511"/>
    </row>
    <row r="2299" spans="1:16" x14ac:dyDescent="0.2">
      <c r="A2299" s="501" t="s">
        <v>6633</v>
      </c>
      <c r="B2299" s="498" t="s">
        <v>639</v>
      </c>
      <c r="C2299" s="499" t="s">
        <v>620</v>
      </c>
      <c r="D2299" s="514" t="s">
        <v>732</v>
      </c>
      <c r="E2299" s="515">
        <v>3800</v>
      </c>
      <c r="F2299" s="523" t="s">
        <v>6833</v>
      </c>
      <c r="G2299" s="517" t="s">
        <v>6834</v>
      </c>
      <c r="H2299" s="501" t="s">
        <v>691</v>
      </c>
      <c r="I2299" s="501" t="s">
        <v>625</v>
      </c>
      <c r="J2299" s="505" t="s">
        <v>625</v>
      </c>
      <c r="K2299" s="506">
        <v>4</v>
      </c>
      <c r="L2299" s="507">
        <v>12</v>
      </c>
      <c r="M2299" s="508">
        <f>48290.4+300</f>
        <v>48590.400000000001</v>
      </c>
      <c r="N2299" s="512"/>
      <c r="O2299" s="513"/>
      <c r="P2299" s="511"/>
    </row>
    <row r="2300" spans="1:16" x14ac:dyDescent="0.2">
      <c r="A2300" s="501" t="s">
        <v>6633</v>
      </c>
      <c r="B2300" s="498" t="s">
        <v>639</v>
      </c>
      <c r="C2300" s="499" t="s">
        <v>620</v>
      </c>
      <c r="D2300" s="514" t="s">
        <v>652</v>
      </c>
      <c r="E2300" s="515">
        <v>1300</v>
      </c>
      <c r="F2300" s="523" t="s">
        <v>6835</v>
      </c>
      <c r="G2300" s="517" t="s">
        <v>6836</v>
      </c>
      <c r="H2300" s="501" t="s">
        <v>652</v>
      </c>
      <c r="I2300" s="501" t="s">
        <v>625</v>
      </c>
      <c r="J2300" s="505" t="s">
        <v>625</v>
      </c>
      <c r="K2300" s="506">
        <v>4</v>
      </c>
      <c r="L2300" s="507">
        <v>12</v>
      </c>
      <c r="M2300" s="508">
        <f>18290.4+500</f>
        <v>18790.400000000001</v>
      </c>
      <c r="N2300" s="512"/>
      <c r="O2300" s="513"/>
      <c r="P2300" s="511"/>
    </row>
    <row r="2301" spans="1:16" x14ac:dyDescent="0.2">
      <c r="A2301" s="501" t="s">
        <v>6633</v>
      </c>
      <c r="B2301" s="498" t="s">
        <v>639</v>
      </c>
      <c r="C2301" s="499" t="s">
        <v>620</v>
      </c>
      <c r="D2301" s="501" t="s">
        <v>6637</v>
      </c>
      <c r="E2301" s="502">
        <v>3800</v>
      </c>
      <c r="F2301" s="503">
        <v>43402870</v>
      </c>
      <c r="G2301" s="504" t="s">
        <v>6837</v>
      </c>
      <c r="H2301" s="501" t="s">
        <v>691</v>
      </c>
      <c r="I2301" s="501" t="s">
        <v>625</v>
      </c>
      <c r="J2301" s="505" t="s">
        <v>625</v>
      </c>
      <c r="K2301" s="506">
        <v>4</v>
      </c>
      <c r="L2301" s="507">
        <v>12</v>
      </c>
      <c r="M2301" s="508">
        <f>48290.4+300</f>
        <v>48590.400000000001</v>
      </c>
      <c r="N2301" s="512"/>
      <c r="O2301" s="513"/>
      <c r="P2301" s="511"/>
    </row>
    <row r="2302" spans="1:16" x14ac:dyDescent="0.2">
      <c r="A2302" s="501" t="s">
        <v>6633</v>
      </c>
      <c r="B2302" s="498" t="s">
        <v>639</v>
      </c>
      <c r="C2302" s="499" t="s">
        <v>620</v>
      </c>
      <c r="D2302" s="514" t="s">
        <v>6686</v>
      </c>
      <c r="E2302" s="515">
        <v>3800</v>
      </c>
      <c r="F2302" s="516">
        <v>70661205</v>
      </c>
      <c r="G2302" s="517" t="s">
        <v>6838</v>
      </c>
      <c r="H2302" s="501" t="s">
        <v>6653</v>
      </c>
      <c r="I2302" s="501" t="s">
        <v>6654</v>
      </c>
      <c r="J2302" s="505" t="s">
        <v>625</v>
      </c>
      <c r="K2302" s="506">
        <v>4</v>
      </c>
      <c r="L2302" s="507">
        <v>12</v>
      </c>
      <c r="M2302" s="508">
        <f>48290.4+300</f>
        <v>48590.400000000001</v>
      </c>
      <c r="N2302" s="512"/>
      <c r="O2302" s="513"/>
      <c r="P2302" s="511"/>
    </row>
    <row r="2303" spans="1:16" x14ac:dyDescent="0.2">
      <c r="A2303" s="501" t="s">
        <v>6633</v>
      </c>
      <c r="B2303" s="498" t="s">
        <v>639</v>
      </c>
      <c r="C2303" s="499" t="s">
        <v>620</v>
      </c>
      <c r="D2303" s="514" t="s">
        <v>1179</v>
      </c>
      <c r="E2303" s="515">
        <v>3800</v>
      </c>
      <c r="F2303" s="523" t="s">
        <v>6839</v>
      </c>
      <c r="G2303" s="517" t="s">
        <v>6840</v>
      </c>
      <c r="H2303" s="501" t="s">
        <v>691</v>
      </c>
      <c r="I2303" s="501" t="s">
        <v>625</v>
      </c>
      <c r="J2303" s="505" t="s">
        <v>625</v>
      </c>
      <c r="K2303" s="506">
        <v>4</v>
      </c>
      <c r="L2303" s="507">
        <v>12</v>
      </c>
      <c r="M2303" s="508">
        <f>48290.4+300</f>
        <v>48590.400000000001</v>
      </c>
      <c r="N2303" s="512"/>
      <c r="O2303" s="513"/>
      <c r="P2303" s="511"/>
    </row>
    <row r="2304" spans="1:16" x14ac:dyDescent="0.2">
      <c r="A2304" s="501" t="s">
        <v>6633</v>
      </c>
      <c r="B2304" s="498" t="s">
        <v>639</v>
      </c>
      <c r="C2304" s="499" t="s">
        <v>620</v>
      </c>
      <c r="D2304" s="501" t="s">
        <v>6637</v>
      </c>
      <c r="E2304" s="502">
        <v>3800</v>
      </c>
      <c r="F2304" s="503">
        <v>46587649</v>
      </c>
      <c r="G2304" s="504" t="s">
        <v>6841</v>
      </c>
      <c r="H2304" s="501" t="s">
        <v>691</v>
      </c>
      <c r="I2304" s="501" t="s">
        <v>625</v>
      </c>
      <c r="J2304" s="505" t="s">
        <v>625</v>
      </c>
      <c r="K2304" s="506">
        <v>4</v>
      </c>
      <c r="L2304" s="507">
        <v>12</v>
      </c>
      <c r="M2304" s="508">
        <f>48290.4+300</f>
        <v>48590.400000000001</v>
      </c>
      <c r="N2304" s="512"/>
      <c r="O2304" s="513"/>
      <c r="P2304" s="511"/>
    </row>
    <row r="2305" spans="1:16" x14ac:dyDescent="0.2">
      <c r="A2305" s="501" t="s">
        <v>6633</v>
      </c>
      <c r="B2305" s="498" t="s">
        <v>639</v>
      </c>
      <c r="C2305" s="499" t="s">
        <v>620</v>
      </c>
      <c r="D2305" s="501" t="s">
        <v>778</v>
      </c>
      <c r="E2305" s="519">
        <v>2000</v>
      </c>
      <c r="F2305" s="520">
        <v>17832221</v>
      </c>
      <c r="G2305" s="501" t="s">
        <v>6842</v>
      </c>
      <c r="H2305" s="501" t="s">
        <v>625</v>
      </c>
      <c r="I2305" s="501" t="s">
        <v>625</v>
      </c>
      <c r="J2305" s="505" t="s">
        <v>625</v>
      </c>
      <c r="K2305" s="506">
        <v>4</v>
      </c>
      <c r="L2305" s="507">
        <v>12</v>
      </c>
      <c r="M2305" s="508">
        <f>26690.4+300</f>
        <v>26990.400000000001</v>
      </c>
      <c r="N2305" s="512"/>
      <c r="O2305" s="513"/>
      <c r="P2305" s="511"/>
    </row>
    <row r="2306" spans="1:16" x14ac:dyDescent="0.2">
      <c r="A2306" s="501" t="s">
        <v>6633</v>
      </c>
      <c r="B2306" s="498" t="s">
        <v>639</v>
      </c>
      <c r="C2306" s="499" t="s">
        <v>620</v>
      </c>
      <c r="D2306" s="501" t="s">
        <v>6843</v>
      </c>
      <c r="E2306" s="519">
        <v>3000</v>
      </c>
      <c r="F2306" s="520">
        <v>41410644</v>
      </c>
      <c r="G2306" s="501" t="s">
        <v>6844</v>
      </c>
      <c r="H2306" s="501" t="s">
        <v>695</v>
      </c>
      <c r="I2306" s="501" t="s">
        <v>630</v>
      </c>
      <c r="J2306" s="505" t="s">
        <v>6609</v>
      </c>
      <c r="K2306" s="506">
        <v>4</v>
      </c>
      <c r="L2306" s="507">
        <v>12</v>
      </c>
      <c r="M2306" s="508">
        <f>38690.4+300</f>
        <v>38990.400000000001</v>
      </c>
      <c r="N2306" s="512"/>
      <c r="O2306" s="513"/>
      <c r="P2306" s="511"/>
    </row>
    <row r="2307" spans="1:16" x14ac:dyDescent="0.2">
      <c r="A2307" s="501" t="s">
        <v>6633</v>
      </c>
      <c r="B2307" s="498" t="s">
        <v>639</v>
      </c>
      <c r="C2307" s="499" t="s">
        <v>620</v>
      </c>
      <c r="D2307" s="501" t="s">
        <v>6783</v>
      </c>
      <c r="E2307" s="502">
        <v>1300</v>
      </c>
      <c r="F2307" s="522">
        <v>18012051</v>
      </c>
      <c r="G2307" s="497" t="s">
        <v>6845</v>
      </c>
      <c r="H2307" s="501" t="s">
        <v>6846</v>
      </c>
      <c r="I2307" s="501" t="s">
        <v>625</v>
      </c>
      <c r="J2307" s="505" t="s">
        <v>625</v>
      </c>
      <c r="K2307" s="506">
        <v>4</v>
      </c>
      <c r="L2307" s="507">
        <v>12</v>
      </c>
      <c r="M2307" s="508">
        <f>18290.4+500</f>
        <v>18790.400000000001</v>
      </c>
      <c r="N2307" s="512"/>
      <c r="O2307" s="513"/>
      <c r="P2307" s="511"/>
    </row>
    <row r="2308" spans="1:16" x14ac:dyDescent="0.2">
      <c r="A2308" s="501" t="s">
        <v>6633</v>
      </c>
      <c r="B2308" s="498" t="s">
        <v>639</v>
      </c>
      <c r="C2308" s="499" t="s">
        <v>620</v>
      </c>
      <c r="D2308" s="534" t="s">
        <v>6847</v>
      </c>
      <c r="E2308" s="502">
        <v>4000</v>
      </c>
      <c r="F2308" s="520">
        <v>43610293</v>
      </c>
      <c r="G2308" s="497" t="s">
        <v>6848</v>
      </c>
      <c r="H2308" s="501" t="s">
        <v>749</v>
      </c>
      <c r="I2308" s="501" t="s">
        <v>6284</v>
      </c>
      <c r="J2308" s="505" t="s">
        <v>6609</v>
      </c>
      <c r="K2308" s="506">
        <v>4</v>
      </c>
      <c r="L2308" s="507">
        <v>12</v>
      </c>
      <c r="M2308" s="508">
        <f>50690.4+300</f>
        <v>50990.400000000001</v>
      </c>
      <c r="N2308" s="512"/>
      <c r="O2308" s="513"/>
      <c r="P2308" s="511"/>
    </row>
    <row r="2309" spans="1:16" x14ac:dyDescent="0.2">
      <c r="A2309" s="501" t="s">
        <v>6633</v>
      </c>
      <c r="B2309" s="498" t="s">
        <v>639</v>
      </c>
      <c r="C2309" s="499" t="s">
        <v>620</v>
      </c>
      <c r="D2309" s="501" t="s">
        <v>6849</v>
      </c>
      <c r="E2309" s="502">
        <v>1000</v>
      </c>
      <c r="F2309" s="503" t="s">
        <v>6850</v>
      </c>
      <c r="G2309" s="504" t="s">
        <v>6851</v>
      </c>
      <c r="H2309" s="501" t="s">
        <v>651</v>
      </c>
      <c r="I2309" s="501" t="s">
        <v>651</v>
      </c>
      <c r="J2309" s="505" t="s">
        <v>651</v>
      </c>
      <c r="K2309" s="506">
        <v>4</v>
      </c>
      <c r="L2309" s="507">
        <v>12</v>
      </c>
      <c r="M2309" s="508">
        <f>13680+500</f>
        <v>14180</v>
      </c>
      <c r="N2309" s="512"/>
      <c r="O2309" s="513"/>
      <c r="P2309" s="511"/>
    </row>
    <row r="2310" spans="1:16" x14ac:dyDescent="0.2">
      <c r="A2310" s="501" t="s">
        <v>6633</v>
      </c>
      <c r="B2310" s="498" t="s">
        <v>639</v>
      </c>
      <c r="C2310" s="499" t="s">
        <v>620</v>
      </c>
      <c r="D2310" s="501" t="s">
        <v>6852</v>
      </c>
      <c r="E2310" s="502">
        <v>2800</v>
      </c>
      <c r="F2310" s="498">
        <v>41511397</v>
      </c>
      <c r="G2310" s="497" t="s">
        <v>6853</v>
      </c>
      <c r="H2310" s="501" t="s">
        <v>625</v>
      </c>
      <c r="I2310" s="501" t="s">
        <v>625</v>
      </c>
      <c r="J2310" s="505" t="s">
        <v>625</v>
      </c>
      <c r="K2310" s="506">
        <v>4</v>
      </c>
      <c r="L2310" s="507">
        <v>12</v>
      </c>
      <c r="M2310" s="508">
        <f>35604+300</f>
        <v>35904</v>
      </c>
      <c r="N2310" s="512"/>
      <c r="O2310" s="513"/>
      <c r="P2310" s="511"/>
    </row>
    <row r="2311" spans="1:16" x14ac:dyDescent="0.2">
      <c r="A2311" s="501" t="s">
        <v>6633</v>
      </c>
      <c r="B2311" s="498" t="s">
        <v>639</v>
      </c>
      <c r="C2311" s="499" t="s">
        <v>620</v>
      </c>
      <c r="D2311" s="501" t="s">
        <v>6854</v>
      </c>
      <c r="E2311" s="502">
        <v>930</v>
      </c>
      <c r="F2311" s="503">
        <v>17992485</v>
      </c>
      <c r="G2311" s="504" t="s">
        <v>6855</v>
      </c>
      <c r="H2311" s="501" t="s">
        <v>651</v>
      </c>
      <c r="I2311" s="501" t="s">
        <v>651</v>
      </c>
      <c r="J2311" s="505" t="s">
        <v>651</v>
      </c>
      <c r="K2311" s="506">
        <v>4</v>
      </c>
      <c r="L2311" s="507">
        <v>12</v>
      </c>
      <c r="M2311" s="508">
        <f>12764.4+500</f>
        <v>13264.4</v>
      </c>
      <c r="N2311" s="512"/>
      <c r="O2311" s="513"/>
      <c r="P2311" s="511"/>
    </row>
    <row r="2312" spans="1:16" x14ac:dyDescent="0.2">
      <c r="A2312" s="501" t="s">
        <v>6633</v>
      </c>
      <c r="B2312" s="498" t="s">
        <v>639</v>
      </c>
      <c r="C2312" s="499" t="s">
        <v>620</v>
      </c>
      <c r="D2312" s="501" t="s">
        <v>805</v>
      </c>
      <c r="E2312" s="519">
        <v>2000</v>
      </c>
      <c r="F2312" s="520">
        <v>42029472</v>
      </c>
      <c r="G2312" s="501" t="s">
        <v>6856</v>
      </c>
      <c r="H2312" s="501" t="s">
        <v>805</v>
      </c>
      <c r="I2312" s="501" t="s">
        <v>805</v>
      </c>
      <c r="J2312" s="505" t="s">
        <v>625</v>
      </c>
      <c r="K2312" s="506">
        <v>4</v>
      </c>
      <c r="L2312" s="507">
        <v>12</v>
      </c>
      <c r="M2312" s="508">
        <f>26690.4+300</f>
        <v>26990.400000000001</v>
      </c>
      <c r="N2312" s="512"/>
      <c r="O2312" s="513"/>
      <c r="P2312" s="511"/>
    </row>
    <row r="2313" spans="1:16" x14ac:dyDescent="0.2">
      <c r="A2313" s="501" t="s">
        <v>6633</v>
      </c>
      <c r="B2313" s="498" t="s">
        <v>639</v>
      </c>
      <c r="C2313" s="499" t="s">
        <v>620</v>
      </c>
      <c r="D2313" s="514" t="s">
        <v>6857</v>
      </c>
      <c r="E2313" s="515">
        <v>1300</v>
      </c>
      <c r="F2313" s="516">
        <v>17800507</v>
      </c>
      <c r="G2313" s="517" t="s">
        <v>6858</v>
      </c>
      <c r="H2313" s="501" t="s">
        <v>651</v>
      </c>
      <c r="I2313" s="501" t="s">
        <v>651</v>
      </c>
      <c r="J2313" s="505" t="s">
        <v>651</v>
      </c>
      <c r="K2313" s="506">
        <v>4</v>
      </c>
      <c r="L2313" s="507">
        <v>12</v>
      </c>
      <c r="M2313" s="508">
        <f>18290.4+500</f>
        <v>18790.400000000001</v>
      </c>
      <c r="N2313" s="512"/>
      <c r="O2313" s="513"/>
      <c r="P2313" s="511"/>
    </row>
    <row r="2314" spans="1:16" x14ac:dyDescent="0.2">
      <c r="A2314" s="501" t="s">
        <v>6633</v>
      </c>
      <c r="B2314" s="498" t="s">
        <v>639</v>
      </c>
      <c r="C2314" s="499" t="s">
        <v>620</v>
      </c>
      <c r="D2314" s="501" t="s">
        <v>6637</v>
      </c>
      <c r="E2314" s="502">
        <v>3800</v>
      </c>
      <c r="F2314" s="503">
        <v>18212992</v>
      </c>
      <c r="G2314" s="504" t="s">
        <v>6859</v>
      </c>
      <c r="H2314" s="501" t="s">
        <v>691</v>
      </c>
      <c r="I2314" s="501" t="s">
        <v>625</v>
      </c>
      <c r="J2314" s="505" t="s">
        <v>625</v>
      </c>
      <c r="K2314" s="506">
        <v>4</v>
      </c>
      <c r="L2314" s="507">
        <v>12</v>
      </c>
      <c r="M2314" s="508">
        <f>48290.4+300</f>
        <v>48590.400000000001</v>
      </c>
      <c r="N2314" s="512"/>
      <c r="O2314" s="513"/>
      <c r="P2314" s="511"/>
    </row>
    <row r="2315" spans="1:16" x14ac:dyDescent="0.2">
      <c r="A2315" s="501" t="s">
        <v>6633</v>
      </c>
      <c r="B2315" s="498" t="s">
        <v>639</v>
      </c>
      <c r="C2315" s="499" t="s">
        <v>620</v>
      </c>
      <c r="D2315" s="501" t="s">
        <v>6637</v>
      </c>
      <c r="E2315" s="502">
        <v>3800</v>
      </c>
      <c r="F2315" s="503">
        <v>72919756</v>
      </c>
      <c r="G2315" s="504" t="s">
        <v>6860</v>
      </c>
      <c r="H2315" s="501" t="s">
        <v>691</v>
      </c>
      <c r="I2315" s="501" t="s">
        <v>625</v>
      </c>
      <c r="J2315" s="505" t="s">
        <v>625</v>
      </c>
      <c r="K2315" s="506">
        <v>4</v>
      </c>
      <c r="L2315" s="507">
        <v>12</v>
      </c>
      <c r="M2315" s="508">
        <f>48290.4+300</f>
        <v>48590.400000000001</v>
      </c>
      <c r="N2315" s="512"/>
      <c r="O2315" s="513"/>
      <c r="P2315" s="511"/>
    </row>
    <row r="2316" spans="1:16" x14ac:dyDescent="0.2">
      <c r="A2316" s="501" t="s">
        <v>6633</v>
      </c>
      <c r="B2316" s="498" t="s">
        <v>639</v>
      </c>
      <c r="C2316" s="499" t="s">
        <v>620</v>
      </c>
      <c r="D2316" s="501" t="s">
        <v>6861</v>
      </c>
      <c r="E2316" s="502">
        <v>3000</v>
      </c>
      <c r="F2316" s="503">
        <v>42534494</v>
      </c>
      <c r="G2316" s="504" t="s">
        <v>6862</v>
      </c>
      <c r="H2316" s="501" t="s">
        <v>774</v>
      </c>
      <c r="I2316" s="501" t="s">
        <v>625</v>
      </c>
      <c r="J2316" s="505" t="s">
        <v>625</v>
      </c>
      <c r="K2316" s="506">
        <v>4</v>
      </c>
      <c r="L2316" s="507">
        <v>12</v>
      </c>
      <c r="M2316" s="508">
        <f>38690.4+300</f>
        <v>38990.400000000001</v>
      </c>
      <c r="N2316" s="512"/>
      <c r="O2316" s="513"/>
      <c r="P2316" s="511"/>
    </row>
    <row r="2317" spans="1:16" x14ac:dyDescent="0.2">
      <c r="A2317" s="501" t="s">
        <v>6633</v>
      </c>
      <c r="B2317" s="498" t="s">
        <v>639</v>
      </c>
      <c r="C2317" s="499" t="s">
        <v>620</v>
      </c>
      <c r="D2317" s="501" t="s">
        <v>1083</v>
      </c>
      <c r="E2317" s="502">
        <v>6500</v>
      </c>
      <c r="F2317" s="498">
        <v>41939823</v>
      </c>
      <c r="G2317" s="497" t="s">
        <v>6863</v>
      </c>
      <c r="H2317" s="501" t="s">
        <v>1028</v>
      </c>
      <c r="I2317" s="501" t="s">
        <v>6636</v>
      </c>
      <c r="J2317" s="505" t="s">
        <v>6609</v>
      </c>
      <c r="K2317" s="506">
        <v>4</v>
      </c>
      <c r="L2317" s="507">
        <v>12</v>
      </c>
      <c r="M2317" s="508">
        <f>80690.4+300</f>
        <v>80990.399999999994</v>
      </c>
      <c r="N2317" s="512"/>
      <c r="O2317" s="513"/>
      <c r="P2317" s="511"/>
    </row>
    <row r="2318" spans="1:16" x14ac:dyDescent="0.2">
      <c r="A2318" s="501" t="s">
        <v>6633</v>
      </c>
      <c r="B2318" s="498" t="s">
        <v>639</v>
      </c>
      <c r="C2318" s="499" t="s">
        <v>620</v>
      </c>
      <c r="D2318" s="501" t="s">
        <v>6864</v>
      </c>
      <c r="E2318" s="502">
        <v>1500</v>
      </c>
      <c r="F2318" s="498">
        <v>45700510</v>
      </c>
      <c r="G2318" s="497" t="s">
        <v>6865</v>
      </c>
      <c r="H2318" s="501" t="s">
        <v>6866</v>
      </c>
      <c r="I2318" s="501" t="s">
        <v>625</v>
      </c>
      <c r="J2318" s="505" t="s">
        <v>625</v>
      </c>
      <c r="K2318" s="506">
        <v>4</v>
      </c>
      <c r="L2318" s="507">
        <v>12</v>
      </c>
      <c r="M2318" s="508">
        <f>20690.4+500</f>
        <v>21190.400000000001</v>
      </c>
      <c r="N2318" s="512"/>
      <c r="O2318" s="513"/>
      <c r="P2318" s="511"/>
    </row>
    <row r="2319" spans="1:16" x14ac:dyDescent="0.2">
      <c r="A2319" s="501" t="s">
        <v>6633</v>
      </c>
      <c r="B2319" s="498" t="s">
        <v>639</v>
      </c>
      <c r="C2319" s="499" t="s">
        <v>620</v>
      </c>
      <c r="D2319" s="501" t="s">
        <v>6867</v>
      </c>
      <c r="E2319" s="502">
        <v>3500</v>
      </c>
      <c r="F2319" s="503" t="s">
        <v>6868</v>
      </c>
      <c r="G2319" s="504" t="s">
        <v>6869</v>
      </c>
      <c r="H2319" s="501" t="s">
        <v>3695</v>
      </c>
      <c r="I2319" s="501" t="s">
        <v>6636</v>
      </c>
      <c r="J2319" s="505" t="s">
        <v>6609</v>
      </c>
      <c r="K2319" s="506">
        <v>4</v>
      </c>
      <c r="L2319" s="507">
        <v>12</v>
      </c>
      <c r="M2319" s="508">
        <f>44690.4+300</f>
        <v>44990.400000000001</v>
      </c>
      <c r="N2319" s="512"/>
      <c r="O2319" s="513"/>
      <c r="P2319" s="511"/>
    </row>
    <row r="2320" spans="1:16" x14ac:dyDescent="0.2">
      <c r="A2320" s="501" t="s">
        <v>6633</v>
      </c>
      <c r="B2320" s="498" t="s">
        <v>639</v>
      </c>
      <c r="C2320" s="499" t="s">
        <v>620</v>
      </c>
      <c r="D2320" s="501" t="s">
        <v>6870</v>
      </c>
      <c r="E2320" s="502">
        <v>5000</v>
      </c>
      <c r="F2320" s="503">
        <v>45316372</v>
      </c>
      <c r="G2320" s="504" t="s">
        <v>6871</v>
      </c>
      <c r="H2320" s="501" t="s">
        <v>6872</v>
      </c>
      <c r="I2320" s="501" t="s">
        <v>6284</v>
      </c>
      <c r="J2320" s="505" t="s">
        <v>6609</v>
      </c>
      <c r="K2320" s="506">
        <v>4</v>
      </c>
      <c r="L2320" s="507">
        <v>12</v>
      </c>
      <c r="M2320" s="508">
        <f>62690.4+300</f>
        <v>62990.400000000001</v>
      </c>
      <c r="N2320" s="512"/>
      <c r="O2320" s="513"/>
      <c r="P2320" s="511"/>
    </row>
    <row r="2321" spans="1:16" x14ac:dyDescent="0.2">
      <c r="A2321" s="501" t="s">
        <v>6633</v>
      </c>
      <c r="B2321" s="498" t="s">
        <v>639</v>
      </c>
      <c r="C2321" s="499" t="s">
        <v>620</v>
      </c>
      <c r="D2321" s="501" t="s">
        <v>2233</v>
      </c>
      <c r="E2321" s="502">
        <v>9000</v>
      </c>
      <c r="F2321" s="503">
        <v>17872344</v>
      </c>
      <c r="G2321" s="504" t="s">
        <v>6873</v>
      </c>
      <c r="H2321" s="501" t="s">
        <v>695</v>
      </c>
      <c r="I2321" s="501" t="s">
        <v>6284</v>
      </c>
      <c r="J2321" s="505" t="s">
        <v>6609</v>
      </c>
      <c r="K2321" s="506">
        <v>4</v>
      </c>
      <c r="L2321" s="507">
        <v>12</v>
      </c>
      <c r="M2321" s="508">
        <f>110690.4+300</f>
        <v>110990.39999999999</v>
      </c>
      <c r="N2321" s="512"/>
      <c r="O2321" s="513"/>
      <c r="P2321" s="511"/>
    </row>
    <row r="2322" spans="1:16" x14ac:dyDescent="0.2">
      <c r="A2322" s="501" t="s">
        <v>6633</v>
      </c>
      <c r="B2322" s="498" t="s">
        <v>639</v>
      </c>
      <c r="C2322" s="499" t="s">
        <v>620</v>
      </c>
      <c r="D2322" s="514" t="s">
        <v>699</v>
      </c>
      <c r="E2322" s="515">
        <v>4000</v>
      </c>
      <c r="F2322" s="516">
        <v>19097575</v>
      </c>
      <c r="G2322" s="517" t="s">
        <v>6874</v>
      </c>
      <c r="H2322" s="501" t="s">
        <v>699</v>
      </c>
      <c r="I2322" s="501" t="s">
        <v>6284</v>
      </c>
      <c r="J2322" s="505" t="s">
        <v>699</v>
      </c>
      <c r="K2322" s="506">
        <v>4</v>
      </c>
      <c r="L2322" s="507">
        <v>12</v>
      </c>
      <c r="M2322" s="508">
        <f>50690.4+300</f>
        <v>50990.400000000001</v>
      </c>
      <c r="N2322" s="512"/>
      <c r="O2322" s="513"/>
      <c r="P2322" s="511"/>
    </row>
    <row r="2323" spans="1:16" x14ac:dyDescent="0.2">
      <c r="A2323" s="501" t="s">
        <v>6633</v>
      </c>
      <c r="B2323" s="498" t="s">
        <v>639</v>
      </c>
      <c r="C2323" s="499" t="s">
        <v>620</v>
      </c>
      <c r="D2323" s="514" t="s">
        <v>732</v>
      </c>
      <c r="E2323" s="515">
        <v>3800</v>
      </c>
      <c r="F2323" s="535">
        <v>108250677</v>
      </c>
      <c r="G2323" s="517" t="s">
        <v>6875</v>
      </c>
      <c r="H2323" s="501" t="s">
        <v>691</v>
      </c>
      <c r="I2323" s="501" t="s">
        <v>625</v>
      </c>
      <c r="J2323" s="505" t="s">
        <v>625</v>
      </c>
      <c r="K2323" s="506">
        <v>4</v>
      </c>
      <c r="L2323" s="507">
        <v>12</v>
      </c>
      <c r="M2323" s="508">
        <f>48290.4+300</f>
        <v>48590.400000000001</v>
      </c>
      <c r="N2323" s="512"/>
      <c r="O2323" s="513"/>
      <c r="P2323" s="511"/>
    </row>
    <row r="2324" spans="1:16" x14ac:dyDescent="0.2">
      <c r="A2324" s="501" t="s">
        <v>6633</v>
      </c>
      <c r="B2324" s="498" t="s">
        <v>639</v>
      </c>
      <c r="C2324" s="499" t="s">
        <v>620</v>
      </c>
      <c r="D2324" s="514" t="s">
        <v>732</v>
      </c>
      <c r="E2324" s="515">
        <v>3800</v>
      </c>
      <c r="F2324" s="516">
        <v>72980566</v>
      </c>
      <c r="G2324" s="517" t="s">
        <v>6876</v>
      </c>
      <c r="H2324" s="501" t="s">
        <v>691</v>
      </c>
      <c r="I2324" s="501" t="s">
        <v>625</v>
      </c>
      <c r="J2324" s="505" t="s">
        <v>625</v>
      </c>
      <c r="K2324" s="506">
        <v>4</v>
      </c>
      <c r="L2324" s="507">
        <v>12</v>
      </c>
      <c r="M2324" s="508">
        <f>47604+300</f>
        <v>47904</v>
      </c>
      <c r="N2324" s="512"/>
      <c r="O2324" s="513"/>
      <c r="P2324" s="511"/>
    </row>
    <row r="2325" spans="1:16" x14ac:dyDescent="0.2">
      <c r="A2325" s="501" t="s">
        <v>6633</v>
      </c>
      <c r="B2325" s="498" t="s">
        <v>639</v>
      </c>
      <c r="C2325" s="499" t="s">
        <v>620</v>
      </c>
      <c r="D2325" s="514" t="s">
        <v>732</v>
      </c>
      <c r="E2325" s="515">
        <v>3800</v>
      </c>
      <c r="F2325" s="516">
        <v>72948021</v>
      </c>
      <c r="G2325" s="517" t="s">
        <v>6877</v>
      </c>
      <c r="H2325" s="501" t="s">
        <v>691</v>
      </c>
      <c r="I2325" s="501" t="s">
        <v>625</v>
      </c>
      <c r="J2325" s="505" t="s">
        <v>625</v>
      </c>
      <c r="K2325" s="506">
        <v>4</v>
      </c>
      <c r="L2325" s="507">
        <v>12</v>
      </c>
      <c r="M2325" s="508">
        <f>48290.4+300</f>
        <v>48590.400000000001</v>
      </c>
      <c r="N2325" s="512"/>
      <c r="O2325" s="513"/>
      <c r="P2325" s="511"/>
    </row>
    <row r="2326" spans="1:16" x14ac:dyDescent="0.2">
      <c r="A2326" s="501" t="s">
        <v>6633</v>
      </c>
      <c r="B2326" s="498" t="s">
        <v>639</v>
      </c>
      <c r="C2326" s="499" t="s">
        <v>620</v>
      </c>
      <c r="D2326" s="514" t="s">
        <v>781</v>
      </c>
      <c r="E2326" s="515">
        <v>1300</v>
      </c>
      <c r="F2326" s="516">
        <v>18840318</v>
      </c>
      <c r="G2326" s="517" t="s">
        <v>6878</v>
      </c>
      <c r="H2326" s="501" t="s">
        <v>781</v>
      </c>
      <c r="I2326" s="501" t="s">
        <v>651</v>
      </c>
      <c r="J2326" s="505" t="s">
        <v>651</v>
      </c>
      <c r="K2326" s="506">
        <v>4</v>
      </c>
      <c r="L2326" s="507">
        <v>12</v>
      </c>
      <c r="M2326" s="508">
        <f>18290.4+500</f>
        <v>18790.400000000001</v>
      </c>
      <c r="N2326" s="512"/>
      <c r="O2326" s="513"/>
      <c r="P2326" s="511"/>
    </row>
    <row r="2327" spans="1:16" x14ac:dyDescent="0.2">
      <c r="A2327" s="501" t="s">
        <v>6633</v>
      </c>
      <c r="B2327" s="498" t="s">
        <v>639</v>
      </c>
      <c r="C2327" s="499" t="s">
        <v>620</v>
      </c>
      <c r="D2327" s="514" t="s">
        <v>1179</v>
      </c>
      <c r="E2327" s="515">
        <v>3800</v>
      </c>
      <c r="F2327" s="516">
        <v>44671085</v>
      </c>
      <c r="G2327" s="517" t="s">
        <v>6879</v>
      </c>
      <c r="H2327" s="501" t="s">
        <v>691</v>
      </c>
      <c r="I2327" s="501" t="s">
        <v>625</v>
      </c>
      <c r="J2327" s="505" t="s">
        <v>625</v>
      </c>
      <c r="K2327" s="506">
        <v>4</v>
      </c>
      <c r="L2327" s="507">
        <v>12</v>
      </c>
      <c r="M2327" s="508">
        <f>48290.4+300</f>
        <v>48590.400000000001</v>
      </c>
      <c r="N2327" s="512"/>
      <c r="O2327" s="513"/>
      <c r="P2327" s="511"/>
    </row>
    <row r="2328" spans="1:16" x14ac:dyDescent="0.2">
      <c r="A2328" s="501" t="s">
        <v>6633</v>
      </c>
      <c r="B2328" s="498" t="s">
        <v>639</v>
      </c>
      <c r="C2328" s="499" t="s">
        <v>620</v>
      </c>
      <c r="D2328" s="501" t="s">
        <v>656</v>
      </c>
      <c r="E2328" s="502">
        <v>3000</v>
      </c>
      <c r="F2328" s="503" t="s">
        <v>6880</v>
      </c>
      <c r="G2328" s="504" t="s">
        <v>6881</v>
      </c>
      <c r="H2328" s="501" t="s">
        <v>656</v>
      </c>
      <c r="I2328" s="501" t="s">
        <v>6495</v>
      </c>
      <c r="J2328" s="505" t="s">
        <v>6609</v>
      </c>
      <c r="K2328" s="506">
        <v>1</v>
      </c>
      <c r="L2328" s="507">
        <v>2</v>
      </c>
      <c r="M2328" s="508">
        <f>18992.38+0.299999991431832</f>
        <v>18992.679999991433</v>
      </c>
      <c r="N2328" s="512"/>
      <c r="O2328" s="513"/>
      <c r="P2328" s="511"/>
    </row>
    <row r="2329" spans="1:16" x14ac:dyDescent="0.2">
      <c r="A2329" s="501" t="s">
        <v>6633</v>
      </c>
      <c r="B2329" s="498" t="s">
        <v>639</v>
      </c>
      <c r="C2329" s="499" t="s">
        <v>620</v>
      </c>
      <c r="D2329" s="501" t="s">
        <v>6637</v>
      </c>
      <c r="E2329" s="502">
        <v>3800</v>
      </c>
      <c r="F2329" s="503">
        <v>70982213</v>
      </c>
      <c r="G2329" s="504" t="s">
        <v>6882</v>
      </c>
      <c r="H2329" s="501" t="s">
        <v>691</v>
      </c>
      <c r="I2329" s="501" t="s">
        <v>625</v>
      </c>
      <c r="J2329" s="505" t="s">
        <v>625</v>
      </c>
      <c r="K2329" s="506">
        <v>4</v>
      </c>
      <c r="L2329" s="507">
        <v>12</v>
      </c>
      <c r="M2329" s="508">
        <f>48290.4+300</f>
        <v>48590.400000000001</v>
      </c>
      <c r="N2329" s="512"/>
      <c r="O2329" s="513"/>
      <c r="P2329" s="511"/>
    </row>
    <row r="2330" spans="1:16" x14ac:dyDescent="0.2">
      <c r="A2330" s="501" t="s">
        <v>6633</v>
      </c>
      <c r="B2330" s="498" t="s">
        <v>639</v>
      </c>
      <c r="C2330" s="499" t="s">
        <v>620</v>
      </c>
      <c r="D2330" s="501" t="s">
        <v>6679</v>
      </c>
      <c r="E2330" s="502">
        <v>1000</v>
      </c>
      <c r="F2330" s="503" t="s">
        <v>6883</v>
      </c>
      <c r="G2330" s="504" t="s">
        <v>6884</v>
      </c>
      <c r="H2330" s="501" t="s">
        <v>651</v>
      </c>
      <c r="I2330" s="501" t="s">
        <v>651</v>
      </c>
      <c r="J2330" s="505" t="s">
        <v>651</v>
      </c>
      <c r="K2330" s="506">
        <v>4</v>
      </c>
      <c r="L2330" s="507">
        <v>12</v>
      </c>
      <c r="M2330" s="508">
        <f>13680+500</f>
        <v>14180</v>
      </c>
      <c r="N2330" s="512"/>
      <c r="O2330" s="513"/>
      <c r="P2330" s="511"/>
    </row>
    <row r="2331" spans="1:16" x14ac:dyDescent="0.2">
      <c r="A2331" s="501" t="s">
        <v>6633</v>
      </c>
      <c r="B2331" s="498" t="s">
        <v>639</v>
      </c>
      <c r="C2331" s="499" t="s">
        <v>620</v>
      </c>
      <c r="D2331" s="501" t="s">
        <v>6885</v>
      </c>
      <c r="E2331" s="502">
        <v>8444.44</v>
      </c>
      <c r="F2331" s="520">
        <v>17908464</v>
      </c>
      <c r="G2331" s="497" t="s">
        <v>6886</v>
      </c>
      <c r="H2331" s="501" t="s">
        <v>796</v>
      </c>
      <c r="I2331" s="501" t="s">
        <v>6495</v>
      </c>
      <c r="J2331" s="505" t="s">
        <v>6609</v>
      </c>
      <c r="K2331" s="506">
        <v>4</v>
      </c>
      <c r="L2331" s="507">
        <v>12</v>
      </c>
      <c r="M2331" s="508">
        <f>90290.4+300</f>
        <v>90590.399999999994</v>
      </c>
      <c r="N2331" s="536"/>
      <c r="O2331" s="513"/>
      <c r="P2331" s="511"/>
    </row>
    <row r="2332" spans="1:16" x14ac:dyDescent="0.2">
      <c r="A2332" s="501" t="s">
        <v>6633</v>
      </c>
      <c r="B2332" s="498" t="s">
        <v>639</v>
      </c>
      <c r="C2332" s="499" t="s">
        <v>620</v>
      </c>
      <c r="D2332" s="501" t="s">
        <v>6637</v>
      </c>
      <c r="E2332" s="502">
        <v>3800</v>
      </c>
      <c r="F2332" s="503">
        <v>18094902</v>
      </c>
      <c r="G2332" s="504" t="s">
        <v>6887</v>
      </c>
      <c r="H2332" s="501" t="s">
        <v>691</v>
      </c>
      <c r="I2332" s="501" t="s">
        <v>625</v>
      </c>
      <c r="J2332" s="505" t="s">
        <v>625</v>
      </c>
      <c r="K2332" s="506">
        <v>4</v>
      </c>
      <c r="L2332" s="507">
        <v>12</v>
      </c>
      <c r="M2332" s="508">
        <f>48290.4+300</f>
        <v>48590.400000000001</v>
      </c>
      <c r="N2332" s="512"/>
      <c r="O2332" s="513"/>
      <c r="P2332" s="511"/>
    </row>
    <row r="2333" spans="1:16" x14ac:dyDescent="0.2">
      <c r="A2333" s="501" t="s">
        <v>6633</v>
      </c>
      <c r="B2333" s="498" t="s">
        <v>639</v>
      </c>
      <c r="C2333" s="499" t="s">
        <v>620</v>
      </c>
      <c r="D2333" s="514" t="s">
        <v>6888</v>
      </c>
      <c r="E2333" s="515">
        <v>3800</v>
      </c>
      <c r="F2333" s="516">
        <v>41948861</v>
      </c>
      <c r="G2333" s="517" t="s">
        <v>6889</v>
      </c>
      <c r="H2333" s="501" t="s">
        <v>691</v>
      </c>
      <c r="I2333" s="501" t="s">
        <v>625</v>
      </c>
      <c r="J2333" s="505" t="s">
        <v>625</v>
      </c>
      <c r="K2333" s="506">
        <v>4</v>
      </c>
      <c r="L2333" s="507">
        <v>12</v>
      </c>
      <c r="M2333" s="508">
        <f>48290.4+300</f>
        <v>48590.400000000001</v>
      </c>
      <c r="N2333" s="512"/>
      <c r="O2333" s="513"/>
      <c r="P2333" s="511"/>
    </row>
    <row r="2334" spans="1:16" x14ac:dyDescent="0.2">
      <c r="A2334" s="501" t="s">
        <v>6633</v>
      </c>
      <c r="B2334" s="498" t="s">
        <v>639</v>
      </c>
      <c r="C2334" s="499" t="s">
        <v>620</v>
      </c>
      <c r="D2334" s="501" t="s">
        <v>6890</v>
      </c>
      <c r="E2334" s="502">
        <v>930</v>
      </c>
      <c r="F2334" s="503" t="s">
        <v>6891</v>
      </c>
      <c r="G2334" s="504" t="s">
        <v>6892</v>
      </c>
      <c r="H2334" s="501" t="s">
        <v>651</v>
      </c>
      <c r="I2334" s="501" t="s">
        <v>651</v>
      </c>
      <c r="J2334" s="505" t="s">
        <v>651</v>
      </c>
      <c r="K2334" s="506">
        <v>4</v>
      </c>
      <c r="L2334" s="507">
        <v>12</v>
      </c>
      <c r="M2334" s="508">
        <f>12764.4+500</f>
        <v>13264.4</v>
      </c>
      <c r="N2334" s="512"/>
      <c r="O2334" s="513"/>
      <c r="P2334" s="511"/>
    </row>
    <row r="2335" spans="1:16" x14ac:dyDescent="0.2">
      <c r="A2335" s="501" t="s">
        <v>6633</v>
      </c>
      <c r="B2335" s="498" t="s">
        <v>639</v>
      </c>
      <c r="C2335" s="499" t="s">
        <v>620</v>
      </c>
      <c r="D2335" s="501" t="s">
        <v>6641</v>
      </c>
      <c r="E2335" s="502">
        <v>3800</v>
      </c>
      <c r="F2335" s="503">
        <v>43613676</v>
      </c>
      <c r="G2335" s="504" t="s">
        <v>6893</v>
      </c>
      <c r="H2335" s="501" t="s">
        <v>6643</v>
      </c>
      <c r="I2335" s="501" t="s">
        <v>625</v>
      </c>
      <c r="J2335" s="505" t="s">
        <v>625</v>
      </c>
      <c r="K2335" s="506">
        <v>4</v>
      </c>
      <c r="L2335" s="507">
        <v>12</v>
      </c>
      <c r="M2335" s="508">
        <f>48290.4+300</f>
        <v>48590.400000000001</v>
      </c>
      <c r="N2335" s="512"/>
      <c r="O2335" s="513"/>
      <c r="P2335" s="511"/>
    </row>
    <row r="2336" spans="1:16" x14ac:dyDescent="0.2">
      <c r="A2336" s="501" t="s">
        <v>6633</v>
      </c>
      <c r="B2336" s="498" t="s">
        <v>639</v>
      </c>
      <c r="C2336" s="499" t="s">
        <v>620</v>
      </c>
      <c r="D2336" s="501" t="s">
        <v>6894</v>
      </c>
      <c r="E2336" s="502">
        <v>930</v>
      </c>
      <c r="F2336" s="503" t="s">
        <v>6895</v>
      </c>
      <c r="G2336" s="504" t="s">
        <v>6896</v>
      </c>
      <c r="H2336" s="501" t="s">
        <v>651</v>
      </c>
      <c r="I2336" s="501" t="s">
        <v>651</v>
      </c>
      <c r="J2336" s="505" t="s">
        <v>651</v>
      </c>
      <c r="K2336" s="506">
        <v>4</v>
      </c>
      <c r="L2336" s="507">
        <v>12</v>
      </c>
      <c r="M2336" s="508">
        <f>12764.4+500</f>
        <v>13264.4</v>
      </c>
      <c r="N2336" s="512"/>
      <c r="O2336" s="513"/>
      <c r="P2336" s="511"/>
    </row>
    <row r="2337" spans="1:16" x14ac:dyDescent="0.2">
      <c r="A2337" s="501" t="s">
        <v>6633</v>
      </c>
      <c r="B2337" s="498" t="s">
        <v>639</v>
      </c>
      <c r="C2337" s="499" t="s">
        <v>620</v>
      </c>
      <c r="D2337" s="501" t="s">
        <v>6637</v>
      </c>
      <c r="E2337" s="502">
        <v>3800</v>
      </c>
      <c r="F2337" s="503">
        <v>42703974</v>
      </c>
      <c r="G2337" s="504" t="s">
        <v>6897</v>
      </c>
      <c r="H2337" s="501" t="s">
        <v>691</v>
      </c>
      <c r="I2337" s="501" t="s">
        <v>625</v>
      </c>
      <c r="J2337" s="505" t="s">
        <v>625</v>
      </c>
      <c r="K2337" s="506">
        <v>4</v>
      </c>
      <c r="L2337" s="507">
        <v>12</v>
      </c>
      <c r="M2337" s="508">
        <f>48290.4+300</f>
        <v>48590.400000000001</v>
      </c>
      <c r="N2337" s="512"/>
      <c r="O2337" s="513"/>
      <c r="P2337" s="511"/>
    </row>
    <row r="2338" spans="1:16" x14ac:dyDescent="0.2">
      <c r="A2338" s="501" t="s">
        <v>6633</v>
      </c>
      <c r="B2338" s="498" t="s">
        <v>639</v>
      </c>
      <c r="C2338" s="499" t="s">
        <v>620</v>
      </c>
      <c r="D2338" s="501" t="s">
        <v>6898</v>
      </c>
      <c r="E2338" s="502">
        <v>2850</v>
      </c>
      <c r="F2338" s="503" t="s">
        <v>6899</v>
      </c>
      <c r="G2338" s="504" t="s">
        <v>6900</v>
      </c>
      <c r="H2338" s="501" t="s">
        <v>656</v>
      </c>
      <c r="I2338" s="501" t="s">
        <v>6495</v>
      </c>
      <c r="J2338" s="505" t="s">
        <v>6609</v>
      </c>
      <c r="K2338" s="506">
        <v>4</v>
      </c>
      <c r="L2338" s="507">
        <v>12</v>
      </c>
      <c r="M2338" s="508">
        <f>36890.4+300</f>
        <v>37190.400000000001</v>
      </c>
      <c r="N2338" s="512"/>
      <c r="O2338" s="513"/>
      <c r="P2338" s="511"/>
    </row>
    <row r="2339" spans="1:16" x14ac:dyDescent="0.2">
      <c r="A2339" s="501" t="s">
        <v>6633</v>
      </c>
      <c r="B2339" s="498" t="s">
        <v>639</v>
      </c>
      <c r="C2339" s="499" t="s">
        <v>620</v>
      </c>
      <c r="D2339" s="514" t="s">
        <v>695</v>
      </c>
      <c r="E2339" s="515">
        <v>31085.17</v>
      </c>
      <c r="F2339" s="516">
        <v>18138952</v>
      </c>
      <c r="G2339" s="517" t="s">
        <v>6901</v>
      </c>
      <c r="H2339" s="501" t="s">
        <v>695</v>
      </c>
      <c r="I2339" s="501" t="s">
        <v>6284</v>
      </c>
      <c r="J2339" s="505" t="s">
        <v>695</v>
      </c>
      <c r="K2339" s="506">
        <v>0</v>
      </c>
      <c r="L2339" s="507">
        <v>0</v>
      </c>
      <c r="M2339" s="508">
        <v>31085.200000000001</v>
      </c>
      <c r="N2339" s="512"/>
      <c r="O2339" s="513"/>
      <c r="P2339" s="511"/>
    </row>
    <row r="2340" spans="1:16" x14ac:dyDescent="0.2">
      <c r="A2340" s="501" t="s">
        <v>6633</v>
      </c>
      <c r="B2340" s="498" t="s">
        <v>639</v>
      </c>
      <c r="C2340" s="499" t="s">
        <v>620</v>
      </c>
      <c r="D2340" s="501" t="s">
        <v>6902</v>
      </c>
      <c r="E2340" s="502">
        <v>2500</v>
      </c>
      <c r="F2340" s="503">
        <v>18121225</v>
      </c>
      <c r="G2340" s="504" t="s">
        <v>6903</v>
      </c>
      <c r="H2340" s="501" t="s">
        <v>774</v>
      </c>
      <c r="I2340" s="501" t="s">
        <v>625</v>
      </c>
      <c r="J2340" s="505" t="s">
        <v>625</v>
      </c>
      <c r="K2340" s="506">
        <v>4</v>
      </c>
      <c r="L2340" s="507">
        <v>12</v>
      </c>
      <c r="M2340" s="508">
        <f>32690.4+300</f>
        <v>32990.400000000001</v>
      </c>
      <c r="N2340" s="512"/>
      <c r="O2340" s="513"/>
      <c r="P2340" s="511"/>
    </row>
    <row r="2341" spans="1:16" x14ac:dyDescent="0.2">
      <c r="A2341" s="501" t="s">
        <v>6633</v>
      </c>
      <c r="B2341" s="498" t="s">
        <v>639</v>
      </c>
      <c r="C2341" s="499" t="s">
        <v>620</v>
      </c>
      <c r="D2341" s="514" t="s">
        <v>2578</v>
      </c>
      <c r="E2341" s="515">
        <v>3800</v>
      </c>
      <c r="F2341" s="523" t="s">
        <v>6904</v>
      </c>
      <c r="G2341" s="517" t="s">
        <v>6905</v>
      </c>
      <c r="H2341" s="501" t="s">
        <v>691</v>
      </c>
      <c r="I2341" s="501" t="s">
        <v>625</v>
      </c>
      <c r="J2341" s="505" t="s">
        <v>625</v>
      </c>
      <c r="K2341" s="506">
        <v>4</v>
      </c>
      <c r="L2341" s="507">
        <v>12</v>
      </c>
      <c r="M2341" s="508">
        <f>48290.4+300</f>
        <v>48590.400000000001</v>
      </c>
      <c r="N2341" s="512"/>
      <c r="O2341" s="513"/>
      <c r="P2341" s="511"/>
    </row>
    <row r="2342" spans="1:16" x14ac:dyDescent="0.2">
      <c r="A2342" s="501" t="s">
        <v>6633</v>
      </c>
      <c r="B2342" s="498" t="s">
        <v>639</v>
      </c>
      <c r="C2342" s="499" t="s">
        <v>620</v>
      </c>
      <c r="D2342" s="501" t="s">
        <v>6906</v>
      </c>
      <c r="E2342" s="502">
        <v>1000</v>
      </c>
      <c r="F2342" s="503" t="s">
        <v>6907</v>
      </c>
      <c r="G2342" s="504" t="s">
        <v>6908</v>
      </c>
      <c r="H2342" s="501" t="s">
        <v>651</v>
      </c>
      <c r="I2342" s="501" t="s">
        <v>651</v>
      </c>
      <c r="J2342" s="505" t="s">
        <v>651</v>
      </c>
      <c r="K2342" s="506">
        <v>4</v>
      </c>
      <c r="L2342" s="507">
        <v>12</v>
      </c>
      <c r="M2342" s="508">
        <f>13680+500</f>
        <v>14180</v>
      </c>
      <c r="N2342" s="512"/>
      <c r="O2342" s="513"/>
      <c r="P2342" s="511"/>
    </row>
    <row r="2343" spans="1:16" x14ac:dyDescent="0.2">
      <c r="A2343" s="501" t="s">
        <v>6633</v>
      </c>
      <c r="B2343" s="498" t="s">
        <v>639</v>
      </c>
      <c r="C2343" s="499" t="s">
        <v>620</v>
      </c>
      <c r="D2343" s="501" t="s">
        <v>6727</v>
      </c>
      <c r="E2343" s="502">
        <v>6500</v>
      </c>
      <c r="F2343" s="498">
        <v>18021928</v>
      </c>
      <c r="G2343" s="497" t="s">
        <v>6909</v>
      </c>
      <c r="H2343" s="501" t="s">
        <v>2864</v>
      </c>
      <c r="I2343" s="501" t="s">
        <v>6636</v>
      </c>
      <c r="J2343" s="505" t="s">
        <v>6609</v>
      </c>
      <c r="K2343" s="506">
        <v>4</v>
      </c>
      <c r="L2343" s="507">
        <v>12</v>
      </c>
      <c r="M2343" s="508">
        <f>80690.4+300</f>
        <v>80990.399999999994</v>
      </c>
      <c r="N2343" s="512"/>
      <c r="O2343" s="513"/>
      <c r="P2343" s="511"/>
    </row>
    <row r="2344" spans="1:16" x14ac:dyDescent="0.2">
      <c r="A2344" s="501" t="s">
        <v>6633</v>
      </c>
      <c r="B2344" s="498" t="s">
        <v>639</v>
      </c>
      <c r="C2344" s="499" t="s">
        <v>620</v>
      </c>
      <c r="D2344" s="514" t="s">
        <v>805</v>
      </c>
      <c r="E2344" s="524">
        <v>3000</v>
      </c>
      <c r="F2344" s="532" t="s">
        <v>6910</v>
      </c>
      <c r="G2344" s="517" t="s">
        <v>6911</v>
      </c>
      <c r="H2344" s="501" t="s">
        <v>695</v>
      </c>
      <c r="I2344" s="501" t="s">
        <v>6284</v>
      </c>
      <c r="J2344" s="505" t="s">
        <v>695</v>
      </c>
      <c r="K2344" s="506">
        <v>4</v>
      </c>
      <c r="L2344" s="507">
        <v>12</v>
      </c>
      <c r="M2344" s="508">
        <f>38690.4+300</f>
        <v>38990.400000000001</v>
      </c>
      <c r="N2344" s="512"/>
      <c r="O2344" s="513"/>
      <c r="P2344" s="511"/>
    </row>
    <row r="2345" spans="1:16" x14ac:dyDescent="0.2">
      <c r="A2345" s="501" t="s">
        <v>6633</v>
      </c>
      <c r="B2345" s="498" t="s">
        <v>639</v>
      </c>
      <c r="C2345" s="499" t="s">
        <v>620</v>
      </c>
      <c r="D2345" s="501" t="s">
        <v>3203</v>
      </c>
      <c r="E2345" s="502">
        <v>6000</v>
      </c>
      <c r="F2345" s="498">
        <v>17861911</v>
      </c>
      <c r="G2345" s="497" t="s">
        <v>6912</v>
      </c>
      <c r="H2345" s="501" t="s">
        <v>1682</v>
      </c>
      <c r="I2345" s="501" t="s">
        <v>6636</v>
      </c>
      <c r="J2345" s="505" t="s">
        <v>6609</v>
      </c>
      <c r="K2345" s="506">
        <v>4</v>
      </c>
      <c r="L2345" s="507">
        <v>12</v>
      </c>
      <c r="M2345" s="508">
        <f>74690.4+300</f>
        <v>74990.399999999994</v>
      </c>
      <c r="N2345" s="512"/>
      <c r="O2345" s="513"/>
      <c r="P2345" s="511"/>
    </row>
    <row r="2346" spans="1:16" x14ac:dyDescent="0.2">
      <c r="A2346" s="501" t="s">
        <v>6633</v>
      </c>
      <c r="B2346" s="498" t="s">
        <v>639</v>
      </c>
      <c r="C2346" s="499" t="s">
        <v>620</v>
      </c>
      <c r="D2346" s="501" t="s">
        <v>6913</v>
      </c>
      <c r="E2346" s="519">
        <v>6000</v>
      </c>
      <c r="F2346" s="520">
        <v>18216697</v>
      </c>
      <c r="G2346" s="501" t="s">
        <v>6914</v>
      </c>
      <c r="H2346" s="501" t="s">
        <v>6913</v>
      </c>
      <c r="I2346" s="501" t="s">
        <v>6284</v>
      </c>
      <c r="J2346" s="505" t="s">
        <v>6609</v>
      </c>
      <c r="K2346" s="506">
        <v>4</v>
      </c>
      <c r="L2346" s="507">
        <v>12</v>
      </c>
      <c r="M2346" s="508">
        <f>74690.4+300</f>
        <v>74990.399999999994</v>
      </c>
      <c r="N2346" s="512"/>
      <c r="O2346" s="513"/>
      <c r="P2346" s="511"/>
    </row>
    <row r="2347" spans="1:16" x14ac:dyDescent="0.2">
      <c r="A2347" s="501" t="s">
        <v>6633</v>
      </c>
      <c r="B2347" s="498" t="s">
        <v>639</v>
      </c>
      <c r="C2347" s="499" t="s">
        <v>620</v>
      </c>
      <c r="D2347" s="501" t="s">
        <v>749</v>
      </c>
      <c r="E2347" s="502">
        <v>5000</v>
      </c>
      <c r="F2347" s="503" t="s">
        <v>6634</v>
      </c>
      <c r="G2347" s="504" t="s">
        <v>6635</v>
      </c>
      <c r="H2347" s="501" t="s">
        <v>766</v>
      </c>
      <c r="I2347" s="501" t="s">
        <v>6636</v>
      </c>
      <c r="J2347" s="505" t="s">
        <v>6609</v>
      </c>
      <c r="K2347" s="525"/>
      <c r="L2347" s="525"/>
      <c r="M2347" s="537"/>
      <c r="N2347" s="537">
        <v>1</v>
      </c>
      <c r="O2347" s="537">
        <v>6</v>
      </c>
      <c r="P2347" s="538">
        <v>31306.799999999996</v>
      </c>
    </row>
    <row r="2348" spans="1:16" x14ac:dyDescent="0.2">
      <c r="A2348" s="501" t="s">
        <v>6633</v>
      </c>
      <c r="B2348" s="498" t="s">
        <v>639</v>
      </c>
      <c r="C2348" s="499" t="s">
        <v>620</v>
      </c>
      <c r="D2348" s="501" t="s">
        <v>6637</v>
      </c>
      <c r="E2348" s="502">
        <v>3800</v>
      </c>
      <c r="F2348" s="503">
        <v>43976234</v>
      </c>
      <c r="G2348" s="504" t="s">
        <v>6638</v>
      </c>
      <c r="H2348" s="501" t="s">
        <v>691</v>
      </c>
      <c r="I2348" s="501" t="s">
        <v>625</v>
      </c>
      <c r="J2348" s="505" t="s">
        <v>625</v>
      </c>
      <c r="K2348" s="525"/>
      <c r="L2348" s="525"/>
      <c r="M2348" s="537"/>
      <c r="N2348" s="537">
        <v>1</v>
      </c>
      <c r="O2348" s="537">
        <v>6</v>
      </c>
      <c r="P2348" s="538">
        <v>24106.799999999996</v>
      </c>
    </row>
    <row r="2349" spans="1:16" x14ac:dyDescent="0.2">
      <c r="A2349" s="501" t="s">
        <v>6633</v>
      </c>
      <c r="B2349" s="498" t="s">
        <v>639</v>
      </c>
      <c r="C2349" s="499" t="s">
        <v>620</v>
      </c>
      <c r="D2349" s="501" t="s">
        <v>6637</v>
      </c>
      <c r="E2349" s="502">
        <v>3800</v>
      </c>
      <c r="F2349" s="503">
        <v>17992782</v>
      </c>
      <c r="G2349" s="504" t="s">
        <v>6639</v>
      </c>
      <c r="H2349" s="501" t="s">
        <v>691</v>
      </c>
      <c r="I2349" s="501" t="s">
        <v>625</v>
      </c>
      <c r="J2349" s="505" t="s">
        <v>625</v>
      </c>
      <c r="K2349" s="525"/>
      <c r="L2349" s="525"/>
      <c r="M2349" s="537"/>
      <c r="N2349" s="537">
        <v>1</v>
      </c>
      <c r="O2349" s="537">
        <v>6</v>
      </c>
      <c r="P2349" s="538">
        <v>24106.799999999996</v>
      </c>
    </row>
    <row r="2350" spans="1:16" x14ac:dyDescent="0.2">
      <c r="A2350" s="501" t="s">
        <v>6633</v>
      </c>
      <c r="B2350" s="498" t="s">
        <v>639</v>
      </c>
      <c r="C2350" s="499" t="s">
        <v>620</v>
      </c>
      <c r="D2350" s="501" t="s">
        <v>1264</v>
      </c>
      <c r="E2350" s="502">
        <v>6000</v>
      </c>
      <c r="F2350" s="503">
        <v>40907375</v>
      </c>
      <c r="G2350" s="504" t="s">
        <v>6640</v>
      </c>
      <c r="H2350" s="501" t="s">
        <v>766</v>
      </c>
      <c r="I2350" s="501" t="s">
        <v>630</v>
      </c>
      <c r="J2350" s="505" t="s">
        <v>6609</v>
      </c>
      <c r="K2350" s="525"/>
      <c r="L2350" s="525"/>
      <c r="M2350" s="537"/>
      <c r="N2350" s="537">
        <v>1</v>
      </c>
      <c r="O2350" s="537">
        <v>6</v>
      </c>
      <c r="P2350" s="538">
        <v>37306.800000000003</v>
      </c>
    </row>
    <row r="2351" spans="1:16" x14ac:dyDescent="0.2">
      <c r="A2351" s="501" t="s">
        <v>6633</v>
      </c>
      <c r="B2351" s="498" t="s">
        <v>639</v>
      </c>
      <c r="C2351" s="499" t="s">
        <v>620</v>
      </c>
      <c r="D2351" s="501" t="s">
        <v>6641</v>
      </c>
      <c r="E2351" s="502">
        <v>3800</v>
      </c>
      <c r="F2351" s="503">
        <v>42294631</v>
      </c>
      <c r="G2351" s="504" t="s">
        <v>6642</v>
      </c>
      <c r="H2351" s="501" t="s">
        <v>6643</v>
      </c>
      <c r="I2351" s="501" t="s">
        <v>625</v>
      </c>
      <c r="J2351" s="505" t="s">
        <v>625</v>
      </c>
      <c r="K2351" s="525"/>
      <c r="L2351" s="525"/>
      <c r="M2351" s="537"/>
      <c r="N2351" s="537">
        <v>1</v>
      </c>
      <c r="O2351" s="537">
        <v>6</v>
      </c>
      <c r="P2351" s="538">
        <v>22003.360000000001</v>
      </c>
    </row>
    <row r="2352" spans="1:16" x14ac:dyDescent="0.2">
      <c r="A2352" s="501" t="s">
        <v>6633</v>
      </c>
      <c r="B2352" s="498" t="s">
        <v>639</v>
      </c>
      <c r="C2352" s="499" t="s">
        <v>620</v>
      </c>
      <c r="D2352" s="501" t="s">
        <v>6644</v>
      </c>
      <c r="E2352" s="502">
        <v>5000</v>
      </c>
      <c r="F2352" s="503">
        <v>181301989</v>
      </c>
      <c r="G2352" s="504" t="s">
        <v>6645</v>
      </c>
      <c r="H2352" s="501" t="s">
        <v>6644</v>
      </c>
      <c r="I2352" s="501" t="s">
        <v>6094</v>
      </c>
      <c r="J2352" s="505" t="s">
        <v>6609</v>
      </c>
      <c r="K2352" s="525"/>
      <c r="L2352" s="525"/>
      <c r="M2352" s="537"/>
      <c r="N2352" s="537">
        <v>1</v>
      </c>
      <c r="O2352" s="537">
        <v>6</v>
      </c>
      <c r="P2352" s="538">
        <v>31306.799999999996</v>
      </c>
    </row>
    <row r="2353" spans="1:16" x14ac:dyDescent="0.2">
      <c r="A2353" s="501" t="s">
        <v>6633</v>
      </c>
      <c r="B2353" s="498" t="s">
        <v>639</v>
      </c>
      <c r="C2353" s="499" t="s">
        <v>620</v>
      </c>
      <c r="D2353" s="501" t="s">
        <v>6646</v>
      </c>
      <c r="E2353" s="502">
        <v>930</v>
      </c>
      <c r="F2353" s="503" t="s">
        <v>6647</v>
      </c>
      <c r="G2353" s="504" t="s">
        <v>6648</v>
      </c>
      <c r="H2353" s="501" t="s">
        <v>651</v>
      </c>
      <c r="I2353" s="501" t="s">
        <v>651</v>
      </c>
      <c r="J2353" s="505" t="s">
        <v>651</v>
      </c>
      <c r="K2353" s="525"/>
      <c r="L2353" s="525"/>
      <c r="M2353" s="537"/>
      <c r="N2353" s="537">
        <v>1</v>
      </c>
      <c r="O2353" s="537">
        <v>6</v>
      </c>
      <c r="P2353" s="538">
        <v>6082.1999999999989</v>
      </c>
    </row>
    <row r="2354" spans="1:16" x14ac:dyDescent="0.2">
      <c r="A2354" s="501" t="s">
        <v>6633</v>
      </c>
      <c r="B2354" s="498" t="s">
        <v>639</v>
      </c>
      <c r="C2354" s="499" t="s">
        <v>620</v>
      </c>
      <c r="D2354" s="501" t="s">
        <v>6649</v>
      </c>
      <c r="E2354" s="502">
        <v>930</v>
      </c>
      <c r="F2354" s="503" t="s">
        <v>6650</v>
      </c>
      <c r="G2354" s="504" t="s">
        <v>6651</v>
      </c>
      <c r="H2354" s="501" t="s">
        <v>651</v>
      </c>
      <c r="I2354" s="501" t="s">
        <v>651</v>
      </c>
      <c r="J2354" s="505" t="s">
        <v>651</v>
      </c>
      <c r="K2354" s="525"/>
      <c r="L2354" s="525"/>
      <c r="M2354" s="537"/>
      <c r="N2354" s="537">
        <v>1</v>
      </c>
      <c r="O2354" s="537">
        <v>6</v>
      </c>
      <c r="P2354" s="538">
        <v>6082.1999999999989</v>
      </c>
    </row>
    <row r="2355" spans="1:16" x14ac:dyDescent="0.2">
      <c r="A2355" s="501" t="s">
        <v>6633</v>
      </c>
      <c r="B2355" s="498" t="s">
        <v>639</v>
      </c>
      <c r="C2355" s="499" t="s">
        <v>620</v>
      </c>
      <c r="D2355" s="514" t="s">
        <v>6643</v>
      </c>
      <c r="E2355" s="515">
        <v>3800</v>
      </c>
      <c r="F2355" s="516">
        <v>42266326</v>
      </c>
      <c r="G2355" s="517" t="s">
        <v>6652</v>
      </c>
      <c r="H2355" s="501" t="s">
        <v>6653</v>
      </c>
      <c r="I2355" s="501" t="s">
        <v>6654</v>
      </c>
      <c r="J2355" s="505" t="s">
        <v>625</v>
      </c>
      <c r="K2355" s="525"/>
      <c r="L2355" s="525"/>
      <c r="M2355" s="537"/>
      <c r="N2355" s="537">
        <v>1</v>
      </c>
      <c r="O2355" s="537">
        <v>6</v>
      </c>
      <c r="P2355" s="538">
        <v>24106.799999999996</v>
      </c>
    </row>
    <row r="2356" spans="1:16" ht="22.5" x14ac:dyDescent="0.2">
      <c r="A2356" s="501" t="s">
        <v>6633</v>
      </c>
      <c r="B2356" s="498" t="s">
        <v>639</v>
      </c>
      <c r="C2356" s="499" t="s">
        <v>620</v>
      </c>
      <c r="D2356" s="514" t="s">
        <v>887</v>
      </c>
      <c r="E2356" s="515">
        <v>1300</v>
      </c>
      <c r="F2356" s="516">
        <v>42638392</v>
      </c>
      <c r="G2356" s="518" t="s">
        <v>6655</v>
      </c>
      <c r="H2356" s="501" t="s">
        <v>625</v>
      </c>
      <c r="I2356" s="501" t="s">
        <v>625</v>
      </c>
      <c r="J2356" s="505" t="s">
        <v>625</v>
      </c>
      <c r="K2356" s="525"/>
      <c r="L2356" s="525"/>
      <c r="M2356" s="537"/>
      <c r="N2356" s="537">
        <v>1</v>
      </c>
      <c r="O2356" s="537">
        <v>6</v>
      </c>
      <c r="P2356" s="538">
        <v>8502</v>
      </c>
    </row>
    <row r="2357" spans="1:16" x14ac:dyDescent="0.2">
      <c r="A2357" s="501" t="s">
        <v>6633</v>
      </c>
      <c r="B2357" s="498" t="s">
        <v>639</v>
      </c>
      <c r="C2357" s="499" t="s">
        <v>620</v>
      </c>
      <c r="D2357" s="501" t="s">
        <v>6656</v>
      </c>
      <c r="E2357" s="502">
        <v>1300</v>
      </c>
      <c r="F2357" s="503" t="s">
        <v>6657</v>
      </c>
      <c r="G2357" s="504" t="s">
        <v>6658</v>
      </c>
      <c r="H2357" s="501" t="s">
        <v>651</v>
      </c>
      <c r="I2357" s="501" t="s">
        <v>651</v>
      </c>
      <c r="J2357" s="505" t="s">
        <v>651</v>
      </c>
      <c r="K2357" s="525"/>
      <c r="L2357" s="525"/>
      <c r="M2357" s="537"/>
      <c r="N2357" s="537">
        <v>1</v>
      </c>
      <c r="O2357" s="537">
        <v>6</v>
      </c>
      <c r="P2357" s="538">
        <v>8502</v>
      </c>
    </row>
    <row r="2358" spans="1:16" x14ac:dyDescent="0.2">
      <c r="A2358" s="501" t="s">
        <v>6633</v>
      </c>
      <c r="B2358" s="498" t="s">
        <v>639</v>
      </c>
      <c r="C2358" s="499" t="s">
        <v>620</v>
      </c>
      <c r="D2358" s="501" t="s">
        <v>781</v>
      </c>
      <c r="E2358" s="502">
        <v>1300</v>
      </c>
      <c r="F2358" s="503" t="s">
        <v>6659</v>
      </c>
      <c r="G2358" s="504" t="s">
        <v>6660</v>
      </c>
      <c r="H2358" s="501" t="s">
        <v>651</v>
      </c>
      <c r="I2358" s="501" t="s">
        <v>651</v>
      </c>
      <c r="J2358" s="505" t="s">
        <v>651</v>
      </c>
      <c r="K2358" s="525"/>
      <c r="L2358" s="525"/>
      <c r="M2358" s="537"/>
      <c r="N2358" s="537">
        <v>1</v>
      </c>
      <c r="O2358" s="537">
        <v>6</v>
      </c>
      <c r="P2358" s="538">
        <v>8502</v>
      </c>
    </row>
    <row r="2359" spans="1:16" x14ac:dyDescent="0.2">
      <c r="A2359" s="501" t="s">
        <v>6633</v>
      </c>
      <c r="B2359" s="498" t="s">
        <v>639</v>
      </c>
      <c r="C2359" s="499" t="s">
        <v>620</v>
      </c>
      <c r="D2359" s="501" t="s">
        <v>6641</v>
      </c>
      <c r="E2359" s="502">
        <v>2100</v>
      </c>
      <c r="F2359" s="503">
        <v>17827964</v>
      </c>
      <c r="G2359" s="504" t="s">
        <v>6661</v>
      </c>
      <c r="H2359" s="501" t="s">
        <v>6643</v>
      </c>
      <c r="I2359" s="501" t="s">
        <v>625</v>
      </c>
      <c r="J2359" s="505" t="s">
        <v>625</v>
      </c>
      <c r="K2359" s="525"/>
      <c r="L2359" s="525"/>
      <c r="M2359" s="537"/>
      <c r="N2359" s="537">
        <v>1</v>
      </c>
      <c r="O2359" s="537">
        <v>6</v>
      </c>
      <c r="P2359" s="538">
        <v>13734</v>
      </c>
    </row>
    <row r="2360" spans="1:16" x14ac:dyDescent="0.2">
      <c r="A2360" s="501" t="s">
        <v>6633</v>
      </c>
      <c r="B2360" s="498" t="s">
        <v>639</v>
      </c>
      <c r="C2360" s="499" t="s">
        <v>620</v>
      </c>
      <c r="D2360" s="501" t="s">
        <v>778</v>
      </c>
      <c r="E2360" s="519">
        <v>2000</v>
      </c>
      <c r="F2360" s="520">
        <v>29417830</v>
      </c>
      <c r="G2360" s="501" t="s">
        <v>6662</v>
      </c>
      <c r="H2360" s="501" t="s">
        <v>625</v>
      </c>
      <c r="I2360" s="501" t="s">
        <v>625</v>
      </c>
      <c r="J2360" s="505" t="s">
        <v>625</v>
      </c>
      <c r="K2360" s="525"/>
      <c r="L2360" s="525"/>
      <c r="M2360" s="537"/>
      <c r="N2360" s="537">
        <v>1</v>
      </c>
      <c r="O2360" s="537">
        <v>4</v>
      </c>
      <c r="P2360" s="538">
        <v>6540</v>
      </c>
    </row>
    <row r="2361" spans="1:16" x14ac:dyDescent="0.2">
      <c r="A2361" s="501" t="s">
        <v>6633</v>
      </c>
      <c r="B2361" s="498" t="s">
        <v>639</v>
      </c>
      <c r="C2361" s="499" t="s">
        <v>620</v>
      </c>
      <c r="D2361" s="501" t="s">
        <v>749</v>
      </c>
      <c r="E2361" s="502">
        <v>5000</v>
      </c>
      <c r="F2361" s="503" t="s">
        <v>6663</v>
      </c>
      <c r="G2361" s="504" t="s">
        <v>6664</v>
      </c>
      <c r="H2361" s="501" t="s">
        <v>766</v>
      </c>
      <c r="I2361" s="501" t="s">
        <v>6636</v>
      </c>
      <c r="J2361" s="505" t="s">
        <v>6609</v>
      </c>
      <c r="K2361" s="525"/>
      <c r="L2361" s="525"/>
      <c r="M2361" s="537"/>
      <c r="N2361" s="537">
        <v>1</v>
      </c>
      <c r="O2361" s="537">
        <v>6</v>
      </c>
      <c r="P2361" s="538">
        <v>31306.799999999996</v>
      </c>
    </row>
    <row r="2362" spans="1:16" x14ac:dyDescent="0.2">
      <c r="A2362" s="501" t="s">
        <v>6633</v>
      </c>
      <c r="B2362" s="498" t="s">
        <v>639</v>
      </c>
      <c r="C2362" s="499" t="s">
        <v>620</v>
      </c>
      <c r="D2362" s="514" t="s">
        <v>1247</v>
      </c>
      <c r="E2362" s="515">
        <v>3800</v>
      </c>
      <c r="F2362" s="516">
        <v>46977594</v>
      </c>
      <c r="G2362" s="517" t="s">
        <v>6665</v>
      </c>
      <c r="H2362" s="501" t="s">
        <v>691</v>
      </c>
      <c r="I2362" s="501" t="s">
        <v>625</v>
      </c>
      <c r="J2362" s="505" t="s">
        <v>625</v>
      </c>
      <c r="K2362" s="525"/>
      <c r="L2362" s="525"/>
      <c r="M2362" s="537"/>
      <c r="N2362" s="537">
        <v>1</v>
      </c>
      <c r="O2362" s="537">
        <v>6</v>
      </c>
      <c r="P2362" s="538">
        <v>24106.799999999996</v>
      </c>
    </row>
    <row r="2363" spans="1:16" x14ac:dyDescent="0.2">
      <c r="A2363" s="501" t="s">
        <v>6633</v>
      </c>
      <c r="B2363" s="498" t="s">
        <v>639</v>
      </c>
      <c r="C2363" s="499" t="s">
        <v>620</v>
      </c>
      <c r="D2363" s="501" t="s">
        <v>6666</v>
      </c>
      <c r="E2363" s="519">
        <v>1300</v>
      </c>
      <c r="F2363" s="521" t="s">
        <v>6667</v>
      </c>
      <c r="G2363" s="501" t="s">
        <v>6668</v>
      </c>
      <c r="H2363" s="501" t="s">
        <v>6666</v>
      </c>
      <c r="I2363" s="501" t="s">
        <v>625</v>
      </c>
      <c r="J2363" s="505" t="s">
        <v>625</v>
      </c>
      <c r="K2363" s="525"/>
      <c r="L2363" s="525"/>
      <c r="M2363" s="537"/>
      <c r="N2363" s="537">
        <v>1</v>
      </c>
      <c r="O2363" s="537">
        <v>6</v>
      </c>
      <c r="P2363" s="538">
        <v>8502</v>
      </c>
    </row>
    <row r="2364" spans="1:16" x14ac:dyDescent="0.2">
      <c r="A2364" s="501" t="s">
        <v>6633</v>
      </c>
      <c r="B2364" s="498" t="s">
        <v>639</v>
      </c>
      <c r="C2364" s="499" t="s">
        <v>620</v>
      </c>
      <c r="D2364" s="501" t="s">
        <v>6669</v>
      </c>
      <c r="E2364" s="502">
        <v>6666.67</v>
      </c>
      <c r="F2364" s="522">
        <v>18161385</v>
      </c>
      <c r="G2364" s="497" t="s">
        <v>6670</v>
      </c>
      <c r="H2364" s="501" t="s">
        <v>1201</v>
      </c>
      <c r="I2364" s="501" t="s">
        <v>1201</v>
      </c>
      <c r="J2364" s="505" t="s">
        <v>3431</v>
      </c>
      <c r="K2364" s="525"/>
      <c r="L2364" s="525"/>
      <c r="M2364" s="537"/>
      <c r="N2364" s="537">
        <v>1</v>
      </c>
      <c r="O2364" s="537">
        <v>6</v>
      </c>
      <c r="P2364" s="538">
        <v>41306.820000000007</v>
      </c>
    </row>
    <row r="2365" spans="1:16" x14ac:dyDescent="0.2">
      <c r="A2365" s="501" t="s">
        <v>6633</v>
      </c>
      <c r="B2365" s="498" t="s">
        <v>639</v>
      </c>
      <c r="C2365" s="499" t="s">
        <v>620</v>
      </c>
      <c r="D2365" s="501" t="s">
        <v>6671</v>
      </c>
      <c r="E2365" s="502">
        <v>4444.4399999999996</v>
      </c>
      <c r="F2365" s="522" t="s">
        <v>6672</v>
      </c>
      <c r="G2365" s="497" t="s">
        <v>6673</v>
      </c>
      <c r="H2365" s="501" t="s">
        <v>2233</v>
      </c>
      <c r="I2365" s="501" t="s">
        <v>6495</v>
      </c>
      <c r="J2365" s="505" t="s">
        <v>6609</v>
      </c>
      <c r="K2365" s="525"/>
      <c r="L2365" s="525"/>
      <c r="M2365" s="537"/>
      <c r="N2365" s="537">
        <v>1</v>
      </c>
      <c r="O2365" s="537">
        <v>6</v>
      </c>
      <c r="P2365" s="538">
        <v>27972.999999999993</v>
      </c>
    </row>
    <row r="2366" spans="1:16" x14ac:dyDescent="0.2">
      <c r="A2366" s="501" t="s">
        <v>6633</v>
      </c>
      <c r="B2366" s="498" t="s">
        <v>639</v>
      </c>
      <c r="C2366" s="499" t="s">
        <v>620</v>
      </c>
      <c r="D2366" s="514" t="s">
        <v>4002</v>
      </c>
      <c r="E2366" s="515">
        <v>6000</v>
      </c>
      <c r="F2366" s="516">
        <v>70069548</v>
      </c>
      <c r="G2366" s="517" t="s">
        <v>6674</v>
      </c>
      <c r="H2366" s="501" t="s">
        <v>695</v>
      </c>
      <c r="I2366" s="501" t="s">
        <v>6284</v>
      </c>
      <c r="J2366" s="505" t="s">
        <v>695</v>
      </c>
      <c r="K2366" s="525"/>
      <c r="L2366" s="525"/>
      <c r="M2366" s="537"/>
      <c r="N2366" s="537">
        <v>1</v>
      </c>
      <c r="O2366" s="537">
        <v>6</v>
      </c>
      <c r="P2366" s="538">
        <v>37306.800000000003</v>
      </c>
    </row>
    <row r="2367" spans="1:16" x14ac:dyDescent="0.2">
      <c r="A2367" s="501" t="s">
        <v>6633</v>
      </c>
      <c r="B2367" s="498" t="s">
        <v>639</v>
      </c>
      <c r="C2367" s="499" t="s">
        <v>620</v>
      </c>
      <c r="D2367" s="501" t="s">
        <v>6675</v>
      </c>
      <c r="E2367" s="502">
        <v>1000</v>
      </c>
      <c r="F2367" s="503" t="s">
        <v>6676</v>
      </c>
      <c r="G2367" s="504" t="s">
        <v>6677</v>
      </c>
      <c r="H2367" s="501" t="s">
        <v>651</v>
      </c>
      <c r="I2367" s="501" t="s">
        <v>651</v>
      </c>
      <c r="J2367" s="505" t="s">
        <v>651</v>
      </c>
      <c r="K2367" s="525"/>
      <c r="L2367" s="525"/>
      <c r="M2367" s="537"/>
      <c r="N2367" s="537">
        <v>1</v>
      </c>
      <c r="O2367" s="537">
        <v>6</v>
      </c>
      <c r="P2367" s="538">
        <v>6540</v>
      </c>
    </row>
    <row r="2368" spans="1:16" x14ac:dyDescent="0.2">
      <c r="A2368" s="501" t="s">
        <v>6633</v>
      </c>
      <c r="B2368" s="498" t="s">
        <v>639</v>
      </c>
      <c r="C2368" s="499" t="s">
        <v>620</v>
      </c>
      <c r="D2368" s="501" t="s">
        <v>6637</v>
      </c>
      <c r="E2368" s="502">
        <v>3800</v>
      </c>
      <c r="F2368" s="503">
        <v>45435574</v>
      </c>
      <c r="G2368" s="504" t="s">
        <v>6678</v>
      </c>
      <c r="H2368" s="501" t="s">
        <v>691</v>
      </c>
      <c r="I2368" s="501" t="s">
        <v>625</v>
      </c>
      <c r="J2368" s="505" t="s">
        <v>625</v>
      </c>
      <c r="K2368" s="525"/>
      <c r="L2368" s="525"/>
      <c r="M2368" s="537"/>
      <c r="N2368" s="537">
        <v>1</v>
      </c>
      <c r="O2368" s="537">
        <v>6</v>
      </c>
      <c r="P2368" s="538">
        <v>24106.799999999996</v>
      </c>
    </row>
    <row r="2369" spans="1:16" x14ac:dyDescent="0.2">
      <c r="A2369" s="501" t="s">
        <v>6633</v>
      </c>
      <c r="B2369" s="498" t="s">
        <v>639</v>
      </c>
      <c r="C2369" s="499" t="s">
        <v>620</v>
      </c>
      <c r="D2369" s="501" t="s">
        <v>766</v>
      </c>
      <c r="E2369" s="502">
        <v>5000</v>
      </c>
      <c r="F2369" s="503">
        <v>18088968</v>
      </c>
      <c r="G2369" s="504" t="s">
        <v>6682</v>
      </c>
      <c r="H2369" s="501" t="s">
        <v>766</v>
      </c>
      <c r="I2369" s="501" t="s">
        <v>630</v>
      </c>
      <c r="J2369" s="505" t="s">
        <v>6609</v>
      </c>
      <c r="K2369" s="525"/>
      <c r="L2369" s="525"/>
      <c r="M2369" s="537"/>
      <c r="N2369" s="537">
        <v>1</v>
      </c>
      <c r="O2369" s="537">
        <v>6</v>
      </c>
      <c r="P2369" s="538">
        <v>31306.799999999996</v>
      </c>
    </row>
    <row r="2370" spans="1:16" x14ac:dyDescent="0.2">
      <c r="A2370" s="501" t="s">
        <v>6633</v>
      </c>
      <c r="B2370" s="498" t="s">
        <v>639</v>
      </c>
      <c r="C2370" s="499" t="s">
        <v>620</v>
      </c>
      <c r="D2370" s="501" t="s">
        <v>6683</v>
      </c>
      <c r="E2370" s="519">
        <v>5000</v>
      </c>
      <c r="F2370" s="521" t="s">
        <v>6684</v>
      </c>
      <c r="G2370" s="501" t="s">
        <v>6685</v>
      </c>
      <c r="H2370" s="501" t="s">
        <v>6683</v>
      </c>
      <c r="I2370" s="501" t="s">
        <v>6683</v>
      </c>
      <c r="J2370" s="505" t="s">
        <v>6609</v>
      </c>
      <c r="K2370" s="525"/>
      <c r="L2370" s="525"/>
      <c r="M2370" s="537"/>
      <c r="N2370" s="537">
        <v>1</v>
      </c>
      <c r="O2370" s="537">
        <v>6</v>
      </c>
      <c r="P2370" s="538">
        <v>31306.799999999996</v>
      </c>
    </row>
    <row r="2371" spans="1:16" x14ac:dyDescent="0.2">
      <c r="A2371" s="501" t="s">
        <v>6633</v>
      </c>
      <c r="B2371" s="498" t="s">
        <v>639</v>
      </c>
      <c r="C2371" s="499" t="s">
        <v>620</v>
      </c>
      <c r="D2371" s="514" t="s">
        <v>6686</v>
      </c>
      <c r="E2371" s="515">
        <v>3800</v>
      </c>
      <c r="F2371" s="516">
        <v>74429855</v>
      </c>
      <c r="G2371" s="517" t="s">
        <v>6687</v>
      </c>
      <c r="H2371" s="501" t="s">
        <v>6653</v>
      </c>
      <c r="I2371" s="501" t="s">
        <v>6654</v>
      </c>
      <c r="J2371" s="505" t="s">
        <v>625</v>
      </c>
      <c r="K2371" s="525"/>
      <c r="L2371" s="525"/>
      <c r="M2371" s="537"/>
      <c r="N2371" s="537">
        <v>1</v>
      </c>
      <c r="O2371" s="537">
        <v>6</v>
      </c>
      <c r="P2371" s="538">
        <v>24106.799999999996</v>
      </c>
    </row>
    <row r="2372" spans="1:16" x14ac:dyDescent="0.2">
      <c r="A2372" s="501" t="s">
        <v>6633</v>
      </c>
      <c r="B2372" s="498" t="s">
        <v>639</v>
      </c>
      <c r="C2372" s="499" t="s">
        <v>620</v>
      </c>
      <c r="D2372" s="501" t="s">
        <v>6679</v>
      </c>
      <c r="E2372" s="502">
        <v>930</v>
      </c>
      <c r="F2372" s="503" t="s">
        <v>6688</v>
      </c>
      <c r="G2372" s="504" t="s">
        <v>6689</v>
      </c>
      <c r="H2372" s="501" t="s">
        <v>651</v>
      </c>
      <c r="I2372" s="501" t="s">
        <v>651</v>
      </c>
      <c r="J2372" s="505" t="s">
        <v>651</v>
      </c>
      <c r="K2372" s="525"/>
      <c r="L2372" s="525"/>
      <c r="M2372" s="537"/>
      <c r="N2372" s="537">
        <v>1</v>
      </c>
      <c r="O2372" s="537">
        <v>6</v>
      </c>
      <c r="P2372" s="538">
        <v>6082.1999999999989</v>
      </c>
    </row>
    <row r="2373" spans="1:16" x14ac:dyDescent="0.2">
      <c r="A2373" s="501" t="s">
        <v>6633</v>
      </c>
      <c r="B2373" s="498" t="s">
        <v>639</v>
      </c>
      <c r="C2373" s="499" t="s">
        <v>620</v>
      </c>
      <c r="D2373" s="501" t="s">
        <v>6690</v>
      </c>
      <c r="E2373" s="502">
        <v>2500</v>
      </c>
      <c r="F2373" s="503" t="s">
        <v>6691</v>
      </c>
      <c r="G2373" s="504" t="s">
        <v>6692</v>
      </c>
      <c r="H2373" s="501" t="s">
        <v>774</v>
      </c>
      <c r="I2373" s="501" t="s">
        <v>625</v>
      </c>
      <c r="J2373" s="505" t="s">
        <v>625</v>
      </c>
      <c r="K2373" s="525"/>
      <c r="L2373" s="525"/>
      <c r="M2373" s="537"/>
      <c r="N2373" s="537">
        <v>1</v>
      </c>
      <c r="O2373" s="537">
        <v>6</v>
      </c>
      <c r="P2373" s="538">
        <v>16306.8</v>
      </c>
    </row>
    <row r="2374" spans="1:16" x14ac:dyDescent="0.2">
      <c r="A2374" s="501" t="s">
        <v>6633</v>
      </c>
      <c r="B2374" s="498" t="s">
        <v>639</v>
      </c>
      <c r="C2374" s="499" t="s">
        <v>620</v>
      </c>
      <c r="D2374" s="514" t="s">
        <v>1389</v>
      </c>
      <c r="E2374" s="515">
        <v>5000</v>
      </c>
      <c r="F2374" s="516">
        <v>23884180</v>
      </c>
      <c r="G2374" s="517" t="s">
        <v>6693</v>
      </c>
      <c r="H2374" s="501" t="s">
        <v>6683</v>
      </c>
      <c r="I2374" s="501" t="s">
        <v>6284</v>
      </c>
      <c r="J2374" s="505" t="s">
        <v>6683</v>
      </c>
      <c r="K2374" s="525"/>
      <c r="L2374" s="525"/>
      <c r="M2374" s="537"/>
      <c r="N2374" s="537">
        <v>1</v>
      </c>
      <c r="O2374" s="537">
        <v>6</v>
      </c>
      <c r="P2374" s="538">
        <v>31306.799999999996</v>
      </c>
    </row>
    <row r="2375" spans="1:16" x14ac:dyDescent="0.2">
      <c r="A2375" s="501" t="s">
        <v>6633</v>
      </c>
      <c r="B2375" s="498" t="s">
        <v>639</v>
      </c>
      <c r="C2375" s="499" t="s">
        <v>620</v>
      </c>
      <c r="D2375" s="514" t="s">
        <v>699</v>
      </c>
      <c r="E2375" s="515">
        <v>3000</v>
      </c>
      <c r="F2375" s="516">
        <v>40258609</v>
      </c>
      <c r="G2375" s="517" t="s">
        <v>6694</v>
      </c>
      <c r="H2375" s="501" t="s">
        <v>699</v>
      </c>
      <c r="I2375" s="501" t="s">
        <v>630</v>
      </c>
      <c r="J2375" s="505" t="s">
        <v>6609</v>
      </c>
      <c r="K2375" s="525"/>
      <c r="L2375" s="525"/>
      <c r="M2375" s="537"/>
      <c r="N2375" s="537">
        <v>1</v>
      </c>
      <c r="O2375" s="537">
        <v>6</v>
      </c>
      <c r="P2375" s="538">
        <v>19306.8</v>
      </c>
    </row>
    <row r="2376" spans="1:16" x14ac:dyDescent="0.2">
      <c r="A2376" s="501" t="s">
        <v>6633</v>
      </c>
      <c r="B2376" s="498" t="s">
        <v>639</v>
      </c>
      <c r="C2376" s="499" t="s">
        <v>620</v>
      </c>
      <c r="D2376" s="501" t="s">
        <v>6637</v>
      </c>
      <c r="E2376" s="502">
        <v>3800</v>
      </c>
      <c r="F2376" s="503">
        <v>40214151</v>
      </c>
      <c r="G2376" s="504" t="s">
        <v>6695</v>
      </c>
      <c r="H2376" s="501" t="s">
        <v>691</v>
      </c>
      <c r="I2376" s="501" t="s">
        <v>625</v>
      </c>
      <c r="J2376" s="505" t="s">
        <v>625</v>
      </c>
      <c r="K2376" s="525"/>
      <c r="L2376" s="525"/>
      <c r="M2376" s="537"/>
      <c r="N2376" s="537">
        <v>1</v>
      </c>
      <c r="O2376" s="537">
        <v>6</v>
      </c>
      <c r="P2376" s="538">
        <v>24106.799999999996</v>
      </c>
    </row>
    <row r="2377" spans="1:16" x14ac:dyDescent="0.2">
      <c r="A2377" s="501" t="s">
        <v>6633</v>
      </c>
      <c r="B2377" s="498" t="s">
        <v>639</v>
      </c>
      <c r="C2377" s="499" t="s">
        <v>620</v>
      </c>
      <c r="D2377" s="514" t="s">
        <v>699</v>
      </c>
      <c r="E2377" s="515">
        <v>5000</v>
      </c>
      <c r="F2377" s="503">
        <v>41517096</v>
      </c>
      <c r="G2377" s="504" t="s">
        <v>6696</v>
      </c>
      <c r="H2377" s="501" t="s">
        <v>656</v>
      </c>
      <c r="I2377" s="501" t="s">
        <v>630</v>
      </c>
      <c r="J2377" s="505" t="s">
        <v>6609</v>
      </c>
      <c r="K2377" s="537"/>
      <c r="L2377" s="537"/>
      <c r="M2377" s="537"/>
      <c r="N2377" s="537">
        <v>1</v>
      </c>
      <c r="O2377" s="537">
        <v>6</v>
      </c>
      <c r="P2377" s="538">
        <v>31306.799999999996</v>
      </c>
    </row>
    <row r="2378" spans="1:16" x14ac:dyDescent="0.2">
      <c r="A2378" s="501" t="s">
        <v>6633</v>
      </c>
      <c r="B2378" s="498" t="s">
        <v>639</v>
      </c>
      <c r="C2378" s="499" t="s">
        <v>620</v>
      </c>
      <c r="D2378" s="514" t="s">
        <v>6643</v>
      </c>
      <c r="E2378" s="515">
        <v>3800</v>
      </c>
      <c r="F2378" s="523" t="s">
        <v>6697</v>
      </c>
      <c r="G2378" s="517" t="s">
        <v>6698</v>
      </c>
      <c r="H2378" s="501" t="s">
        <v>6653</v>
      </c>
      <c r="I2378" s="501" t="s">
        <v>6654</v>
      </c>
      <c r="J2378" s="505" t="s">
        <v>625</v>
      </c>
      <c r="K2378" s="537"/>
      <c r="L2378" s="537"/>
      <c r="M2378" s="537"/>
      <c r="N2378" s="537">
        <v>1</v>
      </c>
      <c r="O2378" s="537">
        <v>6</v>
      </c>
      <c r="P2378" s="538">
        <v>24106.799999999996</v>
      </c>
    </row>
    <row r="2379" spans="1:16" x14ac:dyDescent="0.2">
      <c r="A2379" s="501" t="s">
        <v>6633</v>
      </c>
      <c r="B2379" s="498" t="s">
        <v>639</v>
      </c>
      <c r="C2379" s="499" t="s">
        <v>620</v>
      </c>
      <c r="D2379" s="501" t="s">
        <v>6699</v>
      </c>
      <c r="E2379" s="502">
        <v>2300</v>
      </c>
      <c r="F2379" s="503" t="s">
        <v>6700</v>
      </c>
      <c r="G2379" s="504" t="s">
        <v>6701</v>
      </c>
      <c r="H2379" s="501" t="s">
        <v>651</v>
      </c>
      <c r="I2379" s="501" t="s">
        <v>651</v>
      </c>
      <c r="J2379" s="505" t="s">
        <v>651</v>
      </c>
      <c r="K2379" s="537"/>
      <c r="L2379" s="537"/>
      <c r="M2379" s="537"/>
      <c r="N2379" s="537">
        <v>1</v>
      </c>
      <c r="O2379" s="537">
        <v>6</v>
      </c>
      <c r="P2379" s="538">
        <v>15042</v>
      </c>
    </row>
    <row r="2380" spans="1:16" x14ac:dyDescent="0.2">
      <c r="A2380" s="501" t="s">
        <v>6633</v>
      </c>
      <c r="B2380" s="498" t="s">
        <v>639</v>
      </c>
      <c r="C2380" s="499" t="s">
        <v>620</v>
      </c>
      <c r="D2380" s="501" t="s">
        <v>6702</v>
      </c>
      <c r="E2380" s="502">
        <v>1300</v>
      </c>
      <c r="F2380" s="503" t="s">
        <v>6703</v>
      </c>
      <c r="G2380" s="504" t="s">
        <v>6704</v>
      </c>
      <c r="H2380" s="501" t="s">
        <v>651</v>
      </c>
      <c r="I2380" s="501" t="s">
        <v>651</v>
      </c>
      <c r="J2380" s="505" t="s">
        <v>651</v>
      </c>
      <c r="K2380" s="537"/>
      <c r="L2380" s="537"/>
      <c r="M2380" s="537"/>
      <c r="N2380" s="537">
        <v>1</v>
      </c>
      <c r="O2380" s="537">
        <v>6</v>
      </c>
      <c r="P2380" s="538">
        <v>8502</v>
      </c>
    </row>
    <row r="2381" spans="1:16" x14ac:dyDescent="0.2">
      <c r="A2381" s="501" t="s">
        <v>6633</v>
      </c>
      <c r="B2381" s="498" t="s">
        <v>639</v>
      </c>
      <c r="C2381" s="499" t="s">
        <v>620</v>
      </c>
      <c r="D2381" s="501" t="s">
        <v>781</v>
      </c>
      <c r="E2381" s="502">
        <v>1000</v>
      </c>
      <c r="F2381" s="503">
        <v>75124762</v>
      </c>
      <c r="G2381" s="504" t="s">
        <v>6707</v>
      </c>
      <c r="H2381" s="501" t="s">
        <v>651</v>
      </c>
      <c r="I2381" s="501" t="s">
        <v>651</v>
      </c>
      <c r="J2381" s="505" t="s">
        <v>651</v>
      </c>
      <c r="K2381" s="537"/>
      <c r="L2381" s="537"/>
      <c r="M2381" s="537"/>
      <c r="N2381" s="537">
        <v>1</v>
      </c>
      <c r="O2381" s="537">
        <v>6</v>
      </c>
      <c r="P2381" s="538">
        <v>6540</v>
      </c>
    </row>
    <row r="2382" spans="1:16" x14ac:dyDescent="0.2">
      <c r="A2382" s="501" t="s">
        <v>6633</v>
      </c>
      <c r="B2382" s="498" t="s">
        <v>639</v>
      </c>
      <c r="C2382" s="499" t="s">
        <v>620</v>
      </c>
      <c r="D2382" s="501" t="s">
        <v>699</v>
      </c>
      <c r="E2382" s="519">
        <v>5000</v>
      </c>
      <c r="F2382" s="520">
        <v>18120451</v>
      </c>
      <c r="G2382" s="501" t="s">
        <v>6708</v>
      </c>
      <c r="H2382" s="501" t="s">
        <v>699</v>
      </c>
      <c r="I2382" s="501" t="s">
        <v>699</v>
      </c>
      <c r="J2382" s="505" t="s">
        <v>6609</v>
      </c>
      <c r="K2382" s="537"/>
      <c r="L2382" s="537"/>
      <c r="M2382" s="537"/>
      <c r="N2382" s="537">
        <v>1</v>
      </c>
      <c r="O2382" s="537">
        <v>6</v>
      </c>
      <c r="P2382" s="538">
        <v>31306.799999999996</v>
      </c>
    </row>
    <row r="2383" spans="1:16" x14ac:dyDescent="0.2">
      <c r="A2383" s="501" t="s">
        <v>6633</v>
      </c>
      <c r="B2383" s="498" t="s">
        <v>639</v>
      </c>
      <c r="C2383" s="499" t="s">
        <v>620</v>
      </c>
      <c r="D2383" s="514" t="s">
        <v>2856</v>
      </c>
      <c r="E2383" s="515">
        <v>3800</v>
      </c>
      <c r="F2383" s="523" t="s">
        <v>6709</v>
      </c>
      <c r="G2383" s="517" t="s">
        <v>6710</v>
      </c>
      <c r="H2383" s="501" t="s">
        <v>691</v>
      </c>
      <c r="I2383" s="501" t="s">
        <v>625</v>
      </c>
      <c r="J2383" s="505" t="s">
        <v>625</v>
      </c>
      <c r="K2383" s="537"/>
      <c r="L2383" s="537"/>
      <c r="M2383" s="537"/>
      <c r="N2383" s="537">
        <v>1</v>
      </c>
      <c r="O2383" s="537">
        <v>6</v>
      </c>
      <c r="P2383" s="538">
        <v>24106.799999999996</v>
      </c>
    </row>
    <row r="2384" spans="1:16" x14ac:dyDescent="0.2">
      <c r="A2384" s="501" t="s">
        <v>6633</v>
      </c>
      <c r="B2384" s="498" t="s">
        <v>639</v>
      </c>
      <c r="C2384" s="499" t="s">
        <v>620</v>
      </c>
      <c r="D2384" s="514" t="s">
        <v>6711</v>
      </c>
      <c r="E2384" s="524">
        <v>2300</v>
      </c>
      <c r="F2384" s="525">
        <v>42639757</v>
      </c>
      <c r="G2384" s="517" t="s">
        <v>6712</v>
      </c>
      <c r="H2384" s="501" t="s">
        <v>6713</v>
      </c>
      <c r="I2384" s="501" t="s">
        <v>6284</v>
      </c>
      <c r="J2384" s="505" t="s">
        <v>6714</v>
      </c>
      <c r="K2384" s="537"/>
      <c r="L2384" s="537"/>
      <c r="M2384" s="537"/>
      <c r="N2384" s="537">
        <v>1</v>
      </c>
      <c r="O2384" s="537">
        <v>6</v>
      </c>
      <c r="P2384" s="538">
        <v>15042</v>
      </c>
    </row>
    <row r="2385" spans="1:16" x14ac:dyDescent="0.2">
      <c r="A2385" s="501" t="s">
        <v>6633</v>
      </c>
      <c r="B2385" s="498" t="s">
        <v>639</v>
      </c>
      <c r="C2385" s="499" t="s">
        <v>620</v>
      </c>
      <c r="D2385" s="501" t="s">
        <v>805</v>
      </c>
      <c r="E2385" s="502">
        <v>2300</v>
      </c>
      <c r="F2385" s="526">
        <v>41865748</v>
      </c>
      <c r="G2385" s="497" t="s">
        <v>6715</v>
      </c>
      <c r="H2385" s="501" t="s">
        <v>2288</v>
      </c>
      <c r="I2385" s="501" t="s">
        <v>6636</v>
      </c>
      <c r="J2385" s="505" t="s">
        <v>6609</v>
      </c>
      <c r="K2385" s="537"/>
      <c r="L2385" s="537"/>
      <c r="M2385" s="537"/>
      <c r="N2385" s="537">
        <v>1</v>
      </c>
      <c r="O2385" s="537">
        <v>6</v>
      </c>
      <c r="P2385" s="538">
        <v>15042</v>
      </c>
    </row>
    <row r="2386" spans="1:16" x14ac:dyDescent="0.2">
      <c r="A2386" s="501" t="s">
        <v>6633</v>
      </c>
      <c r="B2386" s="498" t="s">
        <v>639</v>
      </c>
      <c r="C2386" s="499" t="s">
        <v>620</v>
      </c>
      <c r="D2386" s="501" t="s">
        <v>1028</v>
      </c>
      <c r="E2386" s="502">
        <v>4000</v>
      </c>
      <c r="F2386" s="526">
        <v>42329188</v>
      </c>
      <c r="G2386" s="497" t="s">
        <v>6716</v>
      </c>
      <c r="H2386" s="501" t="s">
        <v>1028</v>
      </c>
      <c r="I2386" s="501" t="s">
        <v>630</v>
      </c>
      <c r="J2386" s="505" t="s">
        <v>6609</v>
      </c>
      <c r="K2386" s="537"/>
      <c r="L2386" s="537"/>
      <c r="M2386" s="537"/>
      <c r="N2386" s="537">
        <v>1</v>
      </c>
      <c r="O2386" s="537">
        <v>6</v>
      </c>
      <c r="P2386" s="538">
        <v>25306.799999999996</v>
      </c>
    </row>
    <row r="2387" spans="1:16" x14ac:dyDescent="0.2">
      <c r="A2387" s="501" t="s">
        <v>6633</v>
      </c>
      <c r="B2387" s="498" t="s">
        <v>639</v>
      </c>
      <c r="C2387" s="499" t="s">
        <v>620</v>
      </c>
      <c r="D2387" s="501" t="s">
        <v>749</v>
      </c>
      <c r="E2387" s="502">
        <v>5000</v>
      </c>
      <c r="F2387" s="503" t="s">
        <v>6717</v>
      </c>
      <c r="G2387" s="504" t="s">
        <v>6718</v>
      </c>
      <c r="H2387" s="501" t="s">
        <v>766</v>
      </c>
      <c r="I2387" s="501" t="s">
        <v>6636</v>
      </c>
      <c r="J2387" s="505" t="s">
        <v>6609</v>
      </c>
      <c r="K2387" s="537"/>
      <c r="L2387" s="537"/>
      <c r="M2387" s="537"/>
      <c r="N2387" s="537">
        <v>1</v>
      </c>
      <c r="O2387" s="537">
        <v>6</v>
      </c>
      <c r="P2387" s="538">
        <v>31306.799999999996</v>
      </c>
    </row>
    <row r="2388" spans="1:16" x14ac:dyDescent="0.2">
      <c r="A2388" s="501" t="s">
        <v>6633</v>
      </c>
      <c r="B2388" s="498" t="s">
        <v>639</v>
      </c>
      <c r="C2388" s="499" t="s">
        <v>620</v>
      </c>
      <c r="D2388" s="501" t="s">
        <v>6721</v>
      </c>
      <c r="E2388" s="502">
        <v>1000</v>
      </c>
      <c r="F2388" s="503" t="s">
        <v>6722</v>
      </c>
      <c r="G2388" s="504" t="s">
        <v>6723</v>
      </c>
      <c r="H2388" s="501" t="s">
        <v>651</v>
      </c>
      <c r="I2388" s="501" t="s">
        <v>651</v>
      </c>
      <c r="J2388" s="505" t="s">
        <v>651</v>
      </c>
      <c r="K2388" s="537"/>
      <c r="L2388" s="537"/>
      <c r="M2388" s="537"/>
      <c r="N2388" s="537">
        <v>1</v>
      </c>
      <c r="O2388" s="537">
        <v>6</v>
      </c>
      <c r="P2388" s="538">
        <v>6540</v>
      </c>
    </row>
    <row r="2389" spans="1:16" x14ac:dyDescent="0.2">
      <c r="A2389" s="501" t="s">
        <v>6633</v>
      </c>
      <c r="B2389" s="498" t="s">
        <v>639</v>
      </c>
      <c r="C2389" s="499" t="s">
        <v>620</v>
      </c>
      <c r="D2389" s="514" t="s">
        <v>6724</v>
      </c>
      <c r="E2389" s="515">
        <v>1300</v>
      </c>
      <c r="F2389" s="516">
        <v>18861447</v>
      </c>
      <c r="G2389" s="517" t="s">
        <v>6725</v>
      </c>
      <c r="H2389" s="501" t="s">
        <v>651</v>
      </c>
      <c r="I2389" s="501"/>
      <c r="J2389" s="505" t="s">
        <v>651</v>
      </c>
      <c r="K2389" s="537"/>
      <c r="L2389" s="537"/>
      <c r="M2389" s="537"/>
      <c r="N2389" s="537">
        <v>1</v>
      </c>
      <c r="O2389" s="537">
        <v>6</v>
      </c>
      <c r="P2389" s="538">
        <v>8502</v>
      </c>
    </row>
    <row r="2390" spans="1:16" x14ac:dyDescent="0.2">
      <c r="A2390" s="501" t="s">
        <v>6633</v>
      </c>
      <c r="B2390" s="498" t="s">
        <v>639</v>
      </c>
      <c r="C2390" s="499" t="s">
        <v>620</v>
      </c>
      <c r="D2390" s="501" t="s">
        <v>6637</v>
      </c>
      <c r="E2390" s="502">
        <v>3800</v>
      </c>
      <c r="F2390" s="503">
        <v>22510784</v>
      </c>
      <c r="G2390" s="504" t="s">
        <v>6726</v>
      </c>
      <c r="H2390" s="501" t="s">
        <v>691</v>
      </c>
      <c r="I2390" s="501" t="s">
        <v>625</v>
      </c>
      <c r="J2390" s="505" t="s">
        <v>625</v>
      </c>
      <c r="K2390" s="537"/>
      <c r="L2390" s="537"/>
      <c r="M2390" s="537"/>
      <c r="N2390" s="537">
        <v>1</v>
      </c>
      <c r="O2390" s="537">
        <v>6</v>
      </c>
      <c r="P2390" s="538">
        <v>24106.799999999996</v>
      </c>
    </row>
    <row r="2391" spans="1:16" x14ac:dyDescent="0.2">
      <c r="A2391" s="501" t="s">
        <v>6633</v>
      </c>
      <c r="B2391" s="498" t="s">
        <v>639</v>
      </c>
      <c r="C2391" s="499" t="s">
        <v>620</v>
      </c>
      <c r="D2391" s="514" t="s">
        <v>6727</v>
      </c>
      <c r="E2391" s="515">
        <v>5500</v>
      </c>
      <c r="F2391" s="516">
        <v>18211833</v>
      </c>
      <c r="G2391" s="517" t="s">
        <v>6728</v>
      </c>
      <c r="H2391" s="501" t="s">
        <v>3431</v>
      </c>
      <c r="I2391" s="501" t="s">
        <v>6284</v>
      </c>
      <c r="J2391" s="505" t="s">
        <v>3431</v>
      </c>
      <c r="K2391" s="537"/>
      <c r="L2391" s="537"/>
      <c r="M2391" s="537"/>
      <c r="N2391" s="537">
        <v>1</v>
      </c>
      <c r="O2391" s="537">
        <v>6</v>
      </c>
      <c r="P2391" s="538">
        <v>34306.800000000003</v>
      </c>
    </row>
    <row r="2392" spans="1:16" x14ac:dyDescent="0.2">
      <c r="A2392" s="501" t="s">
        <v>6633</v>
      </c>
      <c r="B2392" s="498" t="s">
        <v>639</v>
      </c>
      <c r="C2392" s="499" t="s">
        <v>620</v>
      </c>
      <c r="D2392" s="514" t="s">
        <v>805</v>
      </c>
      <c r="E2392" s="515">
        <v>3500</v>
      </c>
      <c r="F2392" s="516">
        <v>47867440</v>
      </c>
      <c r="G2392" s="517" t="s">
        <v>6729</v>
      </c>
      <c r="H2392" s="501" t="s">
        <v>2233</v>
      </c>
      <c r="I2392" s="501" t="s">
        <v>6730</v>
      </c>
      <c r="J2392" s="505" t="s">
        <v>6609</v>
      </c>
      <c r="K2392" s="537"/>
      <c r="L2392" s="537"/>
      <c r="M2392" s="537"/>
      <c r="N2392" s="537">
        <v>1</v>
      </c>
      <c r="O2392" s="537">
        <v>6</v>
      </c>
      <c r="P2392" s="538">
        <v>22306.799999999996</v>
      </c>
    </row>
    <row r="2393" spans="1:16" x14ac:dyDescent="0.2">
      <c r="A2393" s="501" t="s">
        <v>6633</v>
      </c>
      <c r="B2393" s="498" t="s">
        <v>639</v>
      </c>
      <c r="C2393" s="499" t="s">
        <v>620</v>
      </c>
      <c r="D2393" s="514" t="s">
        <v>6643</v>
      </c>
      <c r="E2393" s="515">
        <v>3800</v>
      </c>
      <c r="F2393" s="529" t="s">
        <v>6731</v>
      </c>
      <c r="G2393" s="517" t="s">
        <v>6732</v>
      </c>
      <c r="H2393" s="501" t="s">
        <v>6643</v>
      </c>
      <c r="I2393" s="501" t="s">
        <v>625</v>
      </c>
      <c r="J2393" s="505" t="s">
        <v>625</v>
      </c>
      <c r="K2393" s="537"/>
      <c r="L2393" s="537"/>
      <c r="M2393" s="537"/>
      <c r="N2393" s="537">
        <v>1</v>
      </c>
      <c r="O2393" s="537">
        <v>6</v>
      </c>
      <c r="P2393" s="538">
        <v>24106.799999999996</v>
      </c>
    </row>
    <row r="2394" spans="1:16" x14ac:dyDescent="0.2">
      <c r="A2394" s="501" t="s">
        <v>6633</v>
      </c>
      <c r="B2394" s="498" t="s">
        <v>639</v>
      </c>
      <c r="C2394" s="499" t="s">
        <v>620</v>
      </c>
      <c r="D2394" s="501" t="s">
        <v>6733</v>
      </c>
      <c r="E2394" s="502">
        <v>4000</v>
      </c>
      <c r="F2394" s="526">
        <v>40589299</v>
      </c>
      <c r="G2394" s="497" t="s">
        <v>6734</v>
      </c>
      <c r="H2394" s="501" t="s">
        <v>2288</v>
      </c>
      <c r="I2394" s="501" t="s">
        <v>6636</v>
      </c>
      <c r="J2394" s="505" t="s">
        <v>6609</v>
      </c>
      <c r="K2394" s="537"/>
      <c r="L2394" s="537"/>
      <c r="M2394" s="537"/>
      <c r="N2394" s="537">
        <v>1</v>
      </c>
      <c r="O2394" s="537">
        <v>6</v>
      </c>
      <c r="P2394" s="538">
        <v>25306.799999999996</v>
      </c>
    </row>
    <row r="2395" spans="1:16" x14ac:dyDescent="0.2">
      <c r="A2395" s="501" t="s">
        <v>6633</v>
      </c>
      <c r="B2395" s="498" t="s">
        <v>639</v>
      </c>
      <c r="C2395" s="499" t="s">
        <v>620</v>
      </c>
      <c r="D2395" s="501" t="s">
        <v>6735</v>
      </c>
      <c r="E2395" s="502">
        <v>930</v>
      </c>
      <c r="F2395" s="503" t="s">
        <v>6736</v>
      </c>
      <c r="G2395" s="504" t="s">
        <v>6737</v>
      </c>
      <c r="H2395" s="501" t="s">
        <v>651</v>
      </c>
      <c r="I2395" s="501" t="s">
        <v>651</v>
      </c>
      <c r="J2395" s="505" t="s">
        <v>651</v>
      </c>
      <c r="K2395" s="537"/>
      <c r="L2395" s="537"/>
      <c r="M2395" s="537"/>
      <c r="N2395" s="537">
        <v>1</v>
      </c>
      <c r="O2395" s="537">
        <v>6</v>
      </c>
      <c r="P2395" s="538">
        <v>6082.1999999999989</v>
      </c>
    </row>
    <row r="2396" spans="1:16" x14ac:dyDescent="0.2">
      <c r="A2396" s="501" t="s">
        <v>6633</v>
      </c>
      <c r="B2396" s="498" t="s">
        <v>639</v>
      </c>
      <c r="C2396" s="499" t="s">
        <v>620</v>
      </c>
      <c r="D2396" s="501" t="s">
        <v>6738</v>
      </c>
      <c r="E2396" s="502">
        <v>3000</v>
      </c>
      <c r="F2396" s="527">
        <v>43383692</v>
      </c>
      <c r="G2396" s="501" t="s">
        <v>6739</v>
      </c>
      <c r="H2396" s="501" t="s">
        <v>6738</v>
      </c>
      <c r="I2396" s="501" t="s">
        <v>6495</v>
      </c>
      <c r="J2396" s="505" t="s">
        <v>6738</v>
      </c>
      <c r="K2396" s="537"/>
      <c r="L2396" s="537"/>
      <c r="M2396" s="537"/>
      <c r="N2396" s="537">
        <v>1</v>
      </c>
      <c r="O2396" s="537">
        <v>6</v>
      </c>
      <c r="P2396" s="538">
        <v>19306.8</v>
      </c>
    </row>
    <row r="2397" spans="1:16" x14ac:dyDescent="0.2">
      <c r="A2397" s="501" t="s">
        <v>6633</v>
      </c>
      <c r="B2397" s="498" t="s">
        <v>639</v>
      </c>
      <c r="C2397" s="499" t="s">
        <v>620</v>
      </c>
      <c r="D2397" s="501" t="s">
        <v>6740</v>
      </c>
      <c r="E2397" s="502">
        <v>1200</v>
      </c>
      <c r="F2397" s="503" t="s">
        <v>6741</v>
      </c>
      <c r="G2397" s="504" t="s">
        <v>6742</v>
      </c>
      <c r="H2397" s="501" t="s">
        <v>651</v>
      </c>
      <c r="I2397" s="501" t="s">
        <v>651</v>
      </c>
      <c r="J2397" s="505" t="s">
        <v>651</v>
      </c>
      <c r="K2397" s="537"/>
      <c r="L2397" s="537"/>
      <c r="M2397" s="537"/>
      <c r="N2397" s="537">
        <v>1</v>
      </c>
      <c r="O2397" s="537">
        <v>6</v>
      </c>
      <c r="P2397" s="538">
        <v>7848</v>
      </c>
    </row>
    <row r="2398" spans="1:16" x14ac:dyDescent="0.2">
      <c r="A2398" s="501" t="s">
        <v>6633</v>
      </c>
      <c r="B2398" s="498" t="s">
        <v>639</v>
      </c>
      <c r="C2398" s="499" t="s">
        <v>620</v>
      </c>
      <c r="D2398" s="514" t="s">
        <v>6643</v>
      </c>
      <c r="E2398" s="515">
        <v>3800</v>
      </c>
      <c r="F2398" s="523" t="s">
        <v>6743</v>
      </c>
      <c r="G2398" s="517" t="s">
        <v>6744</v>
      </c>
      <c r="H2398" s="501" t="s">
        <v>6653</v>
      </c>
      <c r="I2398" s="501" t="s">
        <v>6654</v>
      </c>
      <c r="J2398" s="505" t="s">
        <v>625</v>
      </c>
      <c r="K2398" s="537"/>
      <c r="L2398" s="537"/>
      <c r="M2398" s="537"/>
      <c r="N2398" s="537">
        <v>1</v>
      </c>
      <c r="O2398" s="537">
        <v>6</v>
      </c>
      <c r="P2398" s="538">
        <v>24106.799999999996</v>
      </c>
    </row>
    <row r="2399" spans="1:16" x14ac:dyDescent="0.2">
      <c r="A2399" s="501" t="s">
        <v>6633</v>
      </c>
      <c r="B2399" s="498" t="s">
        <v>639</v>
      </c>
      <c r="C2399" s="499" t="s">
        <v>620</v>
      </c>
      <c r="D2399" s="514" t="s">
        <v>2578</v>
      </c>
      <c r="E2399" s="515">
        <v>3800</v>
      </c>
      <c r="F2399" s="516">
        <v>42201212</v>
      </c>
      <c r="G2399" s="517" t="s">
        <v>6745</v>
      </c>
      <c r="H2399" s="501" t="s">
        <v>691</v>
      </c>
      <c r="I2399" s="501" t="s">
        <v>625</v>
      </c>
      <c r="J2399" s="505" t="s">
        <v>625</v>
      </c>
      <c r="K2399" s="537"/>
      <c r="L2399" s="537"/>
      <c r="M2399" s="537"/>
      <c r="N2399" s="537">
        <v>1</v>
      </c>
      <c r="O2399" s="537">
        <v>6</v>
      </c>
      <c r="P2399" s="538">
        <v>24106.799999999996</v>
      </c>
    </row>
    <row r="2400" spans="1:16" x14ac:dyDescent="0.2">
      <c r="A2400" s="501" t="s">
        <v>6633</v>
      </c>
      <c r="B2400" s="498" t="s">
        <v>639</v>
      </c>
      <c r="C2400" s="499" t="s">
        <v>620</v>
      </c>
      <c r="D2400" s="501" t="s">
        <v>805</v>
      </c>
      <c r="E2400" s="502">
        <v>2300</v>
      </c>
      <c r="F2400" s="522">
        <v>41807365</v>
      </c>
      <c r="G2400" s="497" t="s">
        <v>6746</v>
      </c>
      <c r="H2400" s="501" t="s">
        <v>625</v>
      </c>
      <c r="I2400" s="501" t="s">
        <v>625</v>
      </c>
      <c r="J2400" s="505" t="s">
        <v>625</v>
      </c>
      <c r="K2400" s="537"/>
      <c r="L2400" s="537"/>
      <c r="M2400" s="537"/>
      <c r="N2400" s="537">
        <v>1</v>
      </c>
      <c r="O2400" s="537">
        <v>6</v>
      </c>
      <c r="P2400" s="538">
        <v>15042</v>
      </c>
    </row>
    <row r="2401" spans="1:16" x14ac:dyDescent="0.2">
      <c r="A2401" s="501" t="s">
        <v>6633</v>
      </c>
      <c r="B2401" s="498" t="s">
        <v>639</v>
      </c>
      <c r="C2401" s="499" t="s">
        <v>620</v>
      </c>
      <c r="D2401" s="501" t="s">
        <v>781</v>
      </c>
      <c r="E2401" s="519">
        <v>1300</v>
      </c>
      <c r="F2401" s="520">
        <v>19336272</v>
      </c>
      <c r="G2401" s="501" t="s">
        <v>6750</v>
      </c>
      <c r="H2401" s="501" t="s">
        <v>781</v>
      </c>
      <c r="I2401" s="501" t="s">
        <v>6751</v>
      </c>
      <c r="J2401" s="505" t="s">
        <v>651</v>
      </c>
      <c r="K2401" s="537"/>
      <c r="L2401" s="537"/>
      <c r="M2401" s="537"/>
      <c r="N2401" s="537">
        <v>1</v>
      </c>
      <c r="O2401" s="537">
        <v>6</v>
      </c>
      <c r="P2401" s="538">
        <v>8502</v>
      </c>
    </row>
    <row r="2402" spans="1:16" x14ac:dyDescent="0.2">
      <c r="A2402" s="501" t="s">
        <v>6633</v>
      </c>
      <c r="B2402" s="498" t="s">
        <v>639</v>
      </c>
      <c r="C2402" s="499" t="s">
        <v>620</v>
      </c>
      <c r="D2402" s="501" t="s">
        <v>781</v>
      </c>
      <c r="E2402" s="519">
        <v>1300</v>
      </c>
      <c r="F2402" s="520">
        <v>41133292</v>
      </c>
      <c r="G2402" s="501" t="s">
        <v>6752</v>
      </c>
      <c r="H2402" s="501" t="s">
        <v>781</v>
      </c>
      <c r="I2402" s="501" t="s">
        <v>6751</v>
      </c>
      <c r="J2402" s="505" t="s">
        <v>651</v>
      </c>
      <c r="K2402" s="537"/>
      <c r="L2402" s="537"/>
      <c r="M2402" s="537"/>
      <c r="N2402" s="537">
        <v>1</v>
      </c>
      <c r="O2402" s="537">
        <v>6</v>
      </c>
      <c r="P2402" s="538">
        <v>8502</v>
      </c>
    </row>
    <row r="2403" spans="1:16" x14ac:dyDescent="0.2">
      <c r="A2403" s="501" t="s">
        <v>6633</v>
      </c>
      <c r="B2403" s="498" t="s">
        <v>639</v>
      </c>
      <c r="C2403" s="499" t="s">
        <v>620</v>
      </c>
      <c r="D2403" s="501" t="s">
        <v>6702</v>
      </c>
      <c r="E2403" s="502">
        <v>1300</v>
      </c>
      <c r="F2403" s="503" t="s">
        <v>6753</v>
      </c>
      <c r="G2403" s="504" t="s">
        <v>6754</v>
      </c>
      <c r="H2403" s="501" t="s">
        <v>651</v>
      </c>
      <c r="I2403" s="501" t="s">
        <v>651</v>
      </c>
      <c r="J2403" s="505" t="s">
        <v>651</v>
      </c>
      <c r="K2403" s="537"/>
      <c r="L2403" s="537"/>
      <c r="M2403" s="537"/>
      <c r="N2403" s="537">
        <v>1</v>
      </c>
      <c r="O2403" s="537">
        <v>6</v>
      </c>
      <c r="P2403" s="538">
        <v>8502</v>
      </c>
    </row>
    <row r="2404" spans="1:16" x14ac:dyDescent="0.2">
      <c r="A2404" s="501" t="s">
        <v>6633</v>
      </c>
      <c r="B2404" s="498" t="s">
        <v>639</v>
      </c>
      <c r="C2404" s="499" t="s">
        <v>620</v>
      </c>
      <c r="D2404" s="501" t="s">
        <v>6755</v>
      </c>
      <c r="E2404" s="502">
        <v>14000</v>
      </c>
      <c r="F2404" s="498">
        <v>18150164</v>
      </c>
      <c r="G2404" s="497" t="s">
        <v>6756</v>
      </c>
      <c r="H2404" s="501" t="s">
        <v>749</v>
      </c>
      <c r="I2404" s="501" t="s">
        <v>749</v>
      </c>
      <c r="J2404" s="505" t="s">
        <v>6757</v>
      </c>
      <c r="K2404" s="537"/>
      <c r="L2404" s="537"/>
      <c r="M2404" s="537"/>
      <c r="N2404" s="537">
        <v>1</v>
      </c>
      <c r="O2404" s="537">
        <v>6</v>
      </c>
      <c r="P2404" s="538">
        <v>85306.800000000017</v>
      </c>
    </row>
    <row r="2405" spans="1:16" x14ac:dyDescent="0.2">
      <c r="A2405" s="501" t="s">
        <v>6633</v>
      </c>
      <c r="B2405" s="498" t="s">
        <v>639</v>
      </c>
      <c r="C2405" s="499" t="s">
        <v>620</v>
      </c>
      <c r="D2405" s="501" t="s">
        <v>6641</v>
      </c>
      <c r="E2405" s="502">
        <v>3800</v>
      </c>
      <c r="F2405" s="503">
        <v>32739549</v>
      </c>
      <c r="G2405" s="504" t="s">
        <v>6758</v>
      </c>
      <c r="H2405" s="501" t="s">
        <v>6643</v>
      </c>
      <c r="I2405" s="501" t="s">
        <v>625</v>
      </c>
      <c r="J2405" s="505" t="s">
        <v>625</v>
      </c>
      <c r="K2405" s="537"/>
      <c r="L2405" s="537"/>
      <c r="M2405" s="537"/>
      <c r="N2405" s="537">
        <v>1</v>
      </c>
      <c r="O2405" s="537">
        <v>6</v>
      </c>
      <c r="P2405" s="538">
        <v>24106.799999999996</v>
      </c>
    </row>
    <row r="2406" spans="1:16" x14ac:dyDescent="0.2">
      <c r="A2406" s="501" t="s">
        <v>6633</v>
      </c>
      <c r="B2406" s="498" t="s">
        <v>639</v>
      </c>
      <c r="C2406" s="499" t="s">
        <v>620</v>
      </c>
      <c r="D2406" s="501" t="s">
        <v>6637</v>
      </c>
      <c r="E2406" s="502">
        <v>3800</v>
      </c>
      <c r="F2406" s="503">
        <v>45994595</v>
      </c>
      <c r="G2406" s="504" t="s">
        <v>6759</v>
      </c>
      <c r="H2406" s="501" t="s">
        <v>691</v>
      </c>
      <c r="I2406" s="501" t="s">
        <v>625</v>
      </c>
      <c r="J2406" s="505" t="s">
        <v>625</v>
      </c>
      <c r="K2406" s="537"/>
      <c r="L2406" s="537"/>
      <c r="M2406" s="537"/>
      <c r="N2406" s="537">
        <v>1</v>
      </c>
      <c r="O2406" s="537">
        <v>6</v>
      </c>
      <c r="P2406" s="538">
        <v>24106.799999999996</v>
      </c>
    </row>
    <row r="2407" spans="1:16" x14ac:dyDescent="0.2">
      <c r="A2407" s="501" t="s">
        <v>6633</v>
      </c>
      <c r="B2407" s="498" t="s">
        <v>639</v>
      </c>
      <c r="C2407" s="499" t="s">
        <v>620</v>
      </c>
      <c r="D2407" s="501" t="s">
        <v>6760</v>
      </c>
      <c r="E2407" s="502">
        <v>1000</v>
      </c>
      <c r="F2407" s="503" t="s">
        <v>6761</v>
      </c>
      <c r="G2407" s="504" t="s">
        <v>6762</v>
      </c>
      <c r="H2407" s="501" t="s">
        <v>651</v>
      </c>
      <c r="I2407" s="501" t="s">
        <v>651</v>
      </c>
      <c r="J2407" s="505" t="s">
        <v>651</v>
      </c>
      <c r="K2407" s="537"/>
      <c r="L2407" s="537"/>
      <c r="M2407" s="537"/>
      <c r="N2407" s="537">
        <v>1</v>
      </c>
      <c r="O2407" s="537">
        <v>6</v>
      </c>
      <c r="P2407" s="538">
        <v>6540</v>
      </c>
    </row>
    <row r="2408" spans="1:16" x14ac:dyDescent="0.2">
      <c r="A2408" s="501" t="s">
        <v>6633</v>
      </c>
      <c r="B2408" s="498" t="s">
        <v>639</v>
      </c>
      <c r="C2408" s="499" t="s">
        <v>620</v>
      </c>
      <c r="D2408" s="501" t="s">
        <v>6637</v>
      </c>
      <c r="E2408" s="502">
        <v>3800</v>
      </c>
      <c r="F2408" s="503">
        <v>45796336</v>
      </c>
      <c r="G2408" s="504" t="s">
        <v>6763</v>
      </c>
      <c r="H2408" s="501" t="s">
        <v>691</v>
      </c>
      <c r="I2408" s="501" t="s">
        <v>625</v>
      </c>
      <c r="J2408" s="505" t="s">
        <v>625</v>
      </c>
      <c r="K2408" s="537"/>
      <c r="L2408" s="537"/>
      <c r="M2408" s="537"/>
      <c r="N2408" s="537">
        <v>1</v>
      </c>
      <c r="O2408" s="537">
        <v>6</v>
      </c>
      <c r="P2408" s="538">
        <v>24106.799999999996</v>
      </c>
    </row>
    <row r="2409" spans="1:16" x14ac:dyDescent="0.2">
      <c r="A2409" s="501" t="s">
        <v>6633</v>
      </c>
      <c r="B2409" s="498" t="s">
        <v>639</v>
      </c>
      <c r="C2409" s="499" t="s">
        <v>620</v>
      </c>
      <c r="D2409" s="501" t="s">
        <v>656</v>
      </c>
      <c r="E2409" s="502">
        <v>4000</v>
      </c>
      <c r="F2409" s="503">
        <v>41839550</v>
      </c>
      <c r="G2409" s="504" t="s">
        <v>6764</v>
      </c>
      <c r="H2409" s="501" t="s">
        <v>656</v>
      </c>
      <c r="I2409" s="501" t="s">
        <v>630</v>
      </c>
      <c r="J2409" s="505" t="s">
        <v>6609</v>
      </c>
      <c r="K2409" s="537"/>
      <c r="L2409" s="537"/>
      <c r="M2409" s="537"/>
      <c r="N2409" s="537">
        <v>1</v>
      </c>
      <c r="O2409" s="537">
        <v>6</v>
      </c>
      <c r="P2409" s="538">
        <v>25306.799999999996</v>
      </c>
    </row>
    <row r="2410" spans="1:16" x14ac:dyDescent="0.2">
      <c r="A2410" s="501" t="s">
        <v>6633</v>
      </c>
      <c r="B2410" s="498" t="s">
        <v>639</v>
      </c>
      <c r="C2410" s="499" t="s">
        <v>620</v>
      </c>
      <c r="D2410" s="501" t="s">
        <v>6765</v>
      </c>
      <c r="E2410" s="502">
        <v>5000</v>
      </c>
      <c r="F2410" s="498">
        <v>40043008</v>
      </c>
      <c r="G2410" s="497" t="s">
        <v>6766</v>
      </c>
      <c r="H2410" s="501" t="s">
        <v>6767</v>
      </c>
      <c r="I2410" s="501" t="s">
        <v>6495</v>
      </c>
      <c r="J2410" s="505" t="s">
        <v>6609</v>
      </c>
      <c r="K2410" s="537"/>
      <c r="L2410" s="537"/>
      <c r="M2410" s="537"/>
      <c r="N2410" s="537">
        <v>1</v>
      </c>
      <c r="O2410" s="537">
        <v>6</v>
      </c>
      <c r="P2410" s="538">
        <v>21306.799999999996</v>
      </c>
    </row>
    <row r="2411" spans="1:16" x14ac:dyDescent="0.2">
      <c r="A2411" s="501" t="s">
        <v>6633</v>
      </c>
      <c r="B2411" s="498" t="s">
        <v>639</v>
      </c>
      <c r="C2411" s="499" t="s">
        <v>620</v>
      </c>
      <c r="D2411" s="501" t="s">
        <v>6768</v>
      </c>
      <c r="E2411" s="502">
        <v>3000</v>
      </c>
      <c r="F2411" s="498">
        <v>41210302</v>
      </c>
      <c r="G2411" s="497" t="s">
        <v>6769</v>
      </c>
      <c r="H2411" s="501" t="s">
        <v>766</v>
      </c>
      <c r="I2411" s="501" t="s">
        <v>630</v>
      </c>
      <c r="J2411" s="505" t="s">
        <v>6609</v>
      </c>
      <c r="K2411" s="537"/>
      <c r="L2411" s="537"/>
      <c r="M2411" s="537"/>
      <c r="N2411" s="537">
        <v>1</v>
      </c>
      <c r="O2411" s="537">
        <v>6</v>
      </c>
      <c r="P2411" s="538">
        <v>29306.799999999996</v>
      </c>
    </row>
    <row r="2412" spans="1:16" x14ac:dyDescent="0.2">
      <c r="A2412" s="501" t="s">
        <v>6633</v>
      </c>
      <c r="B2412" s="498" t="s">
        <v>639</v>
      </c>
      <c r="C2412" s="499" t="s">
        <v>620</v>
      </c>
      <c r="D2412" s="501" t="s">
        <v>656</v>
      </c>
      <c r="E2412" s="502">
        <v>5000</v>
      </c>
      <c r="F2412" s="498">
        <v>40680345</v>
      </c>
      <c r="G2412" s="497" t="s">
        <v>6770</v>
      </c>
      <c r="H2412" s="501" t="s">
        <v>656</v>
      </c>
      <c r="I2412" s="501" t="s">
        <v>630</v>
      </c>
      <c r="J2412" s="505" t="s">
        <v>6609</v>
      </c>
      <c r="K2412" s="537"/>
      <c r="L2412" s="537"/>
      <c r="M2412" s="537"/>
      <c r="N2412" s="537">
        <v>1</v>
      </c>
      <c r="O2412" s="537">
        <v>6</v>
      </c>
      <c r="P2412" s="538">
        <v>31306.799999999996</v>
      </c>
    </row>
    <row r="2413" spans="1:16" x14ac:dyDescent="0.2">
      <c r="A2413" s="501" t="s">
        <v>6633</v>
      </c>
      <c r="B2413" s="498" t="s">
        <v>639</v>
      </c>
      <c r="C2413" s="499" t="s">
        <v>620</v>
      </c>
      <c r="D2413" s="514" t="s">
        <v>716</v>
      </c>
      <c r="E2413" s="531">
        <v>5000</v>
      </c>
      <c r="F2413" s="516">
        <v>41693719</v>
      </c>
      <c r="G2413" s="517" t="s">
        <v>6771</v>
      </c>
      <c r="H2413" s="501" t="s">
        <v>711</v>
      </c>
      <c r="I2413" s="501" t="s">
        <v>6284</v>
      </c>
      <c r="J2413" s="505" t="s">
        <v>6738</v>
      </c>
      <c r="K2413" s="537"/>
      <c r="L2413" s="537"/>
      <c r="M2413" s="537"/>
      <c r="N2413" s="537">
        <v>1</v>
      </c>
      <c r="O2413" s="537">
        <v>6</v>
      </c>
      <c r="P2413" s="538">
        <v>31306.799999999996</v>
      </c>
    </row>
    <row r="2414" spans="1:16" x14ac:dyDescent="0.2">
      <c r="A2414" s="501" t="s">
        <v>6633</v>
      </c>
      <c r="B2414" s="498" t="s">
        <v>639</v>
      </c>
      <c r="C2414" s="499" t="s">
        <v>620</v>
      </c>
      <c r="D2414" s="514" t="s">
        <v>2528</v>
      </c>
      <c r="E2414" s="524">
        <v>6000</v>
      </c>
      <c r="F2414" s="516">
        <v>44042575</v>
      </c>
      <c r="G2414" s="517" t="s">
        <v>6772</v>
      </c>
      <c r="H2414" s="501" t="s">
        <v>695</v>
      </c>
      <c r="I2414" s="501" t="s">
        <v>6284</v>
      </c>
      <c r="J2414" s="505" t="s">
        <v>695</v>
      </c>
      <c r="K2414" s="537"/>
      <c r="L2414" s="537"/>
      <c r="M2414" s="537"/>
      <c r="N2414" s="537">
        <v>1</v>
      </c>
      <c r="O2414" s="537">
        <v>6</v>
      </c>
      <c r="P2414" s="538">
        <v>37306.800000000003</v>
      </c>
    </row>
    <row r="2415" spans="1:16" x14ac:dyDescent="0.2">
      <c r="A2415" s="501" t="s">
        <v>6633</v>
      </c>
      <c r="B2415" s="498" t="s">
        <v>639</v>
      </c>
      <c r="C2415" s="499" t="s">
        <v>620</v>
      </c>
      <c r="D2415" s="501" t="s">
        <v>781</v>
      </c>
      <c r="E2415" s="519">
        <v>1300</v>
      </c>
      <c r="F2415" s="521" t="s">
        <v>6773</v>
      </c>
      <c r="G2415" s="501" t="s">
        <v>6774</v>
      </c>
      <c r="H2415" s="501" t="s">
        <v>781</v>
      </c>
      <c r="I2415" s="501" t="s">
        <v>6751</v>
      </c>
      <c r="J2415" s="505" t="s">
        <v>651</v>
      </c>
      <c r="K2415" s="537"/>
      <c r="L2415" s="537"/>
      <c r="M2415" s="537"/>
      <c r="N2415" s="537">
        <v>1</v>
      </c>
      <c r="O2415" s="537">
        <v>6</v>
      </c>
      <c r="P2415" s="538">
        <v>8502</v>
      </c>
    </row>
    <row r="2416" spans="1:16" x14ac:dyDescent="0.2">
      <c r="A2416" s="501" t="s">
        <v>6633</v>
      </c>
      <c r="B2416" s="498" t="s">
        <v>639</v>
      </c>
      <c r="C2416" s="499" t="s">
        <v>620</v>
      </c>
      <c r="D2416" s="501" t="s">
        <v>778</v>
      </c>
      <c r="E2416" s="519"/>
      <c r="F2416" s="521" t="s">
        <v>6915</v>
      </c>
      <c r="G2416" s="501" t="s">
        <v>6916</v>
      </c>
      <c r="H2416" s="501" t="s">
        <v>778</v>
      </c>
      <c r="I2416" s="501" t="s">
        <v>651</v>
      </c>
      <c r="J2416" s="505" t="s">
        <v>651</v>
      </c>
      <c r="K2416" s="537"/>
      <c r="L2416" s="537"/>
      <c r="M2416" s="537"/>
      <c r="N2416" s="537">
        <v>1</v>
      </c>
      <c r="O2416" s="537">
        <v>3</v>
      </c>
      <c r="P2416" s="538">
        <v>3445.7903225806454</v>
      </c>
    </row>
    <row r="2417" spans="1:16" x14ac:dyDescent="0.2">
      <c r="A2417" s="501" t="s">
        <v>6633</v>
      </c>
      <c r="B2417" s="498" t="s">
        <v>639</v>
      </c>
      <c r="C2417" s="499" t="s">
        <v>620</v>
      </c>
      <c r="D2417" s="501" t="s">
        <v>656</v>
      </c>
      <c r="E2417" s="502">
        <v>3000</v>
      </c>
      <c r="F2417" s="503" t="s">
        <v>6775</v>
      </c>
      <c r="G2417" s="504" t="s">
        <v>6776</v>
      </c>
      <c r="H2417" s="501" t="s">
        <v>656</v>
      </c>
      <c r="I2417" s="501" t="s">
        <v>6495</v>
      </c>
      <c r="J2417" s="505" t="s">
        <v>6609</v>
      </c>
      <c r="K2417" s="537"/>
      <c r="L2417" s="537"/>
      <c r="M2417" s="537"/>
      <c r="N2417" s="537">
        <v>1</v>
      </c>
      <c r="O2417" s="537">
        <v>6</v>
      </c>
      <c r="P2417" s="538">
        <v>19306.8</v>
      </c>
    </row>
    <row r="2418" spans="1:16" ht="22.5" x14ac:dyDescent="0.2">
      <c r="A2418" s="501" t="s">
        <v>6633</v>
      </c>
      <c r="B2418" s="498" t="s">
        <v>639</v>
      </c>
      <c r="C2418" s="499" t="s">
        <v>620</v>
      </c>
      <c r="D2418" s="501" t="s">
        <v>6777</v>
      </c>
      <c r="E2418" s="502">
        <v>7300</v>
      </c>
      <c r="F2418" s="522" t="s">
        <v>6778</v>
      </c>
      <c r="G2418" s="528" t="s">
        <v>6779</v>
      </c>
      <c r="H2418" s="501" t="s">
        <v>2288</v>
      </c>
      <c r="I2418" s="501" t="s">
        <v>6636</v>
      </c>
      <c r="J2418" s="505" t="s">
        <v>6609</v>
      </c>
      <c r="K2418" s="537"/>
      <c r="L2418" s="537"/>
      <c r="M2418" s="537"/>
      <c r="N2418" s="537">
        <v>1</v>
      </c>
      <c r="O2418" s="537">
        <v>6</v>
      </c>
      <c r="P2418" s="538">
        <v>45106.8</v>
      </c>
    </row>
    <row r="2419" spans="1:16" x14ac:dyDescent="0.2">
      <c r="A2419" s="501" t="s">
        <v>6633</v>
      </c>
      <c r="B2419" s="498" t="s">
        <v>639</v>
      </c>
      <c r="C2419" s="499" t="s">
        <v>620</v>
      </c>
      <c r="D2419" s="501" t="s">
        <v>6917</v>
      </c>
      <c r="E2419" s="502">
        <v>4444.4399999999996</v>
      </c>
      <c r="F2419" s="522" t="s">
        <v>6781</v>
      </c>
      <c r="G2419" s="497" t="s">
        <v>6918</v>
      </c>
      <c r="H2419" s="501" t="s">
        <v>2233</v>
      </c>
      <c r="I2419" s="501" t="s">
        <v>6495</v>
      </c>
      <c r="J2419" s="505" t="s">
        <v>6609</v>
      </c>
      <c r="K2419" s="537"/>
      <c r="L2419" s="537"/>
      <c r="M2419" s="537"/>
      <c r="N2419" s="537">
        <v>1</v>
      </c>
      <c r="O2419" s="537">
        <v>1</v>
      </c>
      <c r="P2419" s="538">
        <v>26756.239999999998</v>
      </c>
    </row>
    <row r="2420" spans="1:16" x14ac:dyDescent="0.2">
      <c r="A2420" s="501" t="s">
        <v>6633</v>
      </c>
      <c r="B2420" s="498" t="s">
        <v>639</v>
      </c>
      <c r="C2420" s="499" t="s">
        <v>620</v>
      </c>
      <c r="D2420" s="514" t="s">
        <v>6783</v>
      </c>
      <c r="E2420" s="524">
        <v>1300</v>
      </c>
      <c r="F2420" s="532" t="s">
        <v>6784</v>
      </c>
      <c r="G2420" s="517" t="s">
        <v>6785</v>
      </c>
      <c r="H2420" s="501" t="s">
        <v>6786</v>
      </c>
      <c r="I2420" s="501"/>
      <c r="J2420" s="505" t="s">
        <v>651</v>
      </c>
      <c r="K2420" s="537"/>
      <c r="L2420" s="537"/>
      <c r="M2420" s="537"/>
      <c r="N2420" s="537">
        <v>1</v>
      </c>
      <c r="O2420" s="537">
        <v>6</v>
      </c>
      <c r="P2420" s="538">
        <v>8502</v>
      </c>
    </row>
    <row r="2421" spans="1:16" x14ac:dyDescent="0.2">
      <c r="A2421" s="501" t="s">
        <v>6633</v>
      </c>
      <c r="B2421" s="498" t="s">
        <v>639</v>
      </c>
      <c r="C2421" s="499" t="s">
        <v>620</v>
      </c>
      <c r="D2421" s="501" t="s">
        <v>6641</v>
      </c>
      <c r="E2421" s="502">
        <v>3800</v>
      </c>
      <c r="F2421" s="503">
        <v>44694786</v>
      </c>
      <c r="G2421" s="504" t="s">
        <v>6787</v>
      </c>
      <c r="H2421" s="501" t="s">
        <v>6643</v>
      </c>
      <c r="I2421" s="501" t="s">
        <v>625</v>
      </c>
      <c r="J2421" s="505" t="s">
        <v>625</v>
      </c>
      <c r="K2421" s="537"/>
      <c r="L2421" s="537"/>
      <c r="M2421" s="537"/>
      <c r="N2421" s="537">
        <v>1</v>
      </c>
      <c r="O2421" s="537">
        <v>6</v>
      </c>
      <c r="P2421" s="538">
        <v>23979.599999999995</v>
      </c>
    </row>
    <row r="2422" spans="1:16" x14ac:dyDescent="0.2">
      <c r="A2422" s="501" t="s">
        <v>6633</v>
      </c>
      <c r="B2422" s="498" t="s">
        <v>639</v>
      </c>
      <c r="C2422" s="499" t="s">
        <v>620</v>
      </c>
      <c r="D2422" s="514" t="s">
        <v>805</v>
      </c>
      <c r="E2422" s="515">
        <v>2300</v>
      </c>
      <c r="F2422" s="516">
        <v>42843892</v>
      </c>
      <c r="G2422" s="517" t="s">
        <v>6788</v>
      </c>
      <c r="H2422" s="501" t="s">
        <v>774</v>
      </c>
      <c r="I2422" s="501" t="s">
        <v>625</v>
      </c>
      <c r="J2422" s="505" t="s">
        <v>625</v>
      </c>
      <c r="K2422" s="537"/>
      <c r="L2422" s="537"/>
      <c r="M2422" s="537"/>
      <c r="N2422" s="537">
        <v>1</v>
      </c>
      <c r="O2422" s="537">
        <v>6</v>
      </c>
      <c r="P2422" s="538">
        <v>8124.3</v>
      </c>
    </row>
    <row r="2423" spans="1:16" x14ac:dyDescent="0.2">
      <c r="A2423" s="501" t="s">
        <v>6633</v>
      </c>
      <c r="B2423" s="498" t="s">
        <v>639</v>
      </c>
      <c r="C2423" s="499" t="s">
        <v>620</v>
      </c>
      <c r="D2423" s="514" t="s">
        <v>1247</v>
      </c>
      <c r="E2423" s="515">
        <v>3800</v>
      </c>
      <c r="F2423" s="523" t="s">
        <v>6789</v>
      </c>
      <c r="G2423" s="517" t="s">
        <v>6790</v>
      </c>
      <c r="H2423" s="501" t="s">
        <v>691</v>
      </c>
      <c r="I2423" s="501" t="s">
        <v>625</v>
      </c>
      <c r="J2423" s="505" t="s">
        <v>625</v>
      </c>
      <c r="K2423" s="537"/>
      <c r="L2423" s="537"/>
      <c r="M2423" s="537"/>
      <c r="N2423" s="537">
        <v>1</v>
      </c>
      <c r="O2423" s="537">
        <v>6</v>
      </c>
      <c r="P2423" s="538">
        <v>24106.799999999996</v>
      </c>
    </row>
    <row r="2424" spans="1:16" x14ac:dyDescent="0.2">
      <c r="A2424" s="501" t="s">
        <v>6633</v>
      </c>
      <c r="B2424" s="498" t="s">
        <v>639</v>
      </c>
      <c r="C2424" s="499" t="s">
        <v>620</v>
      </c>
      <c r="D2424" s="501" t="s">
        <v>6791</v>
      </c>
      <c r="E2424" s="502">
        <v>1300</v>
      </c>
      <c r="F2424" s="503" t="s">
        <v>6792</v>
      </c>
      <c r="G2424" s="504" t="s">
        <v>6793</v>
      </c>
      <c r="H2424" s="501" t="s">
        <v>651</v>
      </c>
      <c r="I2424" s="501" t="s">
        <v>651</v>
      </c>
      <c r="J2424" s="505" t="s">
        <v>651</v>
      </c>
      <c r="K2424" s="537"/>
      <c r="L2424" s="537"/>
      <c r="M2424" s="537"/>
      <c r="N2424" s="537">
        <v>1</v>
      </c>
      <c r="O2424" s="537">
        <v>6</v>
      </c>
      <c r="P2424" s="538">
        <v>8502</v>
      </c>
    </row>
    <row r="2425" spans="1:16" x14ac:dyDescent="0.2">
      <c r="A2425" s="501" t="s">
        <v>6633</v>
      </c>
      <c r="B2425" s="498" t="s">
        <v>639</v>
      </c>
      <c r="C2425" s="499" t="s">
        <v>620</v>
      </c>
      <c r="D2425" s="501" t="s">
        <v>6794</v>
      </c>
      <c r="E2425" s="502">
        <v>1300</v>
      </c>
      <c r="F2425" s="503" t="s">
        <v>6795</v>
      </c>
      <c r="G2425" s="504" t="s">
        <v>6796</v>
      </c>
      <c r="H2425" s="501" t="s">
        <v>651</v>
      </c>
      <c r="I2425" s="501" t="s">
        <v>651</v>
      </c>
      <c r="J2425" s="505" t="s">
        <v>651</v>
      </c>
      <c r="K2425" s="537"/>
      <c r="L2425" s="537"/>
      <c r="M2425" s="537"/>
      <c r="N2425" s="537">
        <v>1</v>
      </c>
      <c r="O2425" s="537">
        <v>6</v>
      </c>
      <c r="P2425" s="538">
        <v>8502</v>
      </c>
    </row>
    <row r="2426" spans="1:16" x14ac:dyDescent="0.2">
      <c r="A2426" s="501" t="s">
        <v>6633</v>
      </c>
      <c r="B2426" s="498" t="s">
        <v>639</v>
      </c>
      <c r="C2426" s="499" t="s">
        <v>620</v>
      </c>
      <c r="D2426" s="514" t="s">
        <v>6686</v>
      </c>
      <c r="E2426" s="515">
        <v>3800</v>
      </c>
      <c r="F2426" s="516">
        <v>46933091</v>
      </c>
      <c r="G2426" s="517" t="s">
        <v>6797</v>
      </c>
      <c r="H2426" s="501" t="s">
        <v>6653</v>
      </c>
      <c r="I2426" s="501" t="s">
        <v>6654</v>
      </c>
      <c r="J2426" s="505" t="s">
        <v>625</v>
      </c>
      <c r="K2426" s="537"/>
      <c r="L2426" s="537"/>
      <c r="M2426" s="537"/>
      <c r="N2426" s="537">
        <v>1</v>
      </c>
      <c r="O2426" s="537">
        <v>6</v>
      </c>
      <c r="P2426" s="538">
        <v>23980.799999999996</v>
      </c>
    </row>
    <row r="2427" spans="1:16" x14ac:dyDescent="0.2">
      <c r="A2427" s="501" t="s">
        <v>6633</v>
      </c>
      <c r="B2427" s="498" t="s">
        <v>639</v>
      </c>
      <c r="C2427" s="499" t="s">
        <v>620</v>
      </c>
      <c r="D2427" s="501" t="s">
        <v>6798</v>
      </c>
      <c r="E2427" s="502">
        <v>5000</v>
      </c>
      <c r="F2427" s="527">
        <v>44161662</v>
      </c>
      <c r="G2427" s="501" t="s">
        <v>6799</v>
      </c>
      <c r="H2427" s="501" t="s">
        <v>766</v>
      </c>
      <c r="I2427" s="501" t="s">
        <v>6297</v>
      </c>
      <c r="J2427" s="505" t="s">
        <v>749</v>
      </c>
      <c r="K2427" s="537"/>
      <c r="L2427" s="537"/>
      <c r="M2427" s="537"/>
      <c r="N2427" s="537">
        <v>1</v>
      </c>
      <c r="O2427" s="537">
        <v>6</v>
      </c>
      <c r="P2427" s="538">
        <v>31306.799999999996</v>
      </c>
    </row>
    <row r="2428" spans="1:16" x14ac:dyDescent="0.2">
      <c r="A2428" s="501" t="s">
        <v>6633</v>
      </c>
      <c r="B2428" s="498" t="s">
        <v>639</v>
      </c>
      <c r="C2428" s="499" t="s">
        <v>620</v>
      </c>
      <c r="D2428" s="501" t="s">
        <v>6800</v>
      </c>
      <c r="E2428" s="502">
        <v>1000</v>
      </c>
      <c r="F2428" s="503" t="s">
        <v>6801</v>
      </c>
      <c r="G2428" s="504" t="s">
        <v>6802</v>
      </c>
      <c r="H2428" s="501" t="s">
        <v>651</v>
      </c>
      <c r="I2428" s="501" t="s">
        <v>651</v>
      </c>
      <c r="J2428" s="505" t="s">
        <v>651</v>
      </c>
      <c r="K2428" s="537"/>
      <c r="L2428" s="537"/>
      <c r="M2428" s="537"/>
      <c r="N2428" s="537">
        <v>1</v>
      </c>
      <c r="O2428" s="537">
        <v>6</v>
      </c>
      <c r="P2428" s="538">
        <v>6540</v>
      </c>
    </row>
    <row r="2429" spans="1:16" x14ac:dyDescent="0.2">
      <c r="A2429" s="501" t="s">
        <v>6633</v>
      </c>
      <c r="B2429" s="498" t="s">
        <v>639</v>
      </c>
      <c r="C2429" s="499" t="s">
        <v>620</v>
      </c>
      <c r="D2429" s="501" t="s">
        <v>6637</v>
      </c>
      <c r="E2429" s="502">
        <v>3800</v>
      </c>
      <c r="F2429" s="503">
        <v>42467799</v>
      </c>
      <c r="G2429" s="504" t="s">
        <v>6803</v>
      </c>
      <c r="H2429" s="501" t="s">
        <v>691</v>
      </c>
      <c r="I2429" s="501" t="s">
        <v>625</v>
      </c>
      <c r="J2429" s="505" t="s">
        <v>625</v>
      </c>
      <c r="K2429" s="537"/>
      <c r="L2429" s="537"/>
      <c r="M2429" s="537"/>
      <c r="N2429" s="537">
        <v>1</v>
      </c>
      <c r="O2429" s="537">
        <v>6</v>
      </c>
      <c r="P2429" s="538">
        <v>24106.799999999996</v>
      </c>
    </row>
    <row r="2430" spans="1:16" x14ac:dyDescent="0.2">
      <c r="A2430" s="501" t="s">
        <v>6633</v>
      </c>
      <c r="B2430" s="498" t="s">
        <v>639</v>
      </c>
      <c r="C2430" s="499" t="s">
        <v>620</v>
      </c>
      <c r="D2430" s="501" t="s">
        <v>6804</v>
      </c>
      <c r="E2430" s="502">
        <v>8444.44</v>
      </c>
      <c r="F2430" s="522" t="s">
        <v>6805</v>
      </c>
      <c r="G2430" s="497" t="s">
        <v>6806</v>
      </c>
      <c r="H2430" s="501" t="s">
        <v>695</v>
      </c>
      <c r="I2430" s="501" t="s">
        <v>6636</v>
      </c>
      <c r="J2430" s="505" t="s">
        <v>6609</v>
      </c>
      <c r="K2430" s="537"/>
      <c r="L2430" s="537"/>
      <c r="M2430" s="537"/>
      <c r="N2430" s="537">
        <v>1</v>
      </c>
      <c r="O2430" s="537">
        <v>6</v>
      </c>
      <c r="P2430" s="538">
        <v>51973.000000000007</v>
      </c>
    </row>
    <row r="2431" spans="1:16" x14ac:dyDescent="0.2">
      <c r="A2431" s="501" t="s">
        <v>6633</v>
      </c>
      <c r="B2431" s="498" t="s">
        <v>639</v>
      </c>
      <c r="C2431" s="499" t="s">
        <v>620</v>
      </c>
      <c r="D2431" s="501" t="s">
        <v>6637</v>
      </c>
      <c r="E2431" s="502">
        <v>3800</v>
      </c>
      <c r="F2431" s="503">
        <v>42351416</v>
      </c>
      <c r="G2431" s="504" t="s">
        <v>6807</v>
      </c>
      <c r="H2431" s="501" t="s">
        <v>691</v>
      </c>
      <c r="I2431" s="501" t="s">
        <v>625</v>
      </c>
      <c r="J2431" s="505" t="s">
        <v>625</v>
      </c>
      <c r="K2431" s="537"/>
      <c r="L2431" s="537"/>
      <c r="M2431" s="537"/>
      <c r="N2431" s="537">
        <v>1</v>
      </c>
      <c r="O2431" s="537">
        <v>6</v>
      </c>
      <c r="P2431" s="538">
        <v>24106.799999999996</v>
      </c>
    </row>
    <row r="2432" spans="1:16" x14ac:dyDescent="0.2">
      <c r="A2432" s="501" t="s">
        <v>6633</v>
      </c>
      <c r="B2432" s="498" t="s">
        <v>639</v>
      </c>
      <c r="C2432" s="499" t="s">
        <v>620</v>
      </c>
      <c r="D2432" s="501" t="s">
        <v>6808</v>
      </c>
      <c r="E2432" s="502">
        <v>1000</v>
      </c>
      <c r="F2432" s="503" t="s">
        <v>6809</v>
      </c>
      <c r="G2432" s="504" t="s">
        <v>6810</v>
      </c>
      <c r="H2432" s="501" t="s">
        <v>651</v>
      </c>
      <c r="I2432" s="501" t="s">
        <v>651</v>
      </c>
      <c r="J2432" s="505" t="s">
        <v>651</v>
      </c>
      <c r="K2432" s="537"/>
      <c r="L2432" s="537"/>
      <c r="M2432" s="537"/>
      <c r="N2432" s="537">
        <v>1</v>
      </c>
      <c r="O2432" s="537">
        <v>6</v>
      </c>
      <c r="P2432" s="538">
        <v>6540</v>
      </c>
    </row>
    <row r="2433" spans="1:16" x14ac:dyDescent="0.2">
      <c r="A2433" s="501" t="s">
        <v>6633</v>
      </c>
      <c r="B2433" s="498" t="s">
        <v>639</v>
      </c>
      <c r="C2433" s="499" t="s">
        <v>620</v>
      </c>
      <c r="D2433" s="514" t="s">
        <v>6686</v>
      </c>
      <c r="E2433" s="515">
        <v>3800</v>
      </c>
      <c r="F2433" s="523" t="s">
        <v>6811</v>
      </c>
      <c r="G2433" s="517" t="s">
        <v>6812</v>
      </c>
      <c r="H2433" s="501" t="s">
        <v>6653</v>
      </c>
      <c r="I2433" s="501" t="s">
        <v>6654</v>
      </c>
      <c r="J2433" s="505" t="s">
        <v>625</v>
      </c>
      <c r="K2433" s="537"/>
      <c r="L2433" s="537"/>
      <c r="M2433" s="537"/>
      <c r="N2433" s="537">
        <v>1</v>
      </c>
      <c r="O2433" s="537">
        <v>6</v>
      </c>
      <c r="P2433" s="538">
        <v>24106.799999999996</v>
      </c>
    </row>
    <row r="2434" spans="1:16" x14ac:dyDescent="0.2">
      <c r="A2434" s="501" t="s">
        <v>6633</v>
      </c>
      <c r="B2434" s="498" t="s">
        <v>639</v>
      </c>
      <c r="C2434" s="499" t="s">
        <v>620</v>
      </c>
      <c r="D2434" s="514" t="s">
        <v>656</v>
      </c>
      <c r="E2434" s="515">
        <v>3000</v>
      </c>
      <c r="F2434" s="523" t="s">
        <v>4400</v>
      </c>
      <c r="G2434" s="517" t="s">
        <v>4401</v>
      </c>
      <c r="H2434" s="501" t="s">
        <v>656</v>
      </c>
      <c r="I2434" s="501" t="s">
        <v>630</v>
      </c>
      <c r="J2434" s="505" t="s">
        <v>6609</v>
      </c>
      <c r="K2434" s="537"/>
      <c r="L2434" s="537"/>
      <c r="M2434" s="537"/>
      <c r="N2434" s="537">
        <v>1</v>
      </c>
      <c r="O2434" s="537">
        <v>6</v>
      </c>
      <c r="P2434" s="538">
        <v>19306.8</v>
      </c>
    </row>
    <row r="2435" spans="1:16" x14ac:dyDescent="0.2">
      <c r="A2435" s="501" t="s">
        <v>6633</v>
      </c>
      <c r="B2435" s="498" t="s">
        <v>639</v>
      </c>
      <c r="C2435" s="499" t="s">
        <v>620</v>
      </c>
      <c r="D2435" s="514" t="s">
        <v>6815</v>
      </c>
      <c r="E2435" s="531">
        <v>8400</v>
      </c>
      <c r="F2435" s="516">
        <v>17934773</v>
      </c>
      <c r="G2435" s="517" t="s">
        <v>6816</v>
      </c>
      <c r="H2435" s="501" t="s">
        <v>6738</v>
      </c>
      <c r="I2435" s="501" t="s">
        <v>6284</v>
      </c>
      <c r="J2435" s="505" t="s">
        <v>6738</v>
      </c>
      <c r="K2435" s="537"/>
      <c r="L2435" s="537"/>
      <c r="M2435" s="537"/>
      <c r="N2435" s="537">
        <v>1</v>
      </c>
      <c r="O2435" s="537">
        <v>6</v>
      </c>
      <c r="P2435" s="538">
        <v>51706.8</v>
      </c>
    </row>
    <row r="2436" spans="1:16" x14ac:dyDescent="0.2">
      <c r="A2436" s="501" t="s">
        <v>6633</v>
      </c>
      <c r="B2436" s="498" t="s">
        <v>639</v>
      </c>
      <c r="C2436" s="499" t="s">
        <v>620</v>
      </c>
      <c r="D2436" s="514" t="s">
        <v>6817</v>
      </c>
      <c r="E2436" s="531">
        <v>8500</v>
      </c>
      <c r="F2436" s="527">
        <v>17933895</v>
      </c>
      <c r="G2436" s="501" t="s">
        <v>6818</v>
      </c>
      <c r="H2436" s="501" t="s">
        <v>766</v>
      </c>
      <c r="I2436" s="501" t="s">
        <v>6297</v>
      </c>
      <c r="J2436" s="505" t="s">
        <v>766</v>
      </c>
      <c r="K2436" s="537"/>
      <c r="L2436" s="537"/>
      <c r="M2436" s="537"/>
      <c r="N2436" s="537">
        <v>1</v>
      </c>
      <c r="O2436" s="537">
        <v>6</v>
      </c>
      <c r="P2436" s="538">
        <v>52306.8</v>
      </c>
    </row>
    <row r="2437" spans="1:16" x14ac:dyDescent="0.2">
      <c r="A2437" s="501" t="s">
        <v>6633</v>
      </c>
      <c r="B2437" s="498" t="s">
        <v>639</v>
      </c>
      <c r="C2437" s="499" t="s">
        <v>620</v>
      </c>
      <c r="D2437" s="514" t="s">
        <v>740</v>
      </c>
      <c r="E2437" s="515">
        <v>3000</v>
      </c>
      <c r="F2437" s="516">
        <v>23998859</v>
      </c>
      <c r="G2437" s="517" t="s">
        <v>6821</v>
      </c>
      <c r="H2437" s="501" t="s">
        <v>6822</v>
      </c>
      <c r="I2437" s="501" t="s">
        <v>6284</v>
      </c>
      <c r="J2437" s="505" t="s">
        <v>6823</v>
      </c>
      <c r="K2437" s="537"/>
      <c r="L2437" s="537"/>
      <c r="M2437" s="537"/>
      <c r="N2437" s="537">
        <v>1</v>
      </c>
      <c r="O2437" s="537">
        <v>6</v>
      </c>
      <c r="P2437" s="538">
        <v>19306.8</v>
      </c>
    </row>
    <row r="2438" spans="1:16" x14ac:dyDescent="0.2">
      <c r="A2438" s="501" t="s">
        <v>6633</v>
      </c>
      <c r="B2438" s="498" t="s">
        <v>639</v>
      </c>
      <c r="C2438" s="499" t="s">
        <v>620</v>
      </c>
      <c r="D2438" s="501" t="s">
        <v>6824</v>
      </c>
      <c r="E2438" s="502">
        <v>1450</v>
      </c>
      <c r="F2438" s="503" t="s">
        <v>6825</v>
      </c>
      <c r="G2438" s="504" t="s">
        <v>6826</v>
      </c>
      <c r="H2438" s="501" t="s">
        <v>651</v>
      </c>
      <c r="I2438" s="501" t="s">
        <v>651</v>
      </c>
      <c r="J2438" s="505" t="s">
        <v>651</v>
      </c>
      <c r="K2438" s="537"/>
      <c r="L2438" s="537"/>
      <c r="M2438" s="537"/>
      <c r="N2438" s="537">
        <v>1</v>
      </c>
      <c r="O2438" s="537">
        <v>6</v>
      </c>
      <c r="P2438" s="538">
        <v>9483</v>
      </c>
    </row>
    <row r="2439" spans="1:16" x14ac:dyDescent="0.2">
      <c r="A2439" s="501" t="s">
        <v>6633</v>
      </c>
      <c r="B2439" s="498" t="s">
        <v>639</v>
      </c>
      <c r="C2439" s="499" t="s">
        <v>620</v>
      </c>
      <c r="D2439" s="501" t="s">
        <v>6829</v>
      </c>
      <c r="E2439" s="502">
        <v>1800</v>
      </c>
      <c r="F2439" s="533" t="s">
        <v>6830</v>
      </c>
      <c r="G2439" s="504" t="s">
        <v>6831</v>
      </c>
      <c r="H2439" s="501" t="s">
        <v>774</v>
      </c>
      <c r="I2439" s="501" t="s">
        <v>625</v>
      </c>
      <c r="J2439" s="505" t="s">
        <v>625</v>
      </c>
      <c r="K2439" s="537"/>
      <c r="L2439" s="537"/>
      <c r="M2439" s="537"/>
      <c r="N2439" s="537">
        <v>1</v>
      </c>
      <c r="O2439" s="537">
        <v>6</v>
      </c>
      <c r="P2439" s="538">
        <v>11772</v>
      </c>
    </row>
    <row r="2440" spans="1:16" x14ac:dyDescent="0.2">
      <c r="A2440" s="501" t="s">
        <v>6633</v>
      </c>
      <c r="B2440" s="498" t="s">
        <v>639</v>
      </c>
      <c r="C2440" s="499" t="s">
        <v>620</v>
      </c>
      <c r="D2440" s="501" t="s">
        <v>6637</v>
      </c>
      <c r="E2440" s="502">
        <v>3800</v>
      </c>
      <c r="F2440" s="503">
        <v>46470730</v>
      </c>
      <c r="G2440" s="504" t="s">
        <v>6832</v>
      </c>
      <c r="H2440" s="501" t="s">
        <v>691</v>
      </c>
      <c r="I2440" s="501" t="s">
        <v>625</v>
      </c>
      <c r="J2440" s="505" t="s">
        <v>625</v>
      </c>
      <c r="K2440" s="537"/>
      <c r="L2440" s="537"/>
      <c r="M2440" s="537"/>
      <c r="N2440" s="537">
        <v>1</v>
      </c>
      <c r="O2440" s="537">
        <v>6</v>
      </c>
      <c r="P2440" s="538">
        <v>24106.799999999996</v>
      </c>
    </row>
    <row r="2441" spans="1:16" x14ac:dyDescent="0.2">
      <c r="A2441" s="501" t="s">
        <v>6633</v>
      </c>
      <c r="B2441" s="498" t="s">
        <v>639</v>
      </c>
      <c r="C2441" s="499" t="s">
        <v>620</v>
      </c>
      <c r="D2441" s="514" t="s">
        <v>732</v>
      </c>
      <c r="E2441" s="515">
        <v>3800</v>
      </c>
      <c r="F2441" s="523" t="s">
        <v>6833</v>
      </c>
      <c r="G2441" s="517" t="s">
        <v>6834</v>
      </c>
      <c r="H2441" s="501" t="s">
        <v>691</v>
      </c>
      <c r="I2441" s="501" t="s">
        <v>625</v>
      </c>
      <c r="J2441" s="505" t="s">
        <v>625</v>
      </c>
      <c r="K2441" s="537"/>
      <c r="L2441" s="537"/>
      <c r="M2441" s="537"/>
      <c r="N2441" s="537">
        <v>1</v>
      </c>
      <c r="O2441" s="537">
        <v>6</v>
      </c>
      <c r="P2441" s="538">
        <v>24106.799999999996</v>
      </c>
    </row>
    <row r="2442" spans="1:16" x14ac:dyDescent="0.2">
      <c r="A2442" s="501" t="s">
        <v>6633</v>
      </c>
      <c r="B2442" s="498" t="s">
        <v>639</v>
      </c>
      <c r="C2442" s="499" t="s">
        <v>620</v>
      </c>
      <c r="D2442" s="514" t="s">
        <v>652</v>
      </c>
      <c r="E2442" s="515">
        <v>1300</v>
      </c>
      <c r="F2442" s="523" t="s">
        <v>6835</v>
      </c>
      <c r="G2442" s="517" t="s">
        <v>6836</v>
      </c>
      <c r="H2442" s="501" t="s">
        <v>652</v>
      </c>
      <c r="I2442" s="501" t="s">
        <v>625</v>
      </c>
      <c r="J2442" s="505" t="s">
        <v>625</v>
      </c>
      <c r="K2442" s="537"/>
      <c r="L2442" s="537"/>
      <c r="M2442" s="537"/>
      <c r="N2442" s="537">
        <v>1</v>
      </c>
      <c r="O2442" s="537">
        <v>6</v>
      </c>
      <c r="P2442" s="538">
        <v>8502</v>
      </c>
    </row>
    <row r="2443" spans="1:16" x14ac:dyDescent="0.2">
      <c r="A2443" s="501" t="s">
        <v>6633</v>
      </c>
      <c r="B2443" s="498" t="s">
        <v>639</v>
      </c>
      <c r="C2443" s="499" t="s">
        <v>620</v>
      </c>
      <c r="D2443" s="501" t="s">
        <v>6637</v>
      </c>
      <c r="E2443" s="502">
        <v>3800</v>
      </c>
      <c r="F2443" s="503">
        <v>43402870</v>
      </c>
      <c r="G2443" s="504" t="s">
        <v>6837</v>
      </c>
      <c r="H2443" s="501" t="s">
        <v>691</v>
      </c>
      <c r="I2443" s="501" t="s">
        <v>625</v>
      </c>
      <c r="J2443" s="505" t="s">
        <v>625</v>
      </c>
      <c r="K2443" s="537"/>
      <c r="L2443" s="537"/>
      <c r="M2443" s="537"/>
      <c r="N2443" s="537">
        <v>1</v>
      </c>
      <c r="O2443" s="537">
        <v>6</v>
      </c>
      <c r="P2443" s="538">
        <v>24106.799999999996</v>
      </c>
    </row>
    <row r="2444" spans="1:16" x14ac:dyDescent="0.2">
      <c r="A2444" s="501" t="s">
        <v>6633</v>
      </c>
      <c r="B2444" s="498" t="s">
        <v>639</v>
      </c>
      <c r="C2444" s="499" t="s">
        <v>620</v>
      </c>
      <c r="D2444" s="514" t="s">
        <v>6686</v>
      </c>
      <c r="E2444" s="515">
        <v>3800</v>
      </c>
      <c r="F2444" s="516">
        <v>70661205</v>
      </c>
      <c r="G2444" s="517" t="s">
        <v>6838</v>
      </c>
      <c r="H2444" s="501" t="s">
        <v>6653</v>
      </c>
      <c r="I2444" s="501" t="s">
        <v>6654</v>
      </c>
      <c r="J2444" s="505" t="s">
        <v>625</v>
      </c>
      <c r="K2444" s="537"/>
      <c r="L2444" s="537"/>
      <c r="M2444" s="537"/>
      <c r="N2444" s="537">
        <v>1</v>
      </c>
      <c r="O2444" s="537">
        <v>6</v>
      </c>
      <c r="P2444" s="538">
        <v>24106.799999999996</v>
      </c>
    </row>
    <row r="2445" spans="1:16" x14ac:dyDescent="0.2">
      <c r="A2445" s="501" t="s">
        <v>6633</v>
      </c>
      <c r="B2445" s="498" t="s">
        <v>639</v>
      </c>
      <c r="C2445" s="499" t="s">
        <v>620</v>
      </c>
      <c r="D2445" s="514" t="s">
        <v>1179</v>
      </c>
      <c r="E2445" s="515">
        <v>3800</v>
      </c>
      <c r="F2445" s="523" t="s">
        <v>6839</v>
      </c>
      <c r="G2445" s="517" t="s">
        <v>6840</v>
      </c>
      <c r="H2445" s="501" t="s">
        <v>691</v>
      </c>
      <c r="I2445" s="501" t="s">
        <v>625</v>
      </c>
      <c r="J2445" s="505" t="s">
        <v>625</v>
      </c>
      <c r="K2445" s="537"/>
      <c r="L2445" s="537"/>
      <c r="M2445" s="537"/>
      <c r="N2445" s="537">
        <v>1</v>
      </c>
      <c r="O2445" s="537">
        <v>6</v>
      </c>
      <c r="P2445" s="538">
        <v>24106.799999999996</v>
      </c>
    </row>
    <row r="2446" spans="1:16" x14ac:dyDescent="0.2">
      <c r="A2446" s="501" t="s">
        <v>6633</v>
      </c>
      <c r="B2446" s="498" t="s">
        <v>639</v>
      </c>
      <c r="C2446" s="499" t="s">
        <v>620</v>
      </c>
      <c r="D2446" s="501" t="s">
        <v>6637</v>
      </c>
      <c r="E2446" s="502">
        <v>3800</v>
      </c>
      <c r="F2446" s="503">
        <v>46587649</v>
      </c>
      <c r="G2446" s="504" t="s">
        <v>6841</v>
      </c>
      <c r="H2446" s="501" t="s">
        <v>691</v>
      </c>
      <c r="I2446" s="501" t="s">
        <v>625</v>
      </c>
      <c r="J2446" s="505" t="s">
        <v>625</v>
      </c>
      <c r="K2446" s="537"/>
      <c r="L2446" s="537"/>
      <c r="M2446" s="537"/>
      <c r="N2446" s="537">
        <v>1</v>
      </c>
      <c r="O2446" s="537">
        <v>6</v>
      </c>
      <c r="P2446" s="538">
        <v>24106.799999999996</v>
      </c>
    </row>
    <row r="2447" spans="1:16" x14ac:dyDescent="0.2">
      <c r="A2447" s="501" t="s">
        <v>6633</v>
      </c>
      <c r="B2447" s="498" t="s">
        <v>639</v>
      </c>
      <c r="C2447" s="499" t="s">
        <v>620</v>
      </c>
      <c r="D2447" s="501" t="s">
        <v>778</v>
      </c>
      <c r="E2447" s="519">
        <v>2000</v>
      </c>
      <c r="F2447" s="520">
        <v>17832221</v>
      </c>
      <c r="G2447" s="501" t="s">
        <v>6842</v>
      </c>
      <c r="H2447" s="501" t="s">
        <v>625</v>
      </c>
      <c r="I2447" s="501" t="s">
        <v>625</v>
      </c>
      <c r="J2447" s="505" t="s">
        <v>625</v>
      </c>
      <c r="K2447" s="537"/>
      <c r="L2447" s="537"/>
      <c r="M2447" s="537"/>
      <c r="N2447" s="537">
        <v>1</v>
      </c>
      <c r="O2447" s="537">
        <v>6</v>
      </c>
      <c r="P2447" s="538">
        <v>13080</v>
      </c>
    </row>
    <row r="2448" spans="1:16" x14ac:dyDescent="0.2">
      <c r="A2448" s="501" t="s">
        <v>6633</v>
      </c>
      <c r="B2448" s="498" t="s">
        <v>639</v>
      </c>
      <c r="C2448" s="499" t="s">
        <v>620</v>
      </c>
      <c r="D2448" s="501" t="s">
        <v>6843</v>
      </c>
      <c r="E2448" s="519">
        <v>3000</v>
      </c>
      <c r="F2448" s="520">
        <v>41410644</v>
      </c>
      <c r="G2448" s="501" t="s">
        <v>6844</v>
      </c>
      <c r="H2448" s="501" t="s">
        <v>695</v>
      </c>
      <c r="I2448" s="501" t="s">
        <v>630</v>
      </c>
      <c r="J2448" s="505" t="s">
        <v>6609</v>
      </c>
      <c r="K2448" s="537"/>
      <c r="L2448" s="537"/>
      <c r="M2448" s="537"/>
      <c r="N2448" s="537">
        <v>1</v>
      </c>
      <c r="O2448" s="537">
        <v>6</v>
      </c>
      <c r="P2448" s="538">
        <v>19306.8</v>
      </c>
    </row>
    <row r="2449" spans="1:16" x14ac:dyDescent="0.2">
      <c r="A2449" s="501" t="s">
        <v>6633</v>
      </c>
      <c r="B2449" s="498" t="s">
        <v>639</v>
      </c>
      <c r="C2449" s="499" t="s">
        <v>620</v>
      </c>
      <c r="D2449" s="501" t="s">
        <v>6783</v>
      </c>
      <c r="E2449" s="502">
        <v>1300</v>
      </c>
      <c r="F2449" s="522">
        <v>18012051</v>
      </c>
      <c r="G2449" s="497" t="s">
        <v>6845</v>
      </c>
      <c r="H2449" s="501" t="s">
        <v>6846</v>
      </c>
      <c r="I2449" s="501" t="s">
        <v>625</v>
      </c>
      <c r="J2449" s="505" t="s">
        <v>625</v>
      </c>
      <c r="K2449" s="537"/>
      <c r="L2449" s="537"/>
      <c r="M2449" s="537"/>
      <c r="N2449" s="537">
        <v>1</v>
      </c>
      <c r="O2449" s="537">
        <v>6</v>
      </c>
      <c r="P2449" s="538">
        <v>8502</v>
      </c>
    </row>
    <row r="2450" spans="1:16" x14ac:dyDescent="0.2">
      <c r="A2450" s="501" t="s">
        <v>6633</v>
      </c>
      <c r="B2450" s="498" t="s">
        <v>639</v>
      </c>
      <c r="C2450" s="499" t="s">
        <v>620</v>
      </c>
      <c r="D2450" s="534" t="s">
        <v>6847</v>
      </c>
      <c r="E2450" s="502">
        <v>4000</v>
      </c>
      <c r="F2450" s="520">
        <v>43610293</v>
      </c>
      <c r="G2450" s="497" t="s">
        <v>6848</v>
      </c>
      <c r="H2450" s="501" t="s">
        <v>749</v>
      </c>
      <c r="I2450" s="501" t="s">
        <v>6284</v>
      </c>
      <c r="J2450" s="505" t="s">
        <v>6609</v>
      </c>
      <c r="K2450" s="537"/>
      <c r="L2450" s="537"/>
      <c r="M2450" s="537"/>
      <c r="N2450" s="537">
        <v>1</v>
      </c>
      <c r="O2450" s="537">
        <v>6</v>
      </c>
      <c r="P2450" s="538">
        <v>25306.799999999996</v>
      </c>
    </row>
    <row r="2451" spans="1:16" x14ac:dyDescent="0.2">
      <c r="A2451" s="501" t="s">
        <v>6633</v>
      </c>
      <c r="B2451" s="498" t="s">
        <v>639</v>
      </c>
      <c r="C2451" s="499" t="s">
        <v>620</v>
      </c>
      <c r="D2451" s="501" t="s">
        <v>6849</v>
      </c>
      <c r="E2451" s="502">
        <v>1000</v>
      </c>
      <c r="F2451" s="503" t="s">
        <v>6850</v>
      </c>
      <c r="G2451" s="504" t="s">
        <v>6851</v>
      </c>
      <c r="H2451" s="501" t="s">
        <v>651</v>
      </c>
      <c r="I2451" s="501" t="s">
        <v>651</v>
      </c>
      <c r="J2451" s="505" t="s">
        <v>651</v>
      </c>
      <c r="K2451" s="537"/>
      <c r="L2451" s="537"/>
      <c r="M2451" s="537"/>
      <c r="N2451" s="537">
        <v>1</v>
      </c>
      <c r="O2451" s="537">
        <v>6</v>
      </c>
      <c r="P2451" s="538">
        <v>6540</v>
      </c>
    </row>
    <row r="2452" spans="1:16" x14ac:dyDescent="0.2">
      <c r="A2452" s="501" t="s">
        <v>6633</v>
      </c>
      <c r="B2452" s="498" t="s">
        <v>639</v>
      </c>
      <c r="C2452" s="499" t="s">
        <v>620</v>
      </c>
      <c r="D2452" s="501" t="s">
        <v>6852</v>
      </c>
      <c r="E2452" s="502">
        <v>2800</v>
      </c>
      <c r="F2452" s="498">
        <v>41511397</v>
      </c>
      <c r="G2452" s="497" t="s">
        <v>6853</v>
      </c>
      <c r="H2452" s="501" t="s">
        <v>625</v>
      </c>
      <c r="I2452" s="501" t="s">
        <v>625</v>
      </c>
      <c r="J2452" s="505" t="s">
        <v>625</v>
      </c>
      <c r="K2452" s="537"/>
      <c r="L2452" s="537"/>
      <c r="M2452" s="537"/>
      <c r="N2452" s="537">
        <v>1</v>
      </c>
      <c r="O2452" s="537">
        <v>6</v>
      </c>
      <c r="P2452" s="538">
        <v>18106.8</v>
      </c>
    </row>
    <row r="2453" spans="1:16" x14ac:dyDescent="0.2">
      <c r="A2453" s="501" t="s">
        <v>6633</v>
      </c>
      <c r="B2453" s="498" t="s">
        <v>639</v>
      </c>
      <c r="C2453" s="499" t="s">
        <v>620</v>
      </c>
      <c r="D2453" s="501" t="s">
        <v>6854</v>
      </c>
      <c r="E2453" s="502">
        <v>930</v>
      </c>
      <c r="F2453" s="503">
        <v>17992485</v>
      </c>
      <c r="G2453" s="504" t="s">
        <v>6855</v>
      </c>
      <c r="H2453" s="501" t="s">
        <v>651</v>
      </c>
      <c r="I2453" s="501" t="s">
        <v>651</v>
      </c>
      <c r="J2453" s="505" t="s">
        <v>651</v>
      </c>
      <c r="K2453" s="537"/>
      <c r="L2453" s="537"/>
      <c r="M2453" s="537"/>
      <c r="N2453" s="537">
        <v>1</v>
      </c>
      <c r="O2453" s="537">
        <v>6</v>
      </c>
      <c r="P2453" s="538">
        <v>6088.4999999999991</v>
      </c>
    </row>
    <row r="2454" spans="1:16" x14ac:dyDescent="0.2">
      <c r="A2454" s="501" t="s">
        <v>6633</v>
      </c>
      <c r="B2454" s="498" t="s">
        <v>639</v>
      </c>
      <c r="C2454" s="499" t="s">
        <v>620</v>
      </c>
      <c r="D2454" s="501" t="s">
        <v>805</v>
      </c>
      <c r="E2454" s="519">
        <v>2000</v>
      </c>
      <c r="F2454" s="520">
        <v>42029472</v>
      </c>
      <c r="G2454" s="501" t="s">
        <v>6856</v>
      </c>
      <c r="H2454" s="501" t="s">
        <v>805</v>
      </c>
      <c r="I2454" s="501" t="s">
        <v>805</v>
      </c>
      <c r="J2454" s="505" t="s">
        <v>625</v>
      </c>
      <c r="K2454" s="537"/>
      <c r="L2454" s="537"/>
      <c r="M2454" s="537"/>
      <c r="N2454" s="537">
        <v>1</v>
      </c>
      <c r="O2454" s="537">
        <v>6</v>
      </c>
      <c r="P2454" s="538">
        <v>13080</v>
      </c>
    </row>
    <row r="2455" spans="1:16" x14ac:dyDescent="0.2">
      <c r="A2455" s="501" t="s">
        <v>6633</v>
      </c>
      <c r="B2455" s="498" t="s">
        <v>639</v>
      </c>
      <c r="C2455" s="499" t="s">
        <v>620</v>
      </c>
      <c r="D2455" s="514" t="s">
        <v>6857</v>
      </c>
      <c r="E2455" s="515">
        <v>1300</v>
      </c>
      <c r="F2455" s="516">
        <v>17800507</v>
      </c>
      <c r="G2455" s="517" t="s">
        <v>6858</v>
      </c>
      <c r="H2455" s="501" t="s">
        <v>651</v>
      </c>
      <c r="I2455" s="501" t="s">
        <v>651</v>
      </c>
      <c r="J2455" s="505" t="s">
        <v>651</v>
      </c>
      <c r="K2455" s="537"/>
      <c r="L2455" s="537"/>
      <c r="M2455" s="537"/>
      <c r="N2455" s="537">
        <v>1</v>
      </c>
      <c r="O2455" s="537">
        <v>6</v>
      </c>
      <c r="P2455" s="538">
        <v>8502</v>
      </c>
    </row>
    <row r="2456" spans="1:16" x14ac:dyDescent="0.2">
      <c r="A2456" s="501" t="s">
        <v>6633</v>
      </c>
      <c r="B2456" s="498" t="s">
        <v>639</v>
      </c>
      <c r="C2456" s="499" t="s">
        <v>620</v>
      </c>
      <c r="D2456" s="501" t="s">
        <v>6637</v>
      </c>
      <c r="E2456" s="502">
        <v>3800</v>
      </c>
      <c r="F2456" s="503">
        <v>18212992</v>
      </c>
      <c r="G2456" s="504" t="s">
        <v>6859</v>
      </c>
      <c r="H2456" s="501" t="s">
        <v>691</v>
      </c>
      <c r="I2456" s="501" t="s">
        <v>625</v>
      </c>
      <c r="J2456" s="505" t="s">
        <v>625</v>
      </c>
      <c r="K2456" s="537"/>
      <c r="L2456" s="537"/>
      <c r="M2456" s="537"/>
      <c r="N2456" s="537">
        <v>1</v>
      </c>
      <c r="O2456" s="537">
        <v>6</v>
      </c>
      <c r="P2456" s="538">
        <v>24106.799999999996</v>
      </c>
    </row>
    <row r="2457" spans="1:16" x14ac:dyDescent="0.2">
      <c r="A2457" s="501" t="s">
        <v>6633</v>
      </c>
      <c r="B2457" s="498" t="s">
        <v>639</v>
      </c>
      <c r="C2457" s="499" t="s">
        <v>620</v>
      </c>
      <c r="D2457" s="501" t="s">
        <v>6637</v>
      </c>
      <c r="E2457" s="502">
        <v>3800</v>
      </c>
      <c r="F2457" s="503">
        <v>72919756</v>
      </c>
      <c r="G2457" s="504" t="s">
        <v>6860</v>
      </c>
      <c r="H2457" s="501" t="s">
        <v>691</v>
      </c>
      <c r="I2457" s="501" t="s">
        <v>625</v>
      </c>
      <c r="J2457" s="505" t="s">
        <v>625</v>
      </c>
      <c r="K2457" s="537"/>
      <c r="L2457" s="537"/>
      <c r="M2457" s="537"/>
      <c r="N2457" s="537">
        <v>1</v>
      </c>
      <c r="O2457" s="537">
        <v>6</v>
      </c>
      <c r="P2457" s="538">
        <v>24106.799999999996</v>
      </c>
    </row>
    <row r="2458" spans="1:16" x14ac:dyDescent="0.2">
      <c r="A2458" s="501" t="s">
        <v>6633</v>
      </c>
      <c r="B2458" s="498" t="s">
        <v>639</v>
      </c>
      <c r="C2458" s="499" t="s">
        <v>620</v>
      </c>
      <c r="D2458" s="501" t="s">
        <v>6861</v>
      </c>
      <c r="E2458" s="502">
        <v>3000</v>
      </c>
      <c r="F2458" s="503">
        <v>42534494</v>
      </c>
      <c r="G2458" s="504" t="s">
        <v>6862</v>
      </c>
      <c r="H2458" s="501" t="s">
        <v>774</v>
      </c>
      <c r="I2458" s="501" t="s">
        <v>625</v>
      </c>
      <c r="J2458" s="505" t="s">
        <v>625</v>
      </c>
      <c r="K2458" s="537"/>
      <c r="L2458" s="537"/>
      <c r="M2458" s="537"/>
      <c r="N2458" s="537">
        <v>1</v>
      </c>
      <c r="O2458" s="537">
        <v>6</v>
      </c>
      <c r="P2458" s="538">
        <v>19306.8</v>
      </c>
    </row>
    <row r="2459" spans="1:16" x14ac:dyDescent="0.2">
      <c r="A2459" s="501" t="s">
        <v>6633</v>
      </c>
      <c r="B2459" s="498" t="s">
        <v>639</v>
      </c>
      <c r="C2459" s="499" t="s">
        <v>620</v>
      </c>
      <c r="D2459" s="501" t="s">
        <v>1083</v>
      </c>
      <c r="E2459" s="502">
        <v>6500</v>
      </c>
      <c r="F2459" s="498">
        <v>41939823</v>
      </c>
      <c r="G2459" s="497" t="s">
        <v>6863</v>
      </c>
      <c r="H2459" s="501" t="s">
        <v>1028</v>
      </c>
      <c r="I2459" s="501" t="s">
        <v>6636</v>
      </c>
      <c r="J2459" s="505" t="s">
        <v>6609</v>
      </c>
      <c r="K2459" s="537"/>
      <c r="L2459" s="537"/>
      <c r="M2459" s="537"/>
      <c r="N2459" s="537">
        <v>1</v>
      </c>
      <c r="O2459" s="537">
        <v>6</v>
      </c>
      <c r="P2459" s="538">
        <v>40306.800000000003</v>
      </c>
    </row>
    <row r="2460" spans="1:16" x14ac:dyDescent="0.2">
      <c r="A2460" s="501" t="s">
        <v>6633</v>
      </c>
      <c r="B2460" s="498" t="s">
        <v>639</v>
      </c>
      <c r="C2460" s="499" t="s">
        <v>620</v>
      </c>
      <c r="D2460" s="501" t="s">
        <v>6864</v>
      </c>
      <c r="E2460" s="502">
        <v>1500</v>
      </c>
      <c r="F2460" s="498">
        <v>45700510</v>
      </c>
      <c r="G2460" s="497" t="s">
        <v>6865</v>
      </c>
      <c r="H2460" s="501" t="s">
        <v>6866</v>
      </c>
      <c r="I2460" s="501" t="s">
        <v>625</v>
      </c>
      <c r="J2460" s="505" t="s">
        <v>625</v>
      </c>
      <c r="K2460" s="537"/>
      <c r="L2460" s="537"/>
      <c r="M2460" s="537"/>
      <c r="N2460" s="537">
        <v>1</v>
      </c>
      <c r="O2460" s="537">
        <v>6</v>
      </c>
      <c r="P2460" s="538">
        <v>9810</v>
      </c>
    </row>
    <row r="2461" spans="1:16" x14ac:dyDescent="0.2">
      <c r="A2461" s="501" t="s">
        <v>6633</v>
      </c>
      <c r="B2461" s="498" t="s">
        <v>639</v>
      </c>
      <c r="C2461" s="499" t="s">
        <v>620</v>
      </c>
      <c r="D2461" s="501" t="s">
        <v>6867</v>
      </c>
      <c r="E2461" s="502">
        <v>3500</v>
      </c>
      <c r="F2461" s="503" t="s">
        <v>6868</v>
      </c>
      <c r="G2461" s="504" t="s">
        <v>6869</v>
      </c>
      <c r="H2461" s="501" t="s">
        <v>3695</v>
      </c>
      <c r="I2461" s="501" t="s">
        <v>6636</v>
      </c>
      <c r="J2461" s="505" t="s">
        <v>6609</v>
      </c>
      <c r="K2461" s="537"/>
      <c r="L2461" s="537"/>
      <c r="M2461" s="537"/>
      <c r="N2461" s="537">
        <v>1</v>
      </c>
      <c r="O2461" s="537">
        <v>6</v>
      </c>
      <c r="P2461" s="538">
        <v>22306.799999999996</v>
      </c>
    </row>
    <row r="2462" spans="1:16" x14ac:dyDescent="0.2">
      <c r="A2462" s="501" t="s">
        <v>6633</v>
      </c>
      <c r="B2462" s="498" t="s">
        <v>639</v>
      </c>
      <c r="C2462" s="499" t="s">
        <v>620</v>
      </c>
      <c r="D2462" s="501" t="s">
        <v>6870</v>
      </c>
      <c r="E2462" s="502">
        <v>5000</v>
      </c>
      <c r="F2462" s="503">
        <v>45316372</v>
      </c>
      <c r="G2462" s="504" t="s">
        <v>6871</v>
      </c>
      <c r="H2462" s="501" t="s">
        <v>6872</v>
      </c>
      <c r="I2462" s="501" t="s">
        <v>6284</v>
      </c>
      <c r="J2462" s="505" t="s">
        <v>6609</v>
      </c>
      <c r="K2462" s="537"/>
      <c r="L2462" s="537"/>
      <c r="M2462" s="537"/>
      <c r="N2462" s="537">
        <v>1</v>
      </c>
      <c r="O2462" s="537">
        <v>6</v>
      </c>
      <c r="P2462" s="538">
        <v>31306.799999999996</v>
      </c>
    </row>
    <row r="2463" spans="1:16" x14ac:dyDescent="0.2">
      <c r="A2463" s="501" t="s">
        <v>6633</v>
      </c>
      <c r="B2463" s="498" t="s">
        <v>639</v>
      </c>
      <c r="C2463" s="499" t="s">
        <v>620</v>
      </c>
      <c r="D2463" s="501" t="s">
        <v>2233</v>
      </c>
      <c r="E2463" s="502">
        <v>9000</v>
      </c>
      <c r="F2463" s="503">
        <v>17872344</v>
      </c>
      <c r="G2463" s="504" t="s">
        <v>6873</v>
      </c>
      <c r="H2463" s="501" t="s">
        <v>695</v>
      </c>
      <c r="I2463" s="501" t="s">
        <v>6284</v>
      </c>
      <c r="J2463" s="505" t="s">
        <v>6609</v>
      </c>
      <c r="K2463" s="537"/>
      <c r="L2463" s="537"/>
      <c r="M2463" s="537"/>
      <c r="N2463" s="537">
        <v>1</v>
      </c>
      <c r="O2463" s="537">
        <v>6</v>
      </c>
      <c r="P2463" s="538">
        <v>55306.8</v>
      </c>
    </row>
    <row r="2464" spans="1:16" x14ac:dyDescent="0.2">
      <c r="A2464" s="501" t="s">
        <v>6633</v>
      </c>
      <c r="B2464" s="498" t="s">
        <v>639</v>
      </c>
      <c r="C2464" s="499" t="s">
        <v>620</v>
      </c>
      <c r="D2464" s="514" t="s">
        <v>699</v>
      </c>
      <c r="E2464" s="515">
        <v>4000</v>
      </c>
      <c r="F2464" s="516">
        <v>19097575</v>
      </c>
      <c r="G2464" s="517" t="s">
        <v>6874</v>
      </c>
      <c r="H2464" s="501" t="s">
        <v>699</v>
      </c>
      <c r="I2464" s="501" t="s">
        <v>6284</v>
      </c>
      <c r="J2464" s="505" t="s">
        <v>699</v>
      </c>
      <c r="K2464" s="537"/>
      <c r="L2464" s="537"/>
      <c r="M2464" s="537"/>
      <c r="N2464" s="537">
        <v>1</v>
      </c>
      <c r="O2464" s="537">
        <v>6</v>
      </c>
      <c r="P2464" s="538">
        <v>25306.799999999996</v>
      </c>
    </row>
    <row r="2465" spans="1:16" x14ac:dyDescent="0.2">
      <c r="A2465" s="501" t="s">
        <v>6633</v>
      </c>
      <c r="B2465" s="498" t="s">
        <v>639</v>
      </c>
      <c r="C2465" s="499" t="s">
        <v>620</v>
      </c>
      <c r="D2465" s="514" t="s">
        <v>732</v>
      </c>
      <c r="E2465" s="515">
        <v>3800</v>
      </c>
      <c r="F2465" s="535">
        <v>108250677</v>
      </c>
      <c r="G2465" s="517" t="s">
        <v>6875</v>
      </c>
      <c r="H2465" s="501" t="s">
        <v>691</v>
      </c>
      <c r="I2465" s="501" t="s">
        <v>625</v>
      </c>
      <c r="J2465" s="505" t="s">
        <v>625</v>
      </c>
      <c r="K2465" s="537"/>
      <c r="L2465" s="537"/>
      <c r="M2465" s="537"/>
      <c r="N2465" s="537">
        <v>1</v>
      </c>
      <c r="O2465" s="537">
        <v>6</v>
      </c>
      <c r="P2465" s="538">
        <v>24106.799999999996</v>
      </c>
    </row>
    <row r="2466" spans="1:16" x14ac:dyDescent="0.2">
      <c r="A2466" s="501" t="s">
        <v>6633</v>
      </c>
      <c r="B2466" s="498" t="s">
        <v>639</v>
      </c>
      <c r="C2466" s="499" t="s">
        <v>620</v>
      </c>
      <c r="D2466" s="514" t="s">
        <v>732</v>
      </c>
      <c r="E2466" s="515">
        <v>3800</v>
      </c>
      <c r="F2466" s="516">
        <v>72980566</v>
      </c>
      <c r="G2466" s="517" t="s">
        <v>6876</v>
      </c>
      <c r="H2466" s="501" t="s">
        <v>691</v>
      </c>
      <c r="I2466" s="501" t="s">
        <v>625</v>
      </c>
      <c r="J2466" s="505" t="s">
        <v>625</v>
      </c>
      <c r="K2466" s="537"/>
      <c r="L2466" s="537"/>
      <c r="M2466" s="537"/>
      <c r="N2466" s="537">
        <v>1</v>
      </c>
      <c r="O2466" s="537">
        <v>6</v>
      </c>
      <c r="P2466" s="538">
        <v>24106.799999999996</v>
      </c>
    </row>
    <row r="2467" spans="1:16" x14ac:dyDescent="0.2">
      <c r="A2467" s="501" t="s">
        <v>6633</v>
      </c>
      <c r="B2467" s="498" t="s">
        <v>639</v>
      </c>
      <c r="C2467" s="499" t="s">
        <v>620</v>
      </c>
      <c r="D2467" s="514" t="s">
        <v>732</v>
      </c>
      <c r="E2467" s="515">
        <v>3800</v>
      </c>
      <c r="F2467" s="516">
        <v>72948021</v>
      </c>
      <c r="G2467" s="517" t="s">
        <v>6877</v>
      </c>
      <c r="H2467" s="501" t="s">
        <v>691</v>
      </c>
      <c r="I2467" s="501" t="s">
        <v>625</v>
      </c>
      <c r="J2467" s="505" t="s">
        <v>625</v>
      </c>
      <c r="K2467" s="537"/>
      <c r="L2467" s="537"/>
      <c r="M2467" s="537"/>
      <c r="N2467" s="537">
        <v>1</v>
      </c>
      <c r="O2467" s="537">
        <v>6</v>
      </c>
      <c r="P2467" s="538">
        <v>24106.799999999996</v>
      </c>
    </row>
    <row r="2468" spans="1:16" x14ac:dyDescent="0.2">
      <c r="A2468" s="501" t="s">
        <v>6633</v>
      </c>
      <c r="B2468" s="498" t="s">
        <v>639</v>
      </c>
      <c r="C2468" s="499" t="s">
        <v>620</v>
      </c>
      <c r="D2468" s="514" t="s">
        <v>781</v>
      </c>
      <c r="E2468" s="515">
        <v>1300</v>
      </c>
      <c r="F2468" s="516">
        <v>18840318</v>
      </c>
      <c r="G2468" s="517" t="s">
        <v>6878</v>
      </c>
      <c r="H2468" s="501" t="s">
        <v>781</v>
      </c>
      <c r="I2468" s="501" t="s">
        <v>651</v>
      </c>
      <c r="J2468" s="505" t="s">
        <v>651</v>
      </c>
      <c r="K2468" s="537"/>
      <c r="L2468" s="537"/>
      <c r="M2468" s="537"/>
      <c r="N2468" s="537">
        <v>1</v>
      </c>
      <c r="O2468" s="537">
        <v>6</v>
      </c>
      <c r="P2468" s="538">
        <v>8502</v>
      </c>
    </row>
    <row r="2469" spans="1:16" x14ac:dyDescent="0.2">
      <c r="A2469" s="501" t="s">
        <v>6633</v>
      </c>
      <c r="B2469" s="498" t="s">
        <v>639</v>
      </c>
      <c r="C2469" s="499" t="s">
        <v>620</v>
      </c>
      <c r="D2469" s="514" t="s">
        <v>1179</v>
      </c>
      <c r="E2469" s="515">
        <v>3800</v>
      </c>
      <c r="F2469" s="516">
        <v>44671085</v>
      </c>
      <c r="G2469" s="517" t="s">
        <v>6879</v>
      </c>
      <c r="H2469" s="501" t="s">
        <v>691</v>
      </c>
      <c r="I2469" s="501" t="s">
        <v>625</v>
      </c>
      <c r="J2469" s="505" t="s">
        <v>625</v>
      </c>
      <c r="K2469" s="537"/>
      <c r="L2469" s="537"/>
      <c r="M2469" s="537"/>
      <c r="N2469" s="537">
        <v>1</v>
      </c>
      <c r="O2469" s="537">
        <v>6</v>
      </c>
      <c r="P2469" s="538">
        <v>24106.799999999996</v>
      </c>
    </row>
    <row r="2470" spans="1:16" x14ac:dyDescent="0.2">
      <c r="A2470" s="501" t="s">
        <v>6633</v>
      </c>
      <c r="B2470" s="498" t="s">
        <v>639</v>
      </c>
      <c r="C2470" s="499" t="s">
        <v>620</v>
      </c>
      <c r="D2470" s="501" t="s">
        <v>6637</v>
      </c>
      <c r="E2470" s="502">
        <v>3800</v>
      </c>
      <c r="F2470" s="503">
        <v>70982213</v>
      </c>
      <c r="G2470" s="504" t="s">
        <v>6882</v>
      </c>
      <c r="H2470" s="501" t="s">
        <v>691</v>
      </c>
      <c r="I2470" s="501" t="s">
        <v>625</v>
      </c>
      <c r="J2470" s="505" t="s">
        <v>625</v>
      </c>
      <c r="K2470" s="537"/>
      <c r="L2470" s="537"/>
      <c r="M2470" s="537"/>
      <c r="N2470" s="537">
        <v>1</v>
      </c>
      <c r="O2470" s="537">
        <v>6</v>
      </c>
      <c r="P2470" s="538">
        <v>24106.799999999996</v>
      </c>
    </row>
    <row r="2471" spans="1:16" x14ac:dyDescent="0.2">
      <c r="A2471" s="501" t="s">
        <v>6633</v>
      </c>
      <c r="B2471" s="498" t="s">
        <v>639</v>
      </c>
      <c r="C2471" s="499" t="s">
        <v>620</v>
      </c>
      <c r="D2471" s="501" t="s">
        <v>6679</v>
      </c>
      <c r="E2471" s="502">
        <v>1000</v>
      </c>
      <c r="F2471" s="503" t="s">
        <v>6883</v>
      </c>
      <c r="G2471" s="504" t="s">
        <v>6884</v>
      </c>
      <c r="H2471" s="501" t="s">
        <v>651</v>
      </c>
      <c r="I2471" s="501" t="s">
        <v>651</v>
      </c>
      <c r="J2471" s="505" t="s">
        <v>651</v>
      </c>
      <c r="K2471" s="537"/>
      <c r="L2471" s="537"/>
      <c r="M2471" s="537"/>
      <c r="N2471" s="537">
        <v>1</v>
      </c>
      <c r="O2471" s="537">
        <v>6</v>
      </c>
      <c r="P2471" s="538">
        <v>6540</v>
      </c>
    </row>
    <row r="2472" spans="1:16" x14ac:dyDescent="0.2">
      <c r="A2472" s="501" t="s">
        <v>6633</v>
      </c>
      <c r="B2472" s="498" t="s">
        <v>639</v>
      </c>
      <c r="C2472" s="499" t="s">
        <v>620</v>
      </c>
      <c r="D2472" s="501" t="s">
        <v>6885</v>
      </c>
      <c r="E2472" s="502">
        <v>7300</v>
      </c>
      <c r="F2472" s="520">
        <v>17908464</v>
      </c>
      <c r="G2472" s="497" t="s">
        <v>6886</v>
      </c>
      <c r="H2472" s="501" t="s">
        <v>796</v>
      </c>
      <c r="I2472" s="501" t="s">
        <v>6495</v>
      </c>
      <c r="J2472" s="505" t="s">
        <v>6609</v>
      </c>
      <c r="K2472" s="537"/>
      <c r="L2472" s="537"/>
      <c r="M2472" s="537"/>
      <c r="N2472" s="537">
        <v>1</v>
      </c>
      <c r="O2472" s="537">
        <v>6</v>
      </c>
      <c r="P2472" s="538">
        <v>45106.8</v>
      </c>
    </row>
    <row r="2473" spans="1:16" x14ac:dyDescent="0.2">
      <c r="A2473" s="501" t="s">
        <v>6633</v>
      </c>
      <c r="B2473" s="498" t="s">
        <v>639</v>
      </c>
      <c r="C2473" s="499" t="s">
        <v>620</v>
      </c>
      <c r="D2473" s="501" t="s">
        <v>6637</v>
      </c>
      <c r="E2473" s="502">
        <v>3800</v>
      </c>
      <c r="F2473" s="503">
        <v>18094902</v>
      </c>
      <c r="G2473" s="504" t="s">
        <v>6887</v>
      </c>
      <c r="H2473" s="501" t="s">
        <v>691</v>
      </c>
      <c r="I2473" s="501" t="s">
        <v>625</v>
      </c>
      <c r="J2473" s="505" t="s">
        <v>625</v>
      </c>
      <c r="K2473" s="537"/>
      <c r="L2473" s="537"/>
      <c r="M2473" s="537"/>
      <c r="N2473" s="537">
        <v>1</v>
      </c>
      <c r="O2473" s="537">
        <v>6</v>
      </c>
      <c r="P2473" s="538">
        <v>24106.799999999996</v>
      </c>
    </row>
    <row r="2474" spans="1:16" x14ac:dyDescent="0.2">
      <c r="A2474" s="501" t="s">
        <v>6633</v>
      </c>
      <c r="B2474" s="498" t="s">
        <v>639</v>
      </c>
      <c r="C2474" s="499" t="s">
        <v>620</v>
      </c>
      <c r="D2474" s="514" t="s">
        <v>6888</v>
      </c>
      <c r="E2474" s="515">
        <v>3800</v>
      </c>
      <c r="F2474" s="516">
        <v>41948861</v>
      </c>
      <c r="G2474" s="517" t="s">
        <v>6889</v>
      </c>
      <c r="H2474" s="501" t="s">
        <v>691</v>
      </c>
      <c r="I2474" s="501" t="s">
        <v>625</v>
      </c>
      <c r="J2474" s="505" t="s">
        <v>625</v>
      </c>
      <c r="K2474" s="537"/>
      <c r="L2474" s="537"/>
      <c r="M2474" s="537"/>
      <c r="N2474" s="537">
        <v>1</v>
      </c>
      <c r="O2474" s="537">
        <v>6</v>
      </c>
      <c r="P2474" s="538">
        <v>24106.799999999996</v>
      </c>
    </row>
    <row r="2475" spans="1:16" x14ac:dyDescent="0.2">
      <c r="A2475" s="501" t="s">
        <v>6633</v>
      </c>
      <c r="B2475" s="498" t="s">
        <v>639</v>
      </c>
      <c r="C2475" s="499" t="s">
        <v>620</v>
      </c>
      <c r="D2475" s="501" t="s">
        <v>6890</v>
      </c>
      <c r="E2475" s="502">
        <v>930</v>
      </c>
      <c r="F2475" s="503" t="s">
        <v>6891</v>
      </c>
      <c r="G2475" s="504" t="s">
        <v>6892</v>
      </c>
      <c r="H2475" s="501" t="s">
        <v>651</v>
      </c>
      <c r="I2475" s="501" t="s">
        <v>651</v>
      </c>
      <c r="J2475" s="505" t="s">
        <v>651</v>
      </c>
      <c r="K2475" s="537"/>
      <c r="L2475" s="537"/>
      <c r="M2475" s="537"/>
      <c r="N2475" s="537">
        <v>1</v>
      </c>
      <c r="O2475" s="537">
        <v>6</v>
      </c>
      <c r="P2475" s="538">
        <v>6088.4999999999991</v>
      </c>
    </row>
    <row r="2476" spans="1:16" x14ac:dyDescent="0.2">
      <c r="A2476" s="501" t="s">
        <v>6633</v>
      </c>
      <c r="B2476" s="498" t="s">
        <v>639</v>
      </c>
      <c r="C2476" s="499" t="s">
        <v>620</v>
      </c>
      <c r="D2476" s="501" t="s">
        <v>6641</v>
      </c>
      <c r="E2476" s="502">
        <v>3800</v>
      </c>
      <c r="F2476" s="503">
        <v>43613676</v>
      </c>
      <c r="G2476" s="504" t="s">
        <v>6893</v>
      </c>
      <c r="H2476" s="501" t="s">
        <v>6643</v>
      </c>
      <c r="I2476" s="501" t="s">
        <v>625</v>
      </c>
      <c r="J2476" s="505" t="s">
        <v>625</v>
      </c>
      <c r="K2476" s="537"/>
      <c r="L2476" s="537"/>
      <c r="M2476" s="537"/>
      <c r="N2476" s="537">
        <v>1</v>
      </c>
      <c r="O2476" s="537">
        <v>6</v>
      </c>
      <c r="P2476" s="538">
        <v>23898.73</v>
      </c>
    </row>
    <row r="2477" spans="1:16" x14ac:dyDescent="0.2">
      <c r="A2477" s="501" t="s">
        <v>6633</v>
      </c>
      <c r="B2477" s="498" t="s">
        <v>639</v>
      </c>
      <c r="C2477" s="499" t="s">
        <v>620</v>
      </c>
      <c r="D2477" s="501" t="s">
        <v>6894</v>
      </c>
      <c r="E2477" s="502">
        <v>930</v>
      </c>
      <c r="F2477" s="503" t="s">
        <v>6895</v>
      </c>
      <c r="G2477" s="504" t="s">
        <v>6896</v>
      </c>
      <c r="H2477" s="501" t="s">
        <v>651</v>
      </c>
      <c r="I2477" s="501" t="s">
        <v>651</v>
      </c>
      <c r="J2477" s="505" t="s">
        <v>651</v>
      </c>
      <c r="K2477" s="537"/>
      <c r="L2477" s="537"/>
      <c r="M2477" s="537"/>
      <c r="N2477" s="537">
        <v>1</v>
      </c>
      <c r="O2477" s="537">
        <v>6</v>
      </c>
      <c r="P2477" s="538">
        <v>6088.4999999999991</v>
      </c>
    </row>
    <row r="2478" spans="1:16" x14ac:dyDescent="0.2">
      <c r="A2478" s="501" t="s">
        <v>6633</v>
      </c>
      <c r="B2478" s="498" t="s">
        <v>639</v>
      </c>
      <c r="C2478" s="499" t="s">
        <v>620</v>
      </c>
      <c r="D2478" s="501" t="s">
        <v>6637</v>
      </c>
      <c r="E2478" s="502">
        <v>3800</v>
      </c>
      <c r="F2478" s="503">
        <v>42703974</v>
      </c>
      <c r="G2478" s="504" t="s">
        <v>6897</v>
      </c>
      <c r="H2478" s="501" t="s">
        <v>691</v>
      </c>
      <c r="I2478" s="501" t="s">
        <v>625</v>
      </c>
      <c r="J2478" s="505" t="s">
        <v>625</v>
      </c>
      <c r="K2478" s="537"/>
      <c r="L2478" s="537"/>
      <c r="M2478" s="537"/>
      <c r="N2478" s="537">
        <v>1</v>
      </c>
      <c r="O2478" s="537">
        <v>6</v>
      </c>
      <c r="P2478" s="538">
        <v>24106.799999999996</v>
      </c>
    </row>
    <row r="2479" spans="1:16" x14ac:dyDescent="0.2">
      <c r="A2479" s="501" t="s">
        <v>6633</v>
      </c>
      <c r="B2479" s="498" t="s">
        <v>639</v>
      </c>
      <c r="C2479" s="499" t="s">
        <v>620</v>
      </c>
      <c r="D2479" s="501" t="s">
        <v>6898</v>
      </c>
      <c r="E2479" s="502">
        <v>2850</v>
      </c>
      <c r="F2479" s="503" t="s">
        <v>6899</v>
      </c>
      <c r="G2479" s="504" t="s">
        <v>6900</v>
      </c>
      <c r="H2479" s="501" t="s">
        <v>656</v>
      </c>
      <c r="I2479" s="501" t="s">
        <v>6495</v>
      </c>
      <c r="J2479" s="505" t="s">
        <v>6609</v>
      </c>
      <c r="K2479" s="537"/>
      <c r="L2479" s="537"/>
      <c r="M2479" s="537"/>
      <c r="N2479" s="537">
        <v>1</v>
      </c>
      <c r="O2479" s="537">
        <v>6</v>
      </c>
      <c r="P2479" s="538">
        <v>18406.8</v>
      </c>
    </row>
    <row r="2480" spans="1:16" x14ac:dyDescent="0.2">
      <c r="A2480" s="501" t="s">
        <v>6633</v>
      </c>
      <c r="B2480" s="498" t="s">
        <v>639</v>
      </c>
      <c r="C2480" s="499" t="s">
        <v>620</v>
      </c>
      <c r="D2480" s="501" t="s">
        <v>6902</v>
      </c>
      <c r="E2480" s="502">
        <v>2500</v>
      </c>
      <c r="F2480" s="503">
        <v>18121225</v>
      </c>
      <c r="G2480" s="504" t="s">
        <v>6903</v>
      </c>
      <c r="H2480" s="501" t="s">
        <v>774</v>
      </c>
      <c r="I2480" s="501" t="s">
        <v>625</v>
      </c>
      <c r="J2480" s="505" t="s">
        <v>625</v>
      </c>
      <c r="K2480" s="537"/>
      <c r="L2480" s="537"/>
      <c r="M2480" s="537"/>
      <c r="N2480" s="537">
        <v>1</v>
      </c>
      <c r="O2480" s="537">
        <v>6</v>
      </c>
      <c r="P2480" s="538">
        <v>16306.8</v>
      </c>
    </row>
    <row r="2481" spans="1:16" x14ac:dyDescent="0.2">
      <c r="A2481" s="501" t="s">
        <v>6633</v>
      </c>
      <c r="B2481" s="498" t="s">
        <v>639</v>
      </c>
      <c r="C2481" s="499" t="s">
        <v>620</v>
      </c>
      <c r="D2481" s="514" t="s">
        <v>2578</v>
      </c>
      <c r="E2481" s="515">
        <v>3800</v>
      </c>
      <c r="F2481" s="523" t="s">
        <v>6904</v>
      </c>
      <c r="G2481" s="517" t="s">
        <v>6905</v>
      </c>
      <c r="H2481" s="501" t="s">
        <v>691</v>
      </c>
      <c r="I2481" s="501" t="s">
        <v>625</v>
      </c>
      <c r="J2481" s="505" t="s">
        <v>625</v>
      </c>
      <c r="K2481" s="537"/>
      <c r="L2481" s="537"/>
      <c r="M2481" s="537"/>
      <c r="N2481" s="537">
        <v>1</v>
      </c>
      <c r="O2481" s="537">
        <v>6</v>
      </c>
      <c r="P2481" s="538">
        <v>24106.799999999996</v>
      </c>
    </row>
    <row r="2482" spans="1:16" x14ac:dyDescent="0.2">
      <c r="A2482" s="501" t="s">
        <v>6633</v>
      </c>
      <c r="B2482" s="498" t="s">
        <v>639</v>
      </c>
      <c r="C2482" s="499" t="s">
        <v>620</v>
      </c>
      <c r="D2482" s="501" t="s">
        <v>6906</v>
      </c>
      <c r="E2482" s="502">
        <v>1000</v>
      </c>
      <c r="F2482" s="503" t="s">
        <v>6907</v>
      </c>
      <c r="G2482" s="504" t="s">
        <v>6908</v>
      </c>
      <c r="H2482" s="501" t="s">
        <v>651</v>
      </c>
      <c r="I2482" s="501" t="s">
        <v>651</v>
      </c>
      <c r="J2482" s="505" t="s">
        <v>651</v>
      </c>
      <c r="K2482" s="537"/>
      <c r="L2482" s="537"/>
      <c r="M2482" s="537"/>
      <c r="N2482" s="537">
        <v>1</v>
      </c>
      <c r="O2482" s="537">
        <v>6</v>
      </c>
      <c r="P2482" s="538">
        <v>6550</v>
      </c>
    </row>
    <row r="2483" spans="1:16" x14ac:dyDescent="0.2">
      <c r="A2483" s="501" t="s">
        <v>6633</v>
      </c>
      <c r="B2483" s="498" t="s">
        <v>639</v>
      </c>
      <c r="C2483" s="499" t="s">
        <v>620</v>
      </c>
      <c r="D2483" s="501" t="s">
        <v>6727</v>
      </c>
      <c r="E2483" s="502">
        <v>6500</v>
      </c>
      <c r="F2483" s="498">
        <v>18021928</v>
      </c>
      <c r="G2483" s="497" t="s">
        <v>6909</v>
      </c>
      <c r="H2483" s="501" t="s">
        <v>2864</v>
      </c>
      <c r="I2483" s="501" t="s">
        <v>6636</v>
      </c>
      <c r="J2483" s="505" t="s">
        <v>6609</v>
      </c>
      <c r="K2483" s="537"/>
      <c r="L2483" s="537"/>
      <c r="M2483" s="537"/>
      <c r="N2483" s="537">
        <v>1</v>
      </c>
      <c r="O2483" s="537">
        <v>6</v>
      </c>
      <c r="P2483" s="538">
        <v>40307</v>
      </c>
    </row>
    <row r="2484" spans="1:16" x14ac:dyDescent="0.2">
      <c r="A2484" s="501" t="s">
        <v>6633</v>
      </c>
      <c r="B2484" s="498" t="s">
        <v>639</v>
      </c>
      <c r="C2484" s="499" t="s">
        <v>620</v>
      </c>
      <c r="D2484" s="514" t="s">
        <v>805</v>
      </c>
      <c r="E2484" s="524">
        <v>3000</v>
      </c>
      <c r="F2484" s="532" t="s">
        <v>6910</v>
      </c>
      <c r="G2484" s="517" t="s">
        <v>6911</v>
      </c>
      <c r="H2484" s="501" t="s">
        <v>695</v>
      </c>
      <c r="I2484" s="501" t="s">
        <v>6284</v>
      </c>
      <c r="J2484" s="505" t="s">
        <v>695</v>
      </c>
      <c r="K2484" s="537"/>
      <c r="L2484" s="537"/>
      <c r="M2484" s="537"/>
      <c r="N2484" s="537">
        <v>1</v>
      </c>
      <c r="O2484" s="537">
        <v>6</v>
      </c>
      <c r="P2484" s="538">
        <f>19307-0.74</f>
        <v>19306.259999999998</v>
      </c>
    </row>
    <row r="2485" spans="1:16" x14ac:dyDescent="0.2">
      <c r="A2485" s="501" t="s">
        <v>6633</v>
      </c>
      <c r="B2485" s="498" t="s">
        <v>639</v>
      </c>
      <c r="C2485" s="499" t="s">
        <v>620</v>
      </c>
      <c r="D2485" s="501" t="s">
        <v>3203</v>
      </c>
      <c r="E2485" s="502">
        <v>6000</v>
      </c>
      <c r="F2485" s="498">
        <v>17861911</v>
      </c>
      <c r="G2485" s="497" t="s">
        <v>6912</v>
      </c>
      <c r="H2485" s="501" t="s">
        <v>1682</v>
      </c>
      <c r="I2485" s="501" t="s">
        <v>6636</v>
      </c>
      <c r="J2485" s="505" t="s">
        <v>6609</v>
      </c>
      <c r="K2485" s="537"/>
      <c r="L2485" s="537"/>
      <c r="M2485" s="537"/>
      <c r="N2485" s="537">
        <v>1</v>
      </c>
      <c r="O2485" s="537">
        <v>6</v>
      </c>
      <c r="P2485" s="538">
        <v>37307</v>
      </c>
    </row>
    <row r="2486" spans="1:16" ht="13.5" thickBot="1" x14ac:dyDescent="0.25">
      <c r="A2486" s="501" t="s">
        <v>6633</v>
      </c>
      <c r="B2486" s="498" t="s">
        <v>639</v>
      </c>
      <c r="C2486" s="499" t="s">
        <v>620</v>
      </c>
      <c r="D2486" s="501" t="s">
        <v>6913</v>
      </c>
      <c r="E2486" s="519">
        <v>6000</v>
      </c>
      <c r="F2486" s="520">
        <v>18216697</v>
      </c>
      <c r="G2486" s="501" t="s">
        <v>6914</v>
      </c>
      <c r="H2486" s="501" t="s">
        <v>6913</v>
      </c>
      <c r="I2486" s="501" t="s">
        <v>6284</v>
      </c>
      <c r="J2486" s="505" t="s">
        <v>6609</v>
      </c>
      <c r="K2486" s="537"/>
      <c r="L2486" s="537"/>
      <c r="M2486" s="537"/>
      <c r="N2486" s="537">
        <v>1</v>
      </c>
      <c r="O2486" s="537">
        <v>6</v>
      </c>
      <c r="P2486" s="538">
        <v>37307</v>
      </c>
    </row>
    <row r="2487" spans="1:16" x14ac:dyDescent="0.2">
      <c r="A2487" s="539" t="s">
        <v>6919</v>
      </c>
      <c r="B2487" s="498" t="s">
        <v>639</v>
      </c>
      <c r="C2487" s="499" t="s">
        <v>620</v>
      </c>
      <c r="D2487" s="540" t="s">
        <v>6920</v>
      </c>
      <c r="E2487" s="541">
        <v>10000</v>
      </c>
      <c r="F2487" s="542" t="s">
        <v>6921</v>
      </c>
      <c r="G2487" s="540" t="s">
        <v>6922</v>
      </c>
      <c r="H2487" s="540" t="s">
        <v>715</v>
      </c>
      <c r="I2487" s="540" t="s">
        <v>6284</v>
      </c>
      <c r="J2487" s="540" t="s">
        <v>994</v>
      </c>
      <c r="K2487" s="543">
        <v>1</v>
      </c>
      <c r="L2487" s="543">
        <v>2</v>
      </c>
      <c r="M2487" s="544">
        <v>38022.449999999997</v>
      </c>
      <c r="N2487" s="543" t="s">
        <v>464</v>
      </c>
      <c r="O2487" s="543" t="s">
        <v>464</v>
      </c>
      <c r="P2487" s="544">
        <v>0</v>
      </c>
    </row>
    <row r="2488" spans="1:16" x14ac:dyDescent="0.2">
      <c r="A2488" s="539" t="s">
        <v>6919</v>
      </c>
      <c r="B2488" s="498" t="s">
        <v>639</v>
      </c>
      <c r="C2488" s="499" t="s">
        <v>620</v>
      </c>
      <c r="D2488" s="540" t="s">
        <v>6923</v>
      </c>
      <c r="E2488" s="541">
        <v>7000</v>
      </c>
      <c r="F2488" s="542">
        <v>45752271</v>
      </c>
      <c r="G2488" s="540" t="s">
        <v>6924</v>
      </c>
      <c r="H2488" s="540" t="s">
        <v>791</v>
      </c>
      <c r="I2488" s="540" t="s">
        <v>6284</v>
      </c>
      <c r="J2488" s="540" t="s">
        <v>2233</v>
      </c>
      <c r="K2488" s="507">
        <v>3</v>
      </c>
      <c r="L2488" s="507">
        <v>12</v>
      </c>
      <c r="M2488" s="544">
        <v>86939.12000000001</v>
      </c>
      <c r="N2488" s="507">
        <v>1</v>
      </c>
      <c r="O2488" s="507">
        <v>6</v>
      </c>
      <c r="P2488" s="544">
        <v>43306.8</v>
      </c>
    </row>
    <row r="2489" spans="1:16" x14ac:dyDescent="0.2">
      <c r="A2489" s="539" t="s">
        <v>6919</v>
      </c>
      <c r="B2489" s="498" t="s">
        <v>639</v>
      </c>
      <c r="C2489" s="499" t="s">
        <v>620</v>
      </c>
      <c r="D2489" s="540" t="s">
        <v>6925</v>
      </c>
      <c r="E2489" s="541">
        <v>7000</v>
      </c>
      <c r="F2489" s="542">
        <v>45752271</v>
      </c>
      <c r="G2489" s="540" t="s">
        <v>6926</v>
      </c>
      <c r="H2489" s="540" t="s">
        <v>791</v>
      </c>
      <c r="I2489" s="540" t="s">
        <v>6284</v>
      </c>
      <c r="J2489" s="540" t="s">
        <v>1574</v>
      </c>
      <c r="K2489" s="507">
        <v>3</v>
      </c>
      <c r="L2489" s="507">
        <v>12</v>
      </c>
      <c r="M2489" s="544">
        <v>86956.180000000008</v>
      </c>
      <c r="N2489" s="507">
        <v>1</v>
      </c>
      <c r="O2489" s="507">
        <v>6</v>
      </c>
      <c r="P2489" s="544">
        <v>43306.8</v>
      </c>
    </row>
    <row r="2490" spans="1:16" x14ac:dyDescent="0.2">
      <c r="A2490" s="539" t="s">
        <v>6919</v>
      </c>
      <c r="B2490" s="498" t="s">
        <v>639</v>
      </c>
      <c r="C2490" s="499" t="s">
        <v>620</v>
      </c>
      <c r="D2490" s="540" t="s">
        <v>6927</v>
      </c>
      <c r="E2490" s="541">
        <v>15600</v>
      </c>
      <c r="F2490" s="542" t="s">
        <v>6928</v>
      </c>
      <c r="G2490" s="540" t="s">
        <v>6929</v>
      </c>
      <c r="H2490" s="540" t="s">
        <v>753</v>
      </c>
      <c r="I2490" s="540" t="s">
        <v>6284</v>
      </c>
      <c r="J2490" s="540" t="s">
        <v>796</v>
      </c>
      <c r="K2490" s="507">
        <v>3</v>
      </c>
      <c r="L2490" s="507">
        <v>12</v>
      </c>
      <c r="M2490" s="544">
        <v>185509.8</v>
      </c>
      <c r="N2490" s="507">
        <v>1</v>
      </c>
      <c r="O2490" s="507">
        <v>6</v>
      </c>
      <c r="P2490" s="544">
        <v>94906.8</v>
      </c>
    </row>
    <row r="2491" spans="1:16" x14ac:dyDescent="0.2">
      <c r="A2491" s="539" t="s">
        <v>6919</v>
      </c>
      <c r="B2491" s="498" t="s">
        <v>639</v>
      </c>
      <c r="C2491" s="499" t="s">
        <v>620</v>
      </c>
      <c r="D2491" s="540" t="s">
        <v>760</v>
      </c>
      <c r="E2491" s="541">
        <v>10000</v>
      </c>
      <c r="F2491" s="542">
        <v>25857918</v>
      </c>
      <c r="G2491" s="540" t="s">
        <v>6930</v>
      </c>
      <c r="H2491" s="540" t="s">
        <v>643</v>
      </c>
      <c r="I2491" s="540" t="s">
        <v>6284</v>
      </c>
      <c r="J2491" s="540" t="s">
        <v>749</v>
      </c>
      <c r="K2491" s="507">
        <v>1</v>
      </c>
      <c r="L2491" s="507">
        <v>2</v>
      </c>
      <c r="M2491" s="544">
        <v>17381.639999999996</v>
      </c>
      <c r="N2491" s="507">
        <v>1</v>
      </c>
      <c r="O2491" s="507">
        <v>6</v>
      </c>
      <c r="P2491" s="544">
        <v>61306.8</v>
      </c>
    </row>
    <row r="2492" spans="1:16" x14ac:dyDescent="0.2">
      <c r="A2492" s="539" t="s">
        <v>6919</v>
      </c>
      <c r="B2492" s="498" t="s">
        <v>639</v>
      </c>
      <c r="C2492" s="499" t="s">
        <v>620</v>
      </c>
      <c r="D2492" s="540" t="s">
        <v>6931</v>
      </c>
      <c r="E2492" s="541">
        <v>10000</v>
      </c>
      <c r="F2492" s="542">
        <v>46728008</v>
      </c>
      <c r="G2492" s="540" t="s">
        <v>6932</v>
      </c>
      <c r="H2492" s="540" t="s">
        <v>791</v>
      </c>
      <c r="I2492" s="540" t="s">
        <v>6284</v>
      </c>
      <c r="J2492" s="540" t="s">
        <v>2233</v>
      </c>
      <c r="K2492" s="507" t="s">
        <v>464</v>
      </c>
      <c r="L2492" s="507" t="s">
        <v>464</v>
      </c>
      <c r="M2492" s="544">
        <v>0</v>
      </c>
      <c r="N2492" s="507">
        <v>1</v>
      </c>
      <c r="O2492" s="507">
        <v>3</v>
      </c>
      <c r="P2492" s="544">
        <v>29772.57</v>
      </c>
    </row>
    <row r="2493" spans="1:16" x14ac:dyDescent="0.2">
      <c r="A2493" s="539" t="s">
        <v>6919</v>
      </c>
      <c r="B2493" s="498" t="s">
        <v>639</v>
      </c>
      <c r="C2493" s="499" t="s">
        <v>620</v>
      </c>
      <c r="D2493" s="540" t="s">
        <v>749</v>
      </c>
      <c r="E2493" s="541">
        <v>10000</v>
      </c>
      <c r="F2493" s="542">
        <v>45550774</v>
      </c>
      <c r="G2493" s="540" t="s">
        <v>6933</v>
      </c>
      <c r="H2493" s="540" t="s">
        <v>643</v>
      </c>
      <c r="I2493" s="540" t="s">
        <v>6284</v>
      </c>
      <c r="J2493" s="540" t="s">
        <v>749</v>
      </c>
      <c r="K2493" s="507" t="s">
        <v>464</v>
      </c>
      <c r="L2493" s="507" t="s">
        <v>464</v>
      </c>
      <c r="M2493" s="544">
        <v>0</v>
      </c>
      <c r="N2493" s="507">
        <v>1</v>
      </c>
      <c r="O2493" s="507">
        <v>3</v>
      </c>
      <c r="P2493" s="544">
        <v>29772.57</v>
      </c>
    </row>
    <row r="2494" spans="1:16" x14ac:dyDescent="0.2">
      <c r="A2494" s="539" t="s">
        <v>6919</v>
      </c>
      <c r="B2494" s="498" t="s">
        <v>639</v>
      </c>
      <c r="C2494" s="499" t="s">
        <v>620</v>
      </c>
      <c r="D2494" s="540" t="s">
        <v>6934</v>
      </c>
      <c r="E2494" s="541">
        <v>7000</v>
      </c>
      <c r="F2494" s="542" t="s">
        <v>6935</v>
      </c>
      <c r="G2494" s="540" t="s">
        <v>6936</v>
      </c>
      <c r="H2494" s="540" t="s">
        <v>6937</v>
      </c>
      <c r="I2494" s="540" t="s">
        <v>6284</v>
      </c>
      <c r="J2494" s="540" t="s">
        <v>796</v>
      </c>
      <c r="K2494" s="507">
        <v>3</v>
      </c>
      <c r="L2494" s="507">
        <v>10</v>
      </c>
      <c r="M2494" s="544">
        <v>70074.83</v>
      </c>
      <c r="N2494" s="507">
        <v>1</v>
      </c>
      <c r="O2494" s="507">
        <v>6</v>
      </c>
      <c r="P2494" s="544">
        <v>43306.8</v>
      </c>
    </row>
    <row r="2495" spans="1:16" x14ac:dyDescent="0.2">
      <c r="A2495" s="539" t="s">
        <v>6919</v>
      </c>
      <c r="B2495" s="498" t="s">
        <v>639</v>
      </c>
      <c r="C2495" s="499" t="s">
        <v>620</v>
      </c>
      <c r="D2495" s="540" t="s">
        <v>6938</v>
      </c>
      <c r="E2495" s="541">
        <v>12000</v>
      </c>
      <c r="F2495" s="542">
        <v>21418137</v>
      </c>
      <c r="G2495" s="540" t="s">
        <v>6939</v>
      </c>
      <c r="H2495" s="540" t="s">
        <v>924</v>
      </c>
      <c r="I2495" s="540" t="s">
        <v>6284</v>
      </c>
      <c r="J2495" s="540" t="s">
        <v>6644</v>
      </c>
      <c r="K2495" s="507">
        <v>1</v>
      </c>
      <c r="L2495" s="507">
        <v>1</v>
      </c>
      <c r="M2495" s="544">
        <v>11674.15</v>
      </c>
      <c r="N2495" s="507">
        <v>1</v>
      </c>
      <c r="O2495" s="507">
        <v>1</v>
      </c>
      <c r="P2495" s="544">
        <v>14361.47</v>
      </c>
    </row>
    <row r="2496" spans="1:16" x14ac:dyDescent="0.2">
      <c r="A2496" s="539" t="s">
        <v>6919</v>
      </c>
      <c r="B2496" s="498" t="s">
        <v>639</v>
      </c>
      <c r="C2496" s="499" t="s">
        <v>620</v>
      </c>
      <c r="D2496" s="540" t="s">
        <v>6940</v>
      </c>
      <c r="E2496" s="541">
        <v>15000</v>
      </c>
      <c r="F2496" s="542" t="s">
        <v>6941</v>
      </c>
      <c r="G2496" s="540" t="s">
        <v>6942</v>
      </c>
      <c r="H2496" s="540" t="s">
        <v>1977</v>
      </c>
      <c r="I2496" s="540" t="s">
        <v>6284</v>
      </c>
      <c r="J2496" s="540" t="s">
        <v>3819</v>
      </c>
      <c r="K2496" s="507">
        <v>3</v>
      </c>
      <c r="L2496" s="507">
        <v>9</v>
      </c>
      <c r="M2496" s="544">
        <v>126249.87</v>
      </c>
      <c r="N2496" s="507">
        <v>1</v>
      </c>
      <c r="O2496" s="507">
        <v>1</v>
      </c>
      <c r="P2496" s="544">
        <v>19268.93</v>
      </c>
    </row>
    <row r="2497" spans="1:16" x14ac:dyDescent="0.2">
      <c r="A2497" s="539" t="s">
        <v>6919</v>
      </c>
      <c r="B2497" s="498" t="s">
        <v>639</v>
      </c>
      <c r="C2497" s="499" t="s">
        <v>620</v>
      </c>
      <c r="D2497" s="540" t="s">
        <v>6943</v>
      </c>
      <c r="E2497" s="541">
        <v>10000</v>
      </c>
      <c r="F2497" s="542" t="s">
        <v>6944</v>
      </c>
      <c r="G2497" s="540" t="s">
        <v>6945</v>
      </c>
      <c r="H2497" s="540" t="s">
        <v>4499</v>
      </c>
      <c r="I2497" s="540" t="s">
        <v>6284</v>
      </c>
      <c r="J2497" s="540" t="s">
        <v>6946</v>
      </c>
      <c r="K2497" s="507">
        <v>3</v>
      </c>
      <c r="L2497" s="507">
        <v>9</v>
      </c>
      <c r="M2497" s="544">
        <v>92467.35</v>
      </c>
      <c r="N2497" s="507">
        <v>1</v>
      </c>
      <c r="O2497" s="507">
        <v>6</v>
      </c>
      <c r="P2497" s="544">
        <v>61306.8</v>
      </c>
    </row>
    <row r="2498" spans="1:16" x14ac:dyDescent="0.2">
      <c r="A2498" s="539" t="s">
        <v>6919</v>
      </c>
      <c r="B2498" s="498" t="s">
        <v>639</v>
      </c>
      <c r="C2498" s="499" t="s">
        <v>620</v>
      </c>
      <c r="D2498" s="540" t="s">
        <v>6947</v>
      </c>
      <c r="E2498" s="541">
        <v>10000</v>
      </c>
      <c r="F2498" s="542">
        <v>40827069</v>
      </c>
      <c r="G2498" s="540" t="s">
        <v>6948</v>
      </c>
      <c r="H2498" s="540" t="s">
        <v>6949</v>
      </c>
      <c r="I2498" s="540" t="s">
        <v>6284</v>
      </c>
      <c r="J2498" s="540" t="s">
        <v>1790</v>
      </c>
      <c r="K2498" s="507">
        <v>3</v>
      </c>
      <c r="L2498" s="507">
        <v>12</v>
      </c>
      <c r="M2498" s="544">
        <v>122847.14</v>
      </c>
      <c r="N2498" s="507">
        <v>1</v>
      </c>
      <c r="O2498" s="507">
        <v>6</v>
      </c>
      <c r="P2498" s="544">
        <v>61306.8</v>
      </c>
    </row>
    <row r="2499" spans="1:16" x14ac:dyDescent="0.2">
      <c r="A2499" s="539" t="s">
        <v>6919</v>
      </c>
      <c r="B2499" s="498" t="s">
        <v>639</v>
      </c>
      <c r="C2499" s="499" t="s">
        <v>620</v>
      </c>
      <c r="D2499" s="540" t="s">
        <v>6950</v>
      </c>
      <c r="E2499" s="541">
        <v>13500</v>
      </c>
      <c r="F2499" s="542" t="s">
        <v>6951</v>
      </c>
      <c r="G2499" s="540" t="s">
        <v>6952</v>
      </c>
      <c r="H2499" s="540" t="s">
        <v>643</v>
      </c>
      <c r="I2499" s="540" t="s">
        <v>6284</v>
      </c>
      <c r="J2499" s="540" t="s">
        <v>766</v>
      </c>
      <c r="K2499" s="507">
        <v>3</v>
      </c>
      <c r="L2499" s="507">
        <v>12</v>
      </c>
      <c r="M2499" s="544">
        <v>164989.79999999999</v>
      </c>
      <c r="N2499" s="507">
        <v>1</v>
      </c>
      <c r="O2499" s="507">
        <v>6</v>
      </c>
      <c r="P2499" s="544">
        <v>82306.8</v>
      </c>
    </row>
    <row r="2500" spans="1:16" x14ac:dyDescent="0.2">
      <c r="A2500" s="539" t="s">
        <v>6919</v>
      </c>
      <c r="B2500" s="498" t="s">
        <v>639</v>
      </c>
      <c r="C2500" s="499" t="s">
        <v>620</v>
      </c>
      <c r="D2500" s="540" t="s">
        <v>6934</v>
      </c>
      <c r="E2500" s="541">
        <v>7000</v>
      </c>
      <c r="F2500" s="542" t="s">
        <v>6953</v>
      </c>
      <c r="G2500" s="540" t="s">
        <v>6954</v>
      </c>
      <c r="H2500" s="540" t="s">
        <v>643</v>
      </c>
      <c r="I2500" s="540" t="s">
        <v>6284</v>
      </c>
      <c r="J2500" s="540" t="s">
        <v>766</v>
      </c>
      <c r="K2500" s="507">
        <v>3</v>
      </c>
      <c r="L2500" s="507">
        <v>10</v>
      </c>
      <c r="M2500" s="544">
        <v>71467.3</v>
      </c>
      <c r="N2500" s="507">
        <v>1</v>
      </c>
      <c r="O2500" s="507">
        <v>6</v>
      </c>
      <c r="P2500" s="544">
        <v>43306.8</v>
      </c>
    </row>
    <row r="2501" spans="1:16" x14ac:dyDescent="0.2">
      <c r="A2501" s="539" t="s">
        <v>6919</v>
      </c>
      <c r="B2501" s="498" t="s">
        <v>639</v>
      </c>
      <c r="C2501" s="499" t="s">
        <v>620</v>
      </c>
      <c r="D2501" s="540" t="s">
        <v>6955</v>
      </c>
      <c r="E2501" s="541">
        <v>10000</v>
      </c>
      <c r="F2501" s="542" t="s">
        <v>6956</v>
      </c>
      <c r="G2501" s="540" t="s">
        <v>6957</v>
      </c>
      <c r="H2501" s="540" t="s">
        <v>753</v>
      </c>
      <c r="I2501" s="540" t="s">
        <v>6284</v>
      </c>
      <c r="J2501" s="540" t="s">
        <v>796</v>
      </c>
      <c r="K2501" s="507">
        <v>3</v>
      </c>
      <c r="L2501" s="507">
        <v>12</v>
      </c>
      <c r="M2501" s="544">
        <v>122989.8</v>
      </c>
      <c r="N2501" s="507">
        <v>1</v>
      </c>
      <c r="O2501" s="507">
        <v>6</v>
      </c>
      <c r="P2501" s="544">
        <v>61306.8</v>
      </c>
    </row>
    <row r="2502" spans="1:16" x14ac:dyDescent="0.2">
      <c r="A2502" s="539" t="s">
        <v>6919</v>
      </c>
      <c r="B2502" s="498" t="s">
        <v>639</v>
      </c>
      <c r="C2502" s="499" t="s">
        <v>620</v>
      </c>
      <c r="D2502" s="540" t="s">
        <v>760</v>
      </c>
      <c r="E2502" s="541">
        <v>10000</v>
      </c>
      <c r="F2502" s="542" t="s">
        <v>6958</v>
      </c>
      <c r="G2502" s="540" t="s">
        <v>6959</v>
      </c>
      <c r="H2502" s="540" t="s">
        <v>643</v>
      </c>
      <c r="I2502" s="540" t="s">
        <v>6284</v>
      </c>
      <c r="J2502" s="540" t="s">
        <v>766</v>
      </c>
      <c r="K2502" s="507">
        <v>3</v>
      </c>
      <c r="L2502" s="507">
        <v>11</v>
      </c>
      <c r="M2502" s="544">
        <v>103966.94</v>
      </c>
      <c r="N2502" s="507">
        <v>1</v>
      </c>
      <c r="O2502" s="507">
        <v>2</v>
      </c>
      <c r="P2502" s="544">
        <v>30736.730000000003</v>
      </c>
    </row>
    <row r="2503" spans="1:16" x14ac:dyDescent="0.2">
      <c r="A2503" s="539" t="s">
        <v>6919</v>
      </c>
      <c r="B2503" s="498" t="s">
        <v>639</v>
      </c>
      <c r="C2503" s="499" t="s">
        <v>620</v>
      </c>
      <c r="D2503" s="540" t="s">
        <v>6960</v>
      </c>
      <c r="E2503" s="541">
        <v>8000</v>
      </c>
      <c r="F2503" s="542" t="s">
        <v>6961</v>
      </c>
      <c r="G2503" s="540" t="s">
        <v>6962</v>
      </c>
      <c r="H2503" s="540" t="s">
        <v>643</v>
      </c>
      <c r="I2503" s="540" t="s">
        <v>6278</v>
      </c>
      <c r="J2503" s="540" t="s">
        <v>749</v>
      </c>
      <c r="K2503" s="507">
        <v>1</v>
      </c>
      <c r="L2503" s="507">
        <v>2</v>
      </c>
      <c r="M2503" s="544">
        <v>26583.23</v>
      </c>
      <c r="N2503" s="507" t="s">
        <v>464</v>
      </c>
      <c r="O2503" s="507" t="s">
        <v>464</v>
      </c>
      <c r="P2503" s="544">
        <v>0</v>
      </c>
    </row>
    <row r="2504" spans="1:16" x14ac:dyDescent="0.2">
      <c r="A2504" s="539" t="s">
        <v>6919</v>
      </c>
      <c r="B2504" s="498" t="s">
        <v>639</v>
      </c>
      <c r="C2504" s="499" t="s">
        <v>620</v>
      </c>
      <c r="D2504" s="540" t="s">
        <v>6963</v>
      </c>
      <c r="E2504" s="541">
        <v>10000</v>
      </c>
      <c r="F2504" s="542" t="s">
        <v>6961</v>
      </c>
      <c r="G2504" s="540" t="s">
        <v>6962</v>
      </c>
      <c r="H2504" s="540" t="s">
        <v>643</v>
      </c>
      <c r="I2504" s="540" t="s">
        <v>6278</v>
      </c>
      <c r="J2504" s="540" t="s">
        <v>749</v>
      </c>
      <c r="K2504" s="507">
        <v>3</v>
      </c>
      <c r="L2504" s="507">
        <v>10</v>
      </c>
      <c r="M2504" s="544">
        <v>98792.790000000008</v>
      </c>
      <c r="N2504" s="507">
        <v>1</v>
      </c>
      <c r="O2504" s="507">
        <v>6</v>
      </c>
      <c r="P2504" s="544">
        <v>61306.8</v>
      </c>
    </row>
    <row r="2505" spans="1:16" x14ac:dyDescent="0.2">
      <c r="A2505" s="539" t="s">
        <v>6919</v>
      </c>
      <c r="B2505" s="498" t="s">
        <v>639</v>
      </c>
      <c r="C2505" s="499" t="s">
        <v>620</v>
      </c>
      <c r="D2505" s="540" t="s">
        <v>6963</v>
      </c>
      <c r="E2505" s="541">
        <v>10000</v>
      </c>
      <c r="F2505" s="542" t="s">
        <v>6964</v>
      </c>
      <c r="G2505" s="540" t="s">
        <v>6965</v>
      </c>
      <c r="H2505" s="540" t="s">
        <v>1977</v>
      </c>
      <c r="I2505" s="540" t="s">
        <v>6284</v>
      </c>
      <c r="J2505" s="540" t="s">
        <v>5212</v>
      </c>
      <c r="K2505" s="507">
        <v>3</v>
      </c>
      <c r="L2505" s="507">
        <v>7</v>
      </c>
      <c r="M2505" s="544">
        <v>62574.600000000006</v>
      </c>
      <c r="N2505" s="507" t="s">
        <v>464</v>
      </c>
      <c r="O2505" s="507" t="s">
        <v>464</v>
      </c>
      <c r="P2505" s="544">
        <v>0</v>
      </c>
    </row>
    <row r="2506" spans="1:16" x14ac:dyDescent="0.2">
      <c r="A2506" s="539" t="s">
        <v>6919</v>
      </c>
      <c r="B2506" s="498" t="s">
        <v>639</v>
      </c>
      <c r="C2506" s="499" t="s">
        <v>620</v>
      </c>
      <c r="D2506" s="540" t="s">
        <v>6966</v>
      </c>
      <c r="E2506" s="541">
        <v>3500</v>
      </c>
      <c r="F2506" s="542" t="s">
        <v>6967</v>
      </c>
      <c r="G2506" s="540" t="s">
        <v>6968</v>
      </c>
      <c r="H2506" s="540" t="s">
        <v>6969</v>
      </c>
      <c r="I2506" s="540" t="s">
        <v>6970</v>
      </c>
      <c r="J2506" s="540" t="s">
        <v>6971</v>
      </c>
      <c r="K2506" s="507">
        <v>3</v>
      </c>
      <c r="L2506" s="507">
        <v>12</v>
      </c>
      <c r="M2506" s="544">
        <v>44989.3</v>
      </c>
      <c r="N2506" s="507">
        <v>1</v>
      </c>
      <c r="O2506" s="507">
        <v>6</v>
      </c>
      <c r="P2506" s="544">
        <v>22306.799999999999</v>
      </c>
    </row>
    <row r="2507" spans="1:16" x14ac:dyDescent="0.2">
      <c r="A2507" s="539" t="s">
        <v>6919</v>
      </c>
      <c r="B2507" s="498" t="s">
        <v>639</v>
      </c>
      <c r="C2507" s="499" t="s">
        <v>620</v>
      </c>
      <c r="D2507" s="540" t="s">
        <v>6972</v>
      </c>
      <c r="E2507" s="541">
        <v>3500</v>
      </c>
      <c r="F2507" s="542" t="s">
        <v>6973</v>
      </c>
      <c r="G2507" s="540" t="s">
        <v>6974</v>
      </c>
      <c r="H2507" s="540" t="s">
        <v>1805</v>
      </c>
      <c r="I2507" s="540" t="s">
        <v>6284</v>
      </c>
      <c r="J2507" s="540" t="s">
        <v>6975</v>
      </c>
      <c r="K2507" s="507">
        <v>3</v>
      </c>
      <c r="L2507" s="507">
        <v>12</v>
      </c>
      <c r="M2507" s="544">
        <v>44932.840000000004</v>
      </c>
      <c r="N2507" s="507">
        <v>1</v>
      </c>
      <c r="O2507" s="507">
        <v>6</v>
      </c>
      <c r="P2507" s="544">
        <v>22306.799999999999</v>
      </c>
    </row>
    <row r="2508" spans="1:16" x14ac:dyDescent="0.2">
      <c r="A2508" s="539" t="s">
        <v>6919</v>
      </c>
      <c r="B2508" s="498" t="s">
        <v>639</v>
      </c>
      <c r="C2508" s="499" t="s">
        <v>620</v>
      </c>
      <c r="D2508" s="540" t="s">
        <v>6976</v>
      </c>
      <c r="E2508" s="541">
        <v>14500</v>
      </c>
      <c r="F2508" s="542" t="s">
        <v>6977</v>
      </c>
      <c r="G2508" s="540" t="s">
        <v>6978</v>
      </c>
      <c r="H2508" s="540" t="s">
        <v>643</v>
      </c>
      <c r="I2508" s="540" t="s">
        <v>6284</v>
      </c>
      <c r="J2508" s="540" t="s">
        <v>749</v>
      </c>
      <c r="K2508" s="507">
        <v>3</v>
      </c>
      <c r="L2508" s="507">
        <v>12</v>
      </c>
      <c r="M2508" s="544">
        <v>176989.8</v>
      </c>
      <c r="N2508" s="507">
        <v>1</v>
      </c>
      <c r="O2508" s="507">
        <v>6</v>
      </c>
      <c r="P2508" s="544">
        <v>88306.8</v>
      </c>
    </row>
    <row r="2509" spans="1:16" x14ac:dyDescent="0.2">
      <c r="A2509" s="539" t="s">
        <v>6919</v>
      </c>
      <c r="B2509" s="498" t="s">
        <v>639</v>
      </c>
      <c r="C2509" s="499" t="s">
        <v>620</v>
      </c>
      <c r="D2509" s="540" t="s">
        <v>830</v>
      </c>
      <c r="E2509" s="541">
        <v>2500</v>
      </c>
      <c r="F2509" s="542">
        <v>46174221</v>
      </c>
      <c r="G2509" s="540" t="s">
        <v>6979</v>
      </c>
      <c r="H2509" s="540" t="s">
        <v>6969</v>
      </c>
      <c r="I2509" s="540" t="s">
        <v>6980</v>
      </c>
      <c r="J2509" s="540" t="s">
        <v>6981</v>
      </c>
      <c r="K2509" s="507">
        <v>3</v>
      </c>
      <c r="L2509" s="507">
        <v>12</v>
      </c>
      <c r="M2509" s="544">
        <v>32975.279999999999</v>
      </c>
      <c r="N2509" s="507">
        <v>1</v>
      </c>
      <c r="O2509" s="507">
        <v>6</v>
      </c>
      <c r="P2509" s="544">
        <v>16306.8</v>
      </c>
    </row>
    <row r="2510" spans="1:16" x14ac:dyDescent="0.2">
      <c r="A2510" s="539" t="s">
        <v>6919</v>
      </c>
      <c r="B2510" s="498" t="s">
        <v>639</v>
      </c>
      <c r="C2510" s="499" t="s">
        <v>620</v>
      </c>
      <c r="D2510" s="540" t="s">
        <v>6644</v>
      </c>
      <c r="E2510" s="541">
        <v>10000</v>
      </c>
      <c r="F2510" s="542">
        <v>25771994</v>
      </c>
      <c r="G2510" s="540" t="s">
        <v>6982</v>
      </c>
      <c r="H2510" s="540" t="s">
        <v>924</v>
      </c>
      <c r="I2510" s="540" t="s">
        <v>6284</v>
      </c>
      <c r="J2510" s="540" t="s">
        <v>6644</v>
      </c>
      <c r="K2510" s="507" t="s">
        <v>464</v>
      </c>
      <c r="L2510" s="507" t="s">
        <v>464</v>
      </c>
      <c r="M2510" s="544">
        <v>0</v>
      </c>
      <c r="N2510" s="507">
        <v>1</v>
      </c>
      <c r="O2510" s="507">
        <v>3</v>
      </c>
      <c r="P2510" s="544">
        <v>29772.57</v>
      </c>
    </row>
    <row r="2511" spans="1:16" x14ac:dyDescent="0.2">
      <c r="A2511" s="539" t="s">
        <v>6919</v>
      </c>
      <c r="B2511" s="498" t="s">
        <v>639</v>
      </c>
      <c r="C2511" s="499" t="s">
        <v>620</v>
      </c>
      <c r="D2511" s="540" t="s">
        <v>2864</v>
      </c>
      <c r="E2511" s="541">
        <v>10000</v>
      </c>
      <c r="F2511" s="542" t="s">
        <v>6983</v>
      </c>
      <c r="G2511" s="540" t="s">
        <v>6984</v>
      </c>
      <c r="H2511" s="540" t="s">
        <v>924</v>
      </c>
      <c r="I2511" s="540" t="s">
        <v>6284</v>
      </c>
      <c r="J2511" s="540" t="s">
        <v>2864</v>
      </c>
      <c r="K2511" s="507">
        <v>3</v>
      </c>
      <c r="L2511" s="507">
        <v>9</v>
      </c>
      <c r="M2511" s="544">
        <v>92467.35</v>
      </c>
      <c r="N2511" s="507">
        <v>1</v>
      </c>
      <c r="O2511" s="507">
        <v>6</v>
      </c>
      <c r="P2511" s="544">
        <v>61306.8</v>
      </c>
    </row>
    <row r="2512" spans="1:16" x14ac:dyDescent="0.2">
      <c r="A2512" s="539" t="s">
        <v>6919</v>
      </c>
      <c r="B2512" s="498" t="s">
        <v>639</v>
      </c>
      <c r="C2512" s="499" t="s">
        <v>620</v>
      </c>
      <c r="D2512" s="540" t="s">
        <v>6985</v>
      </c>
      <c r="E2512" s="541">
        <v>10000</v>
      </c>
      <c r="F2512" s="542" t="s">
        <v>6986</v>
      </c>
      <c r="G2512" s="540" t="s">
        <v>6987</v>
      </c>
      <c r="H2512" s="540" t="s">
        <v>924</v>
      </c>
      <c r="I2512" s="540" t="s">
        <v>6284</v>
      </c>
      <c r="J2512" s="540" t="s">
        <v>2864</v>
      </c>
      <c r="K2512" s="507" t="s">
        <v>464</v>
      </c>
      <c r="L2512" s="507">
        <v>1</v>
      </c>
      <c r="M2512" s="544">
        <v>22783.83</v>
      </c>
      <c r="N2512" s="507" t="s">
        <v>464</v>
      </c>
      <c r="O2512" s="507" t="s">
        <v>464</v>
      </c>
      <c r="P2512" s="544">
        <v>0</v>
      </c>
    </row>
    <row r="2513" spans="1:16" x14ac:dyDescent="0.2">
      <c r="A2513" s="539" t="s">
        <v>6919</v>
      </c>
      <c r="B2513" s="498" t="s">
        <v>639</v>
      </c>
      <c r="C2513" s="499" t="s">
        <v>620</v>
      </c>
      <c r="D2513" s="540" t="s">
        <v>1035</v>
      </c>
      <c r="E2513" s="541">
        <v>8000</v>
      </c>
      <c r="F2513" s="542">
        <v>44228543</v>
      </c>
      <c r="G2513" s="540" t="s">
        <v>6988</v>
      </c>
      <c r="H2513" s="540" t="s">
        <v>666</v>
      </c>
      <c r="I2513" s="540" t="s">
        <v>6284</v>
      </c>
      <c r="J2513" s="540" t="s">
        <v>699</v>
      </c>
      <c r="K2513" s="507">
        <v>3</v>
      </c>
      <c r="L2513" s="507">
        <v>11</v>
      </c>
      <c r="M2513" s="544">
        <v>98382.299999999988</v>
      </c>
      <c r="N2513" s="507" t="s">
        <v>464</v>
      </c>
      <c r="O2513" s="507" t="s">
        <v>464</v>
      </c>
      <c r="P2513" s="544">
        <v>0</v>
      </c>
    </row>
    <row r="2514" spans="1:16" x14ac:dyDescent="0.2">
      <c r="A2514" s="539" t="s">
        <v>6919</v>
      </c>
      <c r="B2514" s="498" t="s">
        <v>639</v>
      </c>
      <c r="C2514" s="499" t="s">
        <v>620</v>
      </c>
      <c r="D2514" s="540" t="s">
        <v>2097</v>
      </c>
      <c r="E2514" s="541">
        <v>10000</v>
      </c>
      <c r="F2514" s="542">
        <v>44228543</v>
      </c>
      <c r="G2514" s="540" t="s">
        <v>6988</v>
      </c>
      <c r="H2514" s="540" t="s">
        <v>666</v>
      </c>
      <c r="I2514" s="540" t="s">
        <v>6284</v>
      </c>
      <c r="J2514" s="540" t="s">
        <v>699</v>
      </c>
      <c r="K2514" s="507">
        <v>1</v>
      </c>
      <c r="L2514" s="507">
        <v>1</v>
      </c>
      <c r="M2514" s="544">
        <v>10474.15</v>
      </c>
      <c r="N2514" s="507">
        <v>1</v>
      </c>
      <c r="O2514" s="507">
        <v>6</v>
      </c>
      <c r="P2514" s="544">
        <v>61306.8</v>
      </c>
    </row>
    <row r="2515" spans="1:16" x14ac:dyDescent="0.2">
      <c r="A2515" s="539" t="s">
        <v>6919</v>
      </c>
      <c r="B2515" s="498" t="s">
        <v>639</v>
      </c>
      <c r="C2515" s="499" t="s">
        <v>620</v>
      </c>
      <c r="D2515" s="540" t="s">
        <v>6989</v>
      </c>
      <c r="E2515" s="541">
        <v>4500</v>
      </c>
      <c r="F2515" s="542" t="s">
        <v>6990</v>
      </c>
      <c r="G2515" s="540" t="s">
        <v>6991</v>
      </c>
      <c r="H2515" s="540" t="s">
        <v>1898</v>
      </c>
      <c r="I2515" s="540" t="s">
        <v>6970</v>
      </c>
      <c r="J2515" s="540" t="s">
        <v>6971</v>
      </c>
      <c r="K2515" s="507">
        <v>3</v>
      </c>
      <c r="L2515" s="507">
        <v>10</v>
      </c>
      <c r="M2515" s="544">
        <v>45991.5</v>
      </c>
      <c r="N2515" s="507">
        <v>1</v>
      </c>
      <c r="O2515" s="507">
        <v>6</v>
      </c>
      <c r="P2515" s="544">
        <v>28306.799999999999</v>
      </c>
    </row>
    <row r="2516" spans="1:16" x14ac:dyDescent="0.2">
      <c r="A2516" s="539" t="s">
        <v>6919</v>
      </c>
      <c r="B2516" s="498" t="s">
        <v>639</v>
      </c>
      <c r="C2516" s="499" t="s">
        <v>620</v>
      </c>
      <c r="D2516" s="540" t="s">
        <v>6992</v>
      </c>
      <c r="E2516" s="541">
        <v>7000</v>
      </c>
      <c r="F2516" s="542" t="s">
        <v>6993</v>
      </c>
      <c r="G2516" s="540" t="s">
        <v>6994</v>
      </c>
      <c r="H2516" s="540" t="s">
        <v>715</v>
      </c>
      <c r="I2516" s="540" t="s">
        <v>6278</v>
      </c>
      <c r="J2516" s="540" t="s">
        <v>994</v>
      </c>
      <c r="K2516" s="507">
        <v>3</v>
      </c>
      <c r="L2516" s="507">
        <v>10</v>
      </c>
      <c r="M2516" s="544">
        <v>70774.83</v>
      </c>
      <c r="N2516" s="507">
        <v>1</v>
      </c>
      <c r="O2516" s="507">
        <v>6</v>
      </c>
      <c r="P2516" s="544">
        <v>43306.8</v>
      </c>
    </row>
    <row r="2517" spans="1:16" x14ac:dyDescent="0.2">
      <c r="A2517" s="539" t="s">
        <v>6919</v>
      </c>
      <c r="B2517" s="498" t="s">
        <v>639</v>
      </c>
      <c r="C2517" s="499" t="s">
        <v>620</v>
      </c>
      <c r="D2517" s="540" t="s">
        <v>6995</v>
      </c>
      <c r="E2517" s="541">
        <v>10000</v>
      </c>
      <c r="F2517" s="542" t="s">
        <v>6996</v>
      </c>
      <c r="G2517" s="540" t="s">
        <v>6997</v>
      </c>
      <c r="H2517" s="540" t="s">
        <v>6998</v>
      </c>
      <c r="I2517" s="540" t="s">
        <v>6284</v>
      </c>
      <c r="J2517" s="540" t="s">
        <v>6995</v>
      </c>
      <c r="K2517" s="507">
        <v>1</v>
      </c>
      <c r="L2517" s="507">
        <v>1</v>
      </c>
      <c r="M2517" s="544">
        <v>7807.48</v>
      </c>
      <c r="N2517" s="507">
        <v>1</v>
      </c>
      <c r="O2517" s="507">
        <v>6</v>
      </c>
      <c r="P2517" s="544">
        <v>61306.8</v>
      </c>
    </row>
    <row r="2518" spans="1:16" x14ac:dyDescent="0.2">
      <c r="A2518" s="539" t="s">
        <v>6919</v>
      </c>
      <c r="B2518" s="498" t="s">
        <v>639</v>
      </c>
      <c r="C2518" s="499" t="s">
        <v>620</v>
      </c>
      <c r="D2518" s="540" t="s">
        <v>6999</v>
      </c>
      <c r="E2518" s="541">
        <v>10000</v>
      </c>
      <c r="F2518" s="542" t="s">
        <v>7000</v>
      </c>
      <c r="G2518" s="540" t="s">
        <v>7001</v>
      </c>
      <c r="H2518" s="540" t="s">
        <v>643</v>
      </c>
      <c r="I2518" s="540" t="s">
        <v>6284</v>
      </c>
      <c r="J2518" s="540" t="s">
        <v>749</v>
      </c>
      <c r="K2518" s="507">
        <v>3</v>
      </c>
      <c r="L2518" s="507">
        <v>10</v>
      </c>
      <c r="M2518" s="544">
        <v>99974.83</v>
      </c>
      <c r="N2518" s="507">
        <v>1</v>
      </c>
      <c r="O2518" s="507">
        <v>6</v>
      </c>
      <c r="P2518" s="544">
        <v>61306.8</v>
      </c>
    </row>
    <row r="2519" spans="1:16" x14ac:dyDescent="0.2">
      <c r="A2519" s="539" t="s">
        <v>6919</v>
      </c>
      <c r="B2519" s="498" t="s">
        <v>639</v>
      </c>
      <c r="C2519" s="499" t="s">
        <v>620</v>
      </c>
      <c r="D2519" s="540" t="s">
        <v>766</v>
      </c>
      <c r="E2519" s="541">
        <v>10000</v>
      </c>
      <c r="F2519" s="542" t="s">
        <v>7002</v>
      </c>
      <c r="G2519" s="540" t="s">
        <v>7003</v>
      </c>
      <c r="H2519" s="540" t="s">
        <v>643</v>
      </c>
      <c r="I2519" s="540" t="s">
        <v>6284</v>
      </c>
      <c r="J2519" s="540" t="s">
        <v>766</v>
      </c>
      <c r="K2519" s="507">
        <v>3</v>
      </c>
      <c r="L2519" s="507">
        <v>8</v>
      </c>
      <c r="M2519" s="544">
        <v>88975.42</v>
      </c>
      <c r="N2519" s="507" t="s">
        <v>464</v>
      </c>
      <c r="O2519" s="507" t="s">
        <v>464</v>
      </c>
      <c r="P2519" s="544">
        <v>0</v>
      </c>
    </row>
    <row r="2520" spans="1:16" x14ac:dyDescent="0.2">
      <c r="A2520" s="539" t="s">
        <v>6919</v>
      </c>
      <c r="B2520" s="498" t="s">
        <v>639</v>
      </c>
      <c r="C2520" s="499" t="s">
        <v>620</v>
      </c>
      <c r="D2520" s="540" t="s">
        <v>7004</v>
      </c>
      <c r="E2520" s="541">
        <v>10000</v>
      </c>
      <c r="F2520" s="542">
        <v>43860327</v>
      </c>
      <c r="G2520" s="540" t="s">
        <v>7005</v>
      </c>
      <c r="H2520" s="540" t="s">
        <v>707</v>
      </c>
      <c r="I2520" s="540" t="s">
        <v>6284</v>
      </c>
      <c r="J2520" s="540" t="s">
        <v>2051</v>
      </c>
      <c r="K2520" s="507">
        <v>3</v>
      </c>
      <c r="L2520" s="507">
        <v>12</v>
      </c>
      <c r="M2520" s="544">
        <v>122989.8</v>
      </c>
      <c r="N2520" s="507">
        <v>1</v>
      </c>
      <c r="O2520" s="507">
        <v>6</v>
      </c>
      <c r="P2520" s="544">
        <v>61306.8</v>
      </c>
    </row>
    <row r="2521" spans="1:16" x14ac:dyDescent="0.2">
      <c r="A2521" s="539" t="s">
        <v>6919</v>
      </c>
      <c r="B2521" s="498" t="s">
        <v>639</v>
      </c>
      <c r="C2521" s="499" t="s">
        <v>620</v>
      </c>
      <c r="D2521" s="540" t="s">
        <v>7006</v>
      </c>
      <c r="E2521" s="541">
        <v>12000</v>
      </c>
      <c r="F2521" s="542" t="s">
        <v>7007</v>
      </c>
      <c r="G2521" s="540" t="s">
        <v>7008</v>
      </c>
      <c r="H2521" s="540" t="s">
        <v>643</v>
      </c>
      <c r="I2521" s="540" t="s">
        <v>6284</v>
      </c>
      <c r="J2521" s="540" t="s">
        <v>749</v>
      </c>
      <c r="K2521" s="507">
        <v>2</v>
      </c>
      <c r="L2521" s="507">
        <v>7</v>
      </c>
      <c r="M2521" s="544">
        <v>81300.13</v>
      </c>
      <c r="N2521" s="507" t="s">
        <v>464</v>
      </c>
      <c r="O2521" s="507" t="s">
        <v>464</v>
      </c>
      <c r="P2521" s="544">
        <v>0</v>
      </c>
    </row>
    <row r="2522" spans="1:16" x14ac:dyDescent="0.2">
      <c r="A2522" s="539" t="s">
        <v>6919</v>
      </c>
      <c r="B2522" s="498" t="s">
        <v>639</v>
      </c>
      <c r="C2522" s="499" t="s">
        <v>620</v>
      </c>
      <c r="D2522" s="540" t="s">
        <v>7009</v>
      </c>
      <c r="E2522" s="541">
        <v>5000</v>
      </c>
      <c r="F2522" s="542">
        <v>40604288</v>
      </c>
      <c r="G2522" s="540" t="s">
        <v>7010</v>
      </c>
      <c r="H2522" s="540" t="s">
        <v>1059</v>
      </c>
      <c r="I2522" s="540" t="s">
        <v>6284</v>
      </c>
      <c r="J2522" s="540" t="s">
        <v>774</v>
      </c>
      <c r="K2522" s="507">
        <v>3</v>
      </c>
      <c r="L2522" s="507">
        <v>12</v>
      </c>
      <c r="M2522" s="544">
        <v>62957.19</v>
      </c>
      <c r="N2522" s="507">
        <v>1</v>
      </c>
      <c r="O2522" s="507">
        <v>6</v>
      </c>
      <c r="P2522" s="544">
        <v>31306.799999999999</v>
      </c>
    </row>
    <row r="2523" spans="1:16" x14ac:dyDescent="0.2">
      <c r="A2523" s="539" t="s">
        <v>6919</v>
      </c>
      <c r="B2523" s="498" t="s">
        <v>639</v>
      </c>
      <c r="C2523" s="499" t="s">
        <v>620</v>
      </c>
      <c r="D2523" s="540" t="s">
        <v>2864</v>
      </c>
      <c r="E2523" s="541">
        <v>10000</v>
      </c>
      <c r="F2523" s="542" t="s">
        <v>7011</v>
      </c>
      <c r="G2523" s="540" t="s">
        <v>7012</v>
      </c>
      <c r="H2523" s="540" t="s">
        <v>924</v>
      </c>
      <c r="I2523" s="540" t="s">
        <v>6284</v>
      </c>
      <c r="J2523" s="540" t="s">
        <v>2864</v>
      </c>
      <c r="K2523" s="507">
        <v>1</v>
      </c>
      <c r="L2523" s="507">
        <v>1</v>
      </c>
      <c r="M2523" s="544">
        <v>7807.48</v>
      </c>
      <c r="N2523" s="507">
        <v>1</v>
      </c>
      <c r="O2523" s="507">
        <v>6</v>
      </c>
      <c r="P2523" s="544">
        <v>61306.8</v>
      </c>
    </row>
    <row r="2524" spans="1:16" x14ac:dyDescent="0.2">
      <c r="A2524" s="539" t="s">
        <v>6919</v>
      </c>
      <c r="B2524" s="498" t="s">
        <v>639</v>
      </c>
      <c r="C2524" s="499" t="s">
        <v>620</v>
      </c>
      <c r="D2524" s="540" t="s">
        <v>805</v>
      </c>
      <c r="E2524" s="541">
        <v>3000</v>
      </c>
      <c r="F2524" s="542">
        <v>42160599</v>
      </c>
      <c r="G2524" s="540" t="s">
        <v>7013</v>
      </c>
      <c r="H2524" s="540" t="s">
        <v>1059</v>
      </c>
      <c r="I2524" s="540" t="s">
        <v>6970</v>
      </c>
      <c r="J2524" s="540" t="s">
        <v>774</v>
      </c>
      <c r="K2524" s="507">
        <v>1</v>
      </c>
      <c r="L2524" s="507">
        <v>2</v>
      </c>
      <c r="M2524" s="544">
        <v>7148.619999999999</v>
      </c>
      <c r="N2524" s="507" t="s">
        <v>464</v>
      </c>
      <c r="O2524" s="507" t="s">
        <v>464</v>
      </c>
      <c r="P2524" s="544">
        <v>0</v>
      </c>
    </row>
    <row r="2525" spans="1:16" x14ac:dyDescent="0.2">
      <c r="A2525" s="539" t="s">
        <v>6919</v>
      </c>
      <c r="B2525" s="498" t="s">
        <v>639</v>
      </c>
      <c r="C2525" s="499" t="s">
        <v>620</v>
      </c>
      <c r="D2525" s="540" t="s">
        <v>805</v>
      </c>
      <c r="E2525" s="541">
        <v>3500</v>
      </c>
      <c r="F2525" s="542">
        <v>42160599</v>
      </c>
      <c r="G2525" s="540" t="s">
        <v>7013</v>
      </c>
      <c r="H2525" s="540" t="s">
        <v>1059</v>
      </c>
      <c r="I2525" s="540" t="s">
        <v>6970</v>
      </c>
      <c r="J2525" s="540" t="s">
        <v>774</v>
      </c>
      <c r="K2525" s="507">
        <v>3</v>
      </c>
      <c r="L2525" s="507">
        <v>10</v>
      </c>
      <c r="M2525" s="544">
        <v>37524.83</v>
      </c>
      <c r="N2525" s="507">
        <v>1</v>
      </c>
      <c r="O2525" s="507">
        <v>6</v>
      </c>
      <c r="P2525" s="544">
        <v>22306.799999999999</v>
      </c>
    </row>
    <row r="2526" spans="1:16" x14ac:dyDescent="0.2">
      <c r="A2526" s="539" t="s">
        <v>6919</v>
      </c>
      <c r="B2526" s="498" t="s">
        <v>639</v>
      </c>
      <c r="C2526" s="499" t="s">
        <v>620</v>
      </c>
      <c r="D2526" s="540" t="s">
        <v>7014</v>
      </c>
      <c r="E2526" s="541">
        <v>10000</v>
      </c>
      <c r="F2526" s="542" t="s">
        <v>7015</v>
      </c>
      <c r="G2526" s="540" t="s">
        <v>7016</v>
      </c>
      <c r="H2526" s="540" t="s">
        <v>924</v>
      </c>
      <c r="I2526" s="540" t="s">
        <v>6284</v>
      </c>
      <c r="J2526" s="540" t="s">
        <v>2864</v>
      </c>
      <c r="K2526" s="507">
        <v>3</v>
      </c>
      <c r="L2526" s="507">
        <v>10</v>
      </c>
      <c r="M2526" s="544">
        <v>98974.83</v>
      </c>
      <c r="N2526" s="507">
        <v>1</v>
      </c>
      <c r="O2526" s="507">
        <v>6</v>
      </c>
      <c r="P2526" s="544">
        <v>61306.8</v>
      </c>
    </row>
    <row r="2527" spans="1:16" x14ac:dyDescent="0.2">
      <c r="A2527" s="539" t="s">
        <v>6919</v>
      </c>
      <c r="B2527" s="498" t="s">
        <v>639</v>
      </c>
      <c r="C2527" s="499" t="s">
        <v>620</v>
      </c>
      <c r="D2527" s="540" t="s">
        <v>7017</v>
      </c>
      <c r="E2527" s="541">
        <v>9500</v>
      </c>
      <c r="F2527" s="542">
        <v>23894251</v>
      </c>
      <c r="G2527" s="540" t="s">
        <v>7018</v>
      </c>
      <c r="H2527" s="540" t="s">
        <v>886</v>
      </c>
      <c r="I2527" s="540" t="s">
        <v>6284</v>
      </c>
      <c r="J2527" s="540" t="s">
        <v>6683</v>
      </c>
      <c r="K2527" s="507">
        <v>3</v>
      </c>
      <c r="L2527" s="507">
        <v>12</v>
      </c>
      <c r="M2527" s="544">
        <v>116965.29000000001</v>
      </c>
      <c r="N2527" s="507">
        <v>1</v>
      </c>
      <c r="O2527" s="507">
        <v>6</v>
      </c>
      <c r="P2527" s="544">
        <v>58306.8</v>
      </c>
    </row>
    <row r="2528" spans="1:16" x14ac:dyDescent="0.2">
      <c r="A2528" s="539" t="s">
        <v>6919</v>
      </c>
      <c r="B2528" s="498" t="s">
        <v>639</v>
      </c>
      <c r="C2528" s="499" t="s">
        <v>620</v>
      </c>
      <c r="D2528" s="540" t="s">
        <v>796</v>
      </c>
      <c r="E2528" s="541">
        <v>10000</v>
      </c>
      <c r="F2528" s="542" t="s">
        <v>7019</v>
      </c>
      <c r="G2528" s="540" t="s">
        <v>7020</v>
      </c>
      <c r="H2528" s="540" t="s">
        <v>6937</v>
      </c>
      <c r="I2528" s="540" t="s">
        <v>6284</v>
      </c>
      <c r="J2528" s="540" t="s">
        <v>796</v>
      </c>
      <c r="K2528" s="507">
        <v>3</v>
      </c>
      <c r="L2528" s="507">
        <v>9</v>
      </c>
      <c r="M2528" s="544">
        <v>92467.35</v>
      </c>
      <c r="N2528" s="507">
        <v>1</v>
      </c>
      <c r="O2528" s="507">
        <v>6</v>
      </c>
      <c r="P2528" s="544">
        <v>61306.8</v>
      </c>
    </row>
    <row r="2529" spans="1:16" x14ac:dyDescent="0.2">
      <c r="A2529" s="539" t="s">
        <v>6919</v>
      </c>
      <c r="B2529" s="498" t="s">
        <v>639</v>
      </c>
      <c r="C2529" s="499" t="s">
        <v>620</v>
      </c>
      <c r="D2529" s="540" t="s">
        <v>760</v>
      </c>
      <c r="E2529" s="541">
        <v>10000</v>
      </c>
      <c r="F2529" s="542" t="s">
        <v>7021</v>
      </c>
      <c r="G2529" s="540" t="s">
        <v>7022</v>
      </c>
      <c r="H2529" s="540" t="s">
        <v>643</v>
      </c>
      <c r="I2529" s="540" t="s">
        <v>6284</v>
      </c>
      <c r="J2529" s="540" t="s">
        <v>766</v>
      </c>
      <c r="K2529" s="507">
        <v>1</v>
      </c>
      <c r="L2529" s="507">
        <v>2</v>
      </c>
      <c r="M2529" s="545">
        <v>13619.269999999999</v>
      </c>
      <c r="N2529" s="507" t="s">
        <v>464</v>
      </c>
      <c r="O2529" s="507" t="s">
        <v>464</v>
      </c>
      <c r="P2529" s="544">
        <v>0</v>
      </c>
    </row>
    <row r="2530" spans="1:16" x14ac:dyDescent="0.2">
      <c r="A2530" s="539" t="s">
        <v>6919</v>
      </c>
      <c r="B2530" s="498" t="s">
        <v>639</v>
      </c>
      <c r="C2530" s="499" t="s">
        <v>620</v>
      </c>
      <c r="D2530" s="540" t="s">
        <v>7023</v>
      </c>
      <c r="E2530" s="541">
        <v>10000</v>
      </c>
      <c r="F2530" s="542">
        <v>80563947</v>
      </c>
      <c r="G2530" s="540" t="s">
        <v>7024</v>
      </c>
      <c r="H2530" s="540" t="s">
        <v>715</v>
      </c>
      <c r="I2530" s="540" t="s">
        <v>6284</v>
      </c>
      <c r="J2530" s="540" t="s">
        <v>994</v>
      </c>
      <c r="K2530" s="507">
        <v>3</v>
      </c>
      <c r="L2530" s="507">
        <v>12</v>
      </c>
      <c r="M2530" s="544">
        <v>122984.07</v>
      </c>
      <c r="N2530" s="507">
        <v>1</v>
      </c>
      <c r="O2530" s="507">
        <v>4</v>
      </c>
      <c r="P2530" s="544">
        <f>49994.76+14400</f>
        <v>64394.76</v>
      </c>
    </row>
    <row r="2531" spans="1:16" x14ac:dyDescent="0.2">
      <c r="A2531" s="539" t="s">
        <v>6919</v>
      </c>
      <c r="B2531" s="498" t="s">
        <v>639</v>
      </c>
      <c r="C2531" s="499" t="s">
        <v>620</v>
      </c>
      <c r="D2531" s="540" t="s">
        <v>7025</v>
      </c>
      <c r="E2531" s="541">
        <v>3500</v>
      </c>
      <c r="F2531" s="542" t="s">
        <v>7026</v>
      </c>
      <c r="G2531" s="540" t="s">
        <v>7027</v>
      </c>
      <c r="H2531" s="540" t="s">
        <v>791</v>
      </c>
      <c r="I2531" s="540" t="s">
        <v>6278</v>
      </c>
      <c r="J2531" s="540" t="s">
        <v>2233</v>
      </c>
      <c r="K2531" s="507">
        <v>3</v>
      </c>
      <c r="L2531" s="507">
        <v>12</v>
      </c>
      <c r="M2531" s="544">
        <v>44989.8</v>
      </c>
      <c r="N2531" s="507">
        <v>1</v>
      </c>
      <c r="O2531" s="507">
        <v>6</v>
      </c>
      <c r="P2531" s="544">
        <v>22306.799999999999</v>
      </c>
    </row>
    <row r="2532" spans="1:16" x14ac:dyDescent="0.2">
      <c r="A2532" s="539" t="s">
        <v>6919</v>
      </c>
      <c r="B2532" s="498" t="s">
        <v>639</v>
      </c>
      <c r="C2532" s="499" t="s">
        <v>620</v>
      </c>
      <c r="D2532" s="540" t="s">
        <v>7028</v>
      </c>
      <c r="E2532" s="541">
        <v>15000</v>
      </c>
      <c r="F2532" s="542" t="s">
        <v>7029</v>
      </c>
      <c r="G2532" s="540" t="s">
        <v>7030</v>
      </c>
      <c r="H2532" s="540" t="s">
        <v>7031</v>
      </c>
      <c r="I2532" s="540" t="s">
        <v>6284</v>
      </c>
      <c r="J2532" s="540" t="s">
        <v>7032</v>
      </c>
      <c r="K2532" s="507">
        <v>1</v>
      </c>
      <c r="L2532" s="507">
        <v>2</v>
      </c>
      <c r="M2532" s="544">
        <v>25714.969999999998</v>
      </c>
      <c r="N2532" s="507">
        <v>1</v>
      </c>
      <c r="O2532" s="507">
        <v>6</v>
      </c>
      <c r="P2532" s="544">
        <v>91306.8</v>
      </c>
    </row>
    <row r="2533" spans="1:16" x14ac:dyDescent="0.2">
      <c r="A2533" s="539" t="s">
        <v>6919</v>
      </c>
      <c r="B2533" s="498" t="s">
        <v>639</v>
      </c>
      <c r="C2533" s="499" t="s">
        <v>620</v>
      </c>
      <c r="D2533" s="540" t="s">
        <v>805</v>
      </c>
      <c r="E2533" s="541">
        <v>4500</v>
      </c>
      <c r="F2533" s="542" t="s">
        <v>7033</v>
      </c>
      <c r="G2533" s="540" t="s">
        <v>7034</v>
      </c>
      <c r="H2533" s="540" t="s">
        <v>1059</v>
      </c>
      <c r="I2533" s="540" t="s">
        <v>6970</v>
      </c>
      <c r="J2533" s="540" t="s">
        <v>774</v>
      </c>
      <c r="K2533" s="507">
        <v>3</v>
      </c>
      <c r="L2533" s="507">
        <v>10</v>
      </c>
      <c r="M2533" s="544">
        <v>46291.5</v>
      </c>
      <c r="N2533" s="507">
        <v>1</v>
      </c>
      <c r="O2533" s="507">
        <v>6</v>
      </c>
      <c r="P2533" s="544">
        <v>28306.799999999999</v>
      </c>
    </row>
    <row r="2534" spans="1:16" x14ac:dyDescent="0.2">
      <c r="A2534" s="539" t="s">
        <v>6919</v>
      </c>
      <c r="B2534" s="498" t="s">
        <v>639</v>
      </c>
      <c r="C2534" s="499" t="s">
        <v>620</v>
      </c>
      <c r="D2534" s="540" t="s">
        <v>7035</v>
      </c>
      <c r="E2534" s="541">
        <v>13500</v>
      </c>
      <c r="F2534" s="542" t="s">
        <v>7036</v>
      </c>
      <c r="G2534" s="540" t="s">
        <v>7037</v>
      </c>
      <c r="H2534" s="540" t="s">
        <v>791</v>
      </c>
      <c r="I2534" s="540" t="s">
        <v>6278</v>
      </c>
      <c r="J2534" s="540" t="s">
        <v>2233</v>
      </c>
      <c r="K2534" s="507">
        <v>1</v>
      </c>
      <c r="L2534" s="507">
        <v>1</v>
      </c>
      <c r="M2534" s="544">
        <v>13336.65</v>
      </c>
      <c r="N2534" s="507" t="s">
        <v>464</v>
      </c>
      <c r="O2534" s="507" t="s">
        <v>464</v>
      </c>
      <c r="P2534" s="544">
        <v>0</v>
      </c>
    </row>
    <row r="2535" spans="1:16" x14ac:dyDescent="0.2">
      <c r="A2535" s="539" t="s">
        <v>6919</v>
      </c>
      <c r="B2535" s="498" t="s">
        <v>639</v>
      </c>
      <c r="C2535" s="499" t="s">
        <v>620</v>
      </c>
      <c r="D2535" s="540" t="s">
        <v>760</v>
      </c>
      <c r="E2535" s="541">
        <v>10000</v>
      </c>
      <c r="F2535" s="542" t="s">
        <v>7038</v>
      </c>
      <c r="G2535" s="540" t="s">
        <v>7039</v>
      </c>
      <c r="H2535" s="540" t="s">
        <v>791</v>
      </c>
      <c r="I2535" s="540" t="s">
        <v>6278</v>
      </c>
      <c r="J2535" s="540" t="s">
        <v>2233</v>
      </c>
      <c r="K2535" s="507" t="s">
        <v>464</v>
      </c>
      <c r="L2535" s="507">
        <v>1</v>
      </c>
      <c r="M2535" s="544">
        <v>2666.98</v>
      </c>
      <c r="N2535" s="507" t="s">
        <v>464</v>
      </c>
      <c r="O2535" s="507" t="s">
        <v>464</v>
      </c>
      <c r="P2535" s="544">
        <v>0</v>
      </c>
    </row>
    <row r="2536" spans="1:16" x14ac:dyDescent="0.2">
      <c r="A2536" s="539" t="s">
        <v>6919</v>
      </c>
      <c r="B2536" s="498" t="s">
        <v>639</v>
      </c>
      <c r="C2536" s="499" t="s">
        <v>620</v>
      </c>
      <c r="D2536" s="540" t="s">
        <v>760</v>
      </c>
      <c r="E2536" s="541">
        <v>10000</v>
      </c>
      <c r="F2536" s="542" t="s">
        <v>7040</v>
      </c>
      <c r="G2536" s="540" t="s">
        <v>7041</v>
      </c>
      <c r="H2536" s="540" t="s">
        <v>643</v>
      </c>
      <c r="I2536" s="540" t="s">
        <v>6284</v>
      </c>
      <c r="J2536" s="540" t="s">
        <v>766</v>
      </c>
      <c r="K2536" s="507">
        <v>3</v>
      </c>
      <c r="L2536" s="507">
        <v>10</v>
      </c>
      <c r="M2536" s="544">
        <v>101641.5</v>
      </c>
      <c r="N2536" s="507">
        <v>1</v>
      </c>
      <c r="O2536" s="507">
        <v>6</v>
      </c>
      <c r="P2536" s="544">
        <v>61306.8</v>
      </c>
    </row>
    <row r="2537" spans="1:16" x14ac:dyDescent="0.2">
      <c r="A2537" s="539" t="s">
        <v>6919</v>
      </c>
      <c r="B2537" s="498" t="s">
        <v>639</v>
      </c>
      <c r="C2537" s="499" t="s">
        <v>620</v>
      </c>
      <c r="D2537" s="540" t="s">
        <v>6938</v>
      </c>
      <c r="E2537" s="541">
        <v>12000</v>
      </c>
      <c r="F2537" s="542" t="s">
        <v>7042</v>
      </c>
      <c r="G2537" s="540" t="s">
        <v>7043</v>
      </c>
      <c r="H2537" s="540" t="s">
        <v>924</v>
      </c>
      <c r="I2537" s="540" t="s">
        <v>6284</v>
      </c>
      <c r="J2537" s="540" t="s">
        <v>2864</v>
      </c>
      <c r="K2537" s="507">
        <v>3</v>
      </c>
      <c r="L2537" s="507">
        <v>12</v>
      </c>
      <c r="M2537" s="544">
        <v>146985.5</v>
      </c>
      <c r="N2537" s="507">
        <v>1</v>
      </c>
      <c r="O2537" s="507">
        <v>6</v>
      </c>
      <c r="P2537" s="544">
        <v>73306.8</v>
      </c>
    </row>
    <row r="2538" spans="1:16" x14ac:dyDescent="0.2">
      <c r="A2538" s="539" t="s">
        <v>6919</v>
      </c>
      <c r="B2538" s="498" t="s">
        <v>639</v>
      </c>
      <c r="C2538" s="499" t="s">
        <v>620</v>
      </c>
      <c r="D2538" s="540" t="s">
        <v>6923</v>
      </c>
      <c r="E2538" s="541">
        <v>7000</v>
      </c>
      <c r="F2538" s="542">
        <v>47583992</v>
      </c>
      <c r="G2538" s="540" t="s">
        <v>7044</v>
      </c>
      <c r="H2538" s="540" t="s">
        <v>753</v>
      </c>
      <c r="I2538" s="540" t="s">
        <v>6278</v>
      </c>
      <c r="J2538" s="540" t="s">
        <v>796</v>
      </c>
      <c r="K2538" s="507">
        <v>2</v>
      </c>
      <c r="L2538" s="507">
        <v>5</v>
      </c>
      <c r="M2538" s="544">
        <v>34370.75</v>
      </c>
      <c r="N2538" s="507">
        <v>1</v>
      </c>
      <c r="O2538" s="507">
        <v>6</v>
      </c>
      <c r="P2538" s="544">
        <v>43306.8</v>
      </c>
    </row>
    <row r="2539" spans="1:16" x14ac:dyDescent="0.2">
      <c r="A2539" s="539" t="s">
        <v>6919</v>
      </c>
      <c r="B2539" s="498" t="s">
        <v>639</v>
      </c>
      <c r="C2539" s="499" t="s">
        <v>620</v>
      </c>
      <c r="D2539" s="540" t="s">
        <v>7045</v>
      </c>
      <c r="E2539" s="541">
        <v>3500</v>
      </c>
      <c r="F2539" s="542" t="s">
        <v>7046</v>
      </c>
      <c r="G2539" s="540" t="s">
        <v>7047</v>
      </c>
      <c r="H2539" s="540" t="s">
        <v>1059</v>
      </c>
      <c r="I2539" s="540" t="s">
        <v>6284</v>
      </c>
      <c r="J2539" s="540" t="s">
        <v>774</v>
      </c>
      <c r="K2539" s="507">
        <v>3</v>
      </c>
      <c r="L2539" s="507">
        <v>10</v>
      </c>
      <c r="M2539" s="544">
        <v>36706.410000000003</v>
      </c>
      <c r="N2539" s="507">
        <v>1</v>
      </c>
      <c r="O2539" s="507">
        <v>6</v>
      </c>
      <c r="P2539" s="544">
        <v>22306.799999999999</v>
      </c>
    </row>
    <row r="2540" spans="1:16" x14ac:dyDescent="0.2">
      <c r="A2540" s="539" t="s">
        <v>6919</v>
      </c>
      <c r="B2540" s="498" t="s">
        <v>639</v>
      </c>
      <c r="C2540" s="499" t="s">
        <v>620</v>
      </c>
      <c r="D2540" s="540" t="s">
        <v>1185</v>
      </c>
      <c r="E2540" s="541">
        <v>3700</v>
      </c>
      <c r="F2540" s="542">
        <v>48060318</v>
      </c>
      <c r="G2540" s="540" t="s">
        <v>7048</v>
      </c>
      <c r="H2540" s="540" t="s">
        <v>1320</v>
      </c>
      <c r="I2540" s="540" t="s">
        <v>6278</v>
      </c>
      <c r="J2540" s="540" t="s">
        <v>7049</v>
      </c>
      <c r="K2540" s="507">
        <v>3</v>
      </c>
      <c r="L2540" s="507">
        <v>8</v>
      </c>
      <c r="M2540" s="544">
        <v>34380.14</v>
      </c>
      <c r="N2540" s="507" t="s">
        <v>464</v>
      </c>
      <c r="O2540" s="507" t="s">
        <v>464</v>
      </c>
      <c r="P2540" s="544">
        <v>0</v>
      </c>
    </row>
    <row r="2541" spans="1:16" x14ac:dyDescent="0.2">
      <c r="A2541" s="539" t="s">
        <v>6919</v>
      </c>
      <c r="B2541" s="498" t="s">
        <v>639</v>
      </c>
      <c r="C2541" s="499" t="s">
        <v>620</v>
      </c>
      <c r="D2541" s="540" t="s">
        <v>7050</v>
      </c>
      <c r="E2541" s="541">
        <v>5000</v>
      </c>
      <c r="F2541" s="542" t="s">
        <v>4949</v>
      </c>
      <c r="G2541" s="540" t="s">
        <v>4950</v>
      </c>
      <c r="H2541" s="540" t="s">
        <v>791</v>
      </c>
      <c r="I2541" s="540" t="s">
        <v>6284</v>
      </c>
      <c r="J2541" s="540" t="s">
        <v>1574</v>
      </c>
      <c r="K2541" s="507">
        <v>3</v>
      </c>
      <c r="L2541" s="507">
        <v>10</v>
      </c>
      <c r="M2541" s="544">
        <v>51306.380000000005</v>
      </c>
      <c r="N2541" s="507">
        <v>1</v>
      </c>
      <c r="O2541" s="507">
        <v>6</v>
      </c>
      <c r="P2541" s="544">
        <v>31306.799999999999</v>
      </c>
    </row>
    <row r="2542" spans="1:16" x14ac:dyDescent="0.2">
      <c r="A2542" s="539" t="s">
        <v>6919</v>
      </c>
      <c r="B2542" s="498" t="s">
        <v>639</v>
      </c>
      <c r="C2542" s="499" t="s">
        <v>620</v>
      </c>
      <c r="D2542" s="540" t="s">
        <v>2079</v>
      </c>
      <c r="E2542" s="541">
        <v>3500</v>
      </c>
      <c r="F2542" s="542">
        <v>72722285</v>
      </c>
      <c r="G2542" s="540" t="s">
        <v>7051</v>
      </c>
      <c r="H2542" s="540" t="s">
        <v>1682</v>
      </c>
      <c r="I2542" s="540" t="s">
        <v>6284</v>
      </c>
      <c r="J2542" s="540" t="s">
        <v>1647</v>
      </c>
      <c r="K2542" s="507">
        <v>2</v>
      </c>
      <c r="L2542" s="507">
        <v>5</v>
      </c>
      <c r="M2542" s="544">
        <v>18387.419999999998</v>
      </c>
      <c r="N2542" s="507">
        <v>1</v>
      </c>
      <c r="O2542" s="507">
        <v>6</v>
      </c>
      <c r="P2542" s="544">
        <v>22306.799999999999</v>
      </c>
    </row>
    <row r="2543" spans="1:16" x14ac:dyDescent="0.2">
      <c r="A2543" s="539" t="s">
        <v>6919</v>
      </c>
      <c r="B2543" s="498" t="s">
        <v>639</v>
      </c>
      <c r="C2543" s="499" t="s">
        <v>620</v>
      </c>
      <c r="D2543" s="540" t="s">
        <v>7052</v>
      </c>
      <c r="E2543" s="541">
        <v>15000</v>
      </c>
      <c r="F2543" s="542">
        <v>15864681</v>
      </c>
      <c r="G2543" s="540" t="s">
        <v>7053</v>
      </c>
      <c r="H2543" s="540" t="s">
        <v>643</v>
      </c>
      <c r="I2543" s="540" t="s">
        <v>6284</v>
      </c>
      <c r="J2543" s="540" t="s">
        <v>749</v>
      </c>
      <c r="K2543" s="507">
        <v>1</v>
      </c>
      <c r="L2543" s="507">
        <v>2</v>
      </c>
      <c r="M2543" s="544">
        <v>24708.3</v>
      </c>
      <c r="N2543" s="507">
        <v>1</v>
      </c>
      <c r="O2543" s="507">
        <v>6</v>
      </c>
      <c r="P2543" s="544">
        <v>91306.8</v>
      </c>
    </row>
    <row r="2544" spans="1:16" x14ac:dyDescent="0.2">
      <c r="A2544" s="539" t="s">
        <v>6919</v>
      </c>
      <c r="B2544" s="498" t="s">
        <v>639</v>
      </c>
      <c r="C2544" s="499" t="s">
        <v>620</v>
      </c>
      <c r="D2544" s="540" t="s">
        <v>6920</v>
      </c>
      <c r="E2544" s="541">
        <v>10000</v>
      </c>
      <c r="F2544" s="542" t="s">
        <v>7054</v>
      </c>
      <c r="G2544" s="540" t="s">
        <v>7055</v>
      </c>
      <c r="H2544" s="540" t="s">
        <v>7056</v>
      </c>
      <c r="I2544" s="540" t="s">
        <v>6284</v>
      </c>
      <c r="J2544" s="540" t="s">
        <v>2233</v>
      </c>
      <c r="K2544" s="507">
        <v>3</v>
      </c>
      <c r="L2544" s="507">
        <v>10</v>
      </c>
      <c r="M2544" s="544">
        <v>99973.4</v>
      </c>
      <c r="N2544" s="507">
        <v>1</v>
      </c>
      <c r="O2544" s="507">
        <v>6</v>
      </c>
      <c r="P2544" s="544">
        <v>61306.8</v>
      </c>
    </row>
    <row r="2545" spans="1:16" x14ac:dyDescent="0.2">
      <c r="A2545" s="539" t="s">
        <v>6919</v>
      </c>
      <c r="B2545" s="498" t="s">
        <v>639</v>
      </c>
      <c r="C2545" s="499" t="s">
        <v>620</v>
      </c>
      <c r="D2545" s="540" t="s">
        <v>7014</v>
      </c>
      <c r="E2545" s="541">
        <v>10000</v>
      </c>
      <c r="F2545" s="542" t="s">
        <v>7057</v>
      </c>
      <c r="G2545" s="540" t="s">
        <v>7058</v>
      </c>
      <c r="H2545" s="540" t="s">
        <v>791</v>
      </c>
      <c r="I2545" s="540" t="s">
        <v>6278</v>
      </c>
      <c r="J2545" s="540" t="s">
        <v>2233</v>
      </c>
      <c r="K2545" s="507">
        <v>3</v>
      </c>
      <c r="L2545" s="507">
        <v>10</v>
      </c>
      <c r="M2545" s="544">
        <v>98974.83</v>
      </c>
      <c r="N2545" s="507">
        <v>1</v>
      </c>
      <c r="O2545" s="507">
        <v>6</v>
      </c>
      <c r="P2545" s="544">
        <v>61306.8</v>
      </c>
    </row>
    <row r="2546" spans="1:16" x14ac:dyDescent="0.2">
      <c r="A2546" s="539" t="s">
        <v>6919</v>
      </c>
      <c r="B2546" s="498" t="s">
        <v>639</v>
      </c>
      <c r="C2546" s="499" t="s">
        <v>620</v>
      </c>
      <c r="D2546" s="540" t="s">
        <v>2864</v>
      </c>
      <c r="E2546" s="541">
        <v>10000</v>
      </c>
      <c r="F2546" s="542">
        <v>44416310</v>
      </c>
      <c r="G2546" s="540" t="s">
        <v>7059</v>
      </c>
      <c r="H2546" s="540" t="s">
        <v>924</v>
      </c>
      <c r="I2546" s="540" t="s">
        <v>6284</v>
      </c>
      <c r="J2546" s="540" t="s">
        <v>2864</v>
      </c>
      <c r="K2546" s="507">
        <v>3</v>
      </c>
      <c r="L2546" s="507">
        <v>12</v>
      </c>
      <c r="M2546" s="544">
        <v>122957.54</v>
      </c>
      <c r="N2546" s="507">
        <v>1</v>
      </c>
      <c r="O2546" s="507">
        <v>6</v>
      </c>
      <c r="P2546" s="544">
        <v>61306.8</v>
      </c>
    </row>
    <row r="2547" spans="1:16" x14ac:dyDescent="0.2">
      <c r="A2547" s="539" t="s">
        <v>6919</v>
      </c>
      <c r="B2547" s="498" t="s">
        <v>639</v>
      </c>
      <c r="C2547" s="499" t="s">
        <v>620</v>
      </c>
      <c r="D2547" s="540" t="s">
        <v>1185</v>
      </c>
      <c r="E2547" s="541">
        <v>3700</v>
      </c>
      <c r="F2547" s="542">
        <v>47190452</v>
      </c>
      <c r="G2547" s="540" t="s">
        <v>7060</v>
      </c>
      <c r="H2547" s="540" t="s">
        <v>753</v>
      </c>
      <c r="I2547" s="540" t="s">
        <v>6284</v>
      </c>
      <c r="J2547" s="540" t="s">
        <v>796</v>
      </c>
      <c r="K2547" s="507">
        <v>3</v>
      </c>
      <c r="L2547" s="507">
        <v>12</v>
      </c>
      <c r="M2547" s="544">
        <v>47369.9</v>
      </c>
      <c r="N2547" s="507">
        <v>1</v>
      </c>
      <c r="O2547" s="507">
        <v>6</v>
      </c>
      <c r="P2547" s="544">
        <v>23506.799999999999</v>
      </c>
    </row>
    <row r="2548" spans="1:16" x14ac:dyDescent="0.2">
      <c r="A2548" s="539" t="s">
        <v>6919</v>
      </c>
      <c r="B2548" s="498" t="s">
        <v>639</v>
      </c>
      <c r="C2548" s="499" t="s">
        <v>620</v>
      </c>
      <c r="D2548" s="540" t="s">
        <v>2864</v>
      </c>
      <c r="E2548" s="541">
        <v>10000</v>
      </c>
      <c r="F2548" s="542">
        <v>41013132</v>
      </c>
      <c r="G2548" s="540" t="s">
        <v>7061</v>
      </c>
      <c r="H2548" s="540" t="s">
        <v>924</v>
      </c>
      <c r="I2548" s="540" t="s">
        <v>6284</v>
      </c>
      <c r="J2548" s="540" t="s">
        <v>2864</v>
      </c>
      <c r="K2548" s="507">
        <v>1</v>
      </c>
      <c r="L2548" s="507">
        <v>1</v>
      </c>
      <c r="M2548" s="544">
        <v>7807.48</v>
      </c>
      <c r="N2548" s="507">
        <v>1</v>
      </c>
      <c r="O2548" s="507">
        <v>6</v>
      </c>
      <c r="P2548" s="544">
        <v>61306.8</v>
      </c>
    </row>
    <row r="2549" spans="1:16" x14ac:dyDescent="0.2">
      <c r="A2549" s="539" t="s">
        <v>6919</v>
      </c>
      <c r="B2549" s="498" t="s">
        <v>639</v>
      </c>
      <c r="C2549" s="499" t="s">
        <v>620</v>
      </c>
      <c r="D2549" s="540" t="s">
        <v>7062</v>
      </c>
      <c r="E2549" s="541">
        <v>3500</v>
      </c>
      <c r="F2549" s="542" t="s">
        <v>7063</v>
      </c>
      <c r="G2549" s="540" t="s">
        <v>7064</v>
      </c>
      <c r="H2549" s="540" t="s">
        <v>3163</v>
      </c>
      <c r="I2549" s="540" t="s">
        <v>6970</v>
      </c>
      <c r="J2549" s="540" t="s">
        <v>7062</v>
      </c>
      <c r="K2549" s="507">
        <v>3</v>
      </c>
      <c r="L2549" s="507">
        <v>12</v>
      </c>
      <c r="M2549" s="544">
        <v>44977.75</v>
      </c>
      <c r="N2549" s="507">
        <v>1</v>
      </c>
      <c r="O2549" s="507">
        <v>6</v>
      </c>
      <c r="P2549" s="544">
        <v>22306.799999999999</v>
      </c>
    </row>
    <row r="2550" spans="1:16" x14ac:dyDescent="0.2">
      <c r="A2550" s="539" t="s">
        <v>6919</v>
      </c>
      <c r="B2550" s="498" t="s">
        <v>639</v>
      </c>
      <c r="C2550" s="499" t="s">
        <v>620</v>
      </c>
      <c r="D2550" s="540" t="s">
        <v>7065</v>
      </c>
      <c r="E2550" s="541">
        <v>10000</v>
      </c>
      <c r="F2550" s="542">
        <v>47597445</v>
      </c>
      <c r="G2550" s="540" t="s">
        <v>7066</v>
      </c>
      <c r="H2550" s="540" t="s">
        <v>643</v>
      </c>
      <c r="I2550" s="540" t="s">
        <v>6284</v>
      </c>
      <c r="J2550" s="540" t="s">
        <v>766</v>
      </c>
      <c r="K2550" s="507">
        <v>1</v>
      </c>
      <c r="L2550" s="507">
        <v>1</v>
      </c>
      <c r="M2550" s="544">
        <v>10474.15</v>
      </c>
      <c r="N2550" s="507">
        <v>1</v>
      </c>
      <c r="O2550" s="507">
        <v>6</v>
      </c>
      <c r="P2550" s="544">
        <v>61306.8</v>
      </c>
    </row>
    <row r="2551" spans="1:16" x14ac:dyDescent="0.2">
      <c r="A2551" s="539" t="s">
        <v>6919</v>
      </c>
      <c r="B2551" s="498" t="s">
        <v>639</v>
      </c>
      <c r="C2551" s="499" t="s">
        <v>620</v>
      </c>
      <c r="D2551" s="540" t="s">
        <v>699</v>
      </c>
      <c r="E2551" s="541">
        <v>10000</v>
      </c>
      <c r="F2551" s="542">
        <v>40218719</v>
      </c>
      <c r="G2551" s="540" t="s">
        <v>7067</v>
      </c>
      <c r="H2551" s="540" t="s">
        <v>666</v>
      </c>
      <c r="I2551" s="540" t="s">
        <v>6284</v>
      </c>
      <c r="J2551" s="540" t="s">
        <v>699</v>
      </c>
      <c r="K2551" s="507">
        <v>3</v>
      </c>
      <c r="L2551" s="507">
        <v>12</v>
      </c>
      <c r="M2551" s="544">
        <v>122986.93000000001</v>
      </c>
      <c r="N2551" s="507">
        <v>1</v>
      </c>
      <c r="O2551" s="507">
        <v>6</v>
      </c>
      <c r="P2551" s="544">
        <v>61306.8</v>
      </c>
    </row>
    <row r="2552" spans="1:16" x14ac:dyDescent="0.2">
      <c r="A2552" s="539" t="s">
        <v>6919</v>
      </c>
      <c r="B2552" s="498" t="s">
        <v>639</v>
      </c>
      <c r="C2552" s="499" t="s">
        <v>620</v>
      </c>
      <c r="D2552" s="540" t="s">
        <v>7068</v>
      </c>
      <c r="E2552" s="541">
        <v>7000</v>
      </c>
      <c r="F2552" s="542" t="s">
        <v>7069</v>
      </c>
      <c r="G2552" s="540" t="s">
        <v>7070</v>
      </c>
      <c r="H2552" s="540" t="s">
        <v>2344</v>
      </c>
      <c r="I2552" s="540" t="s">
        <v>6284</v>
      </c>
      <c r="J2552" s="540" t="s">
        <v>994</v>
      </c>
      <c r="K2552" s="507">
        <v>3</v>
      </c>
      <c r="L2552" s="507">
        <v>10</v>
      </c>
      <c r="M2552" s="544">
        <v>71705.66</v>
      </c>
      <c r="N2552" s="507">
        <v>1</v>
      </c>
      <c r="O2552" s="507">
        <v>6</v>
      </c>
      <c r="P2552" s="544">
        <v>43306.8</v>
      </c>
    </row>
    <row r="2553" spans="1:16" x14ac:dyDescent="0.2">
      <c r="A2553" s="539" t="s">
        <v>6919</v>
      </c>
      <c r="B2553" s="498" t="s">
        <v>639</v>
      </c>
      <c r="C2553" s="499" t="s">
        <v>620</v>
      </c>
      <c r="D2553" s="540" t="s">
        <v>6644</v>
      </c>
      <c r="E2553" s="541">
        <v>10000</v>
      </c>
      <c r="F2553" s="542" t="s">
        <v>7071</v>
      </c>
      <c r="G2553" s="540" t="s">
        <v>7072</v>
      </c>
      <c r="H2553" s="540" t="s">
        <v>924</v>
      </c>
      <c r="I2553" s="540" t="s">
        <v>6284</v>
      </c>
      <c r="J2553" s="540" t="s">
        <v>6644</v>
      </c>
      <c r="K2553" s="507">
        <v>3</v>
      </c>
      <c r="L2553" s="507">
        <v>9</v>
      </c>
      <c r="M2553" s="544">
        <f>92467.35-0.05</f>
        <v>92467.3</v>
      </c>
      <c r="N2553" s="507">
        <v>1</v>
      </c>
      <c r="O2553" s="507">
        <v>6</v>
      </c>
      <c r="P2553" s="544">
        <v>61306.8</v>
      </c>
    </row>
    <row r="2554" spans="1:16" x14ac:dyDescent="0.2">
      <c r="A2554" s="546" t="s">
        <v>7073</v>
      </c>
      <c r="B2554" s="498" t="s">
        <v>639</v>
      </c>
      <c r="C2554" s="499" t="s">
        <v>620</v>
      </c>
      <c r="D2554" s="547" t="s">
        <v>7074</v>
      </c>
      <c r="E2554" s="548">
        <v>3000</v>
      </c>
      <c r="F2554" s="549">
        <v>40641174</v>
      </c>
      <c r="G2554" s="550" t="s">
        <v>7075</v>
      </c>
      <c r="H2554" s="551" t="s">
        <v>7076</v>
      </c>
      <c r="I2554" s="551" t="s">
        <v>7077</v>
      </c>
      <c r="J2554" s="552" t="s">
        <v>7078</v>
      </c>
      <c r="K2554" s="553">
        <v>3</v>
      </c>
      <c r="L2554" s="553">
        <v>12</v>
      </c>
      <c r="M2554" s="538">
        <v>41172.9</v>
      </c>
      <c r="N2554" s="553">
        <v>1</v>
      </c>
      <c r="O2554" s="553">
        <v>6</v>
      </c>
      <c r="P2554" s="554">
        <f>E2554*6+1306.8</f>
        <v>19306.8</v>
      </c>
    </row>
    <row r="2555" spans="1:16" x14ac:dyDescent="0.2">
      <c r="A2555" s="546" t="s">
        <v>7073</v>
      </c>
      <c r="B2555" s="498" t="s">
        <v>639</v>
      </c>
      <c r="C2555" s="499" t="s">
        <v>620</v>
      </c>
      <c r="D2555" s="555" t="s">
        <v>7079</v>
      </c>
      <c r="E2555" s="556">
        <v>7000</v>
      </c>
      <c r="F2555" s="557">
        <v>18120059</v>
      </c>
      <c r="G2555" s="558" t="s">
        <v>7080</v>
      </c>
      <c r="H2555" s="559" t="s">
        <v>4606</v>
      </c>
      <c r="I2555" s="559" t="s">
        <v>7081</v>
      </c>
      <c r="J2555" s="552" t="s">
        <v>7082</v>
      </c>
      <c r="K2555" s="553">
        <v>3</v>
      </c>
      <c r="L2555" s="553">
        <v>12</v>
      </c>
      <c r="M2555" s="546">
        <v>89172.900000000009</v>
      </c>
      <c r="N2555" s="553">
        <v>1</v>
      </c>
      <c r="O2555" s="553">
        <v>6</v>
      </c>
      <c r="P2555" s="554">
        <f>E2555*6+1306.8</f>
        <v>43306.8</v>
      </c>
    </row>
    <row r="2556" spans="1:16" x14ac:dyDescent="0.2">
      <c r="A2556" s="546" t="s">
        <v>7073</v>
      </c>
      <c r="B2556" s="498" t="s">
        <v>639</v>
      </c>
      <c r="C2556" s="499" t="s">
        <v>620</v>
      </c>
      <c r="D2556" s="558" t="s">
        <v>7083</v>
      </c>
      <c r="E2556" s="548">
        <v>7000</v>
      </c>
      <c r="F2556" s="549">
        <v>43413886</v>
      </c>
      <c r="G2556" s="555" t="s">
        <v>7084</v>
      </c>
      <c r="H2556" s="546" t="s">
        <v>7085</v>
      </c>
      <c r="I2556" s="546" t="s">
        <v>7086</v>
      </c>
      <c r="J2556" s="552" t="s">
        <v>7082</v>
      </c>
      <c r="K2556" s="553">
        <v>3</v>
      </c>
      <c r="L2556" s="553">
        <v>12</v>
      </c>
      <c r="M2556" s="546">
        <v>89172.900000000009</v>
      </c>
      <c r="N2556" s="553">
        <v>1</v>
      </c>
      <c r="O2556" s="553">
        <v>6</v>
      </c>
      <c r="P2556" s="554">
        <f t="shared" ref="P2556:P2568" si="0">E2556*6+1306.8</f>
        <v>43306.8</v>
      </c>
    </row>
    <row r="2557" spans="1:16" x14ac:dyDescent="0.2">
      <c r="A2557" s="546" t="s">
        <v>7073</v>
      </c>
      <c r="B2557" s="498" t="s">
        <v>639</v>
      </c>
      <c r="C2557" s="499" t="s">
        <v>620</v>
      </c>
      <c r="D2557" s="558" t="s">
        <v>7087</v>
      </c>
      <c r="E2557" s="548">
        <v>10000</v>
      </c>
      <c r="F2557" s="549">
        <v>18022393</v>
      </c>
      <c r="G2557" s="555" t="s">
        <v>7088</v>
      </c>
      <c r="H2557" s="546" t="s">
        <v>7089</v>
      </c>
      <c r="I2557" s="546" t="s">
        <v>7090</v>
      </c>
      <c r="J2557" s="552" t="s">
        <v>7082</v>
      </c>
      <c r="K2557" s="553">
        <v>2</v>
      </c>
      <c r="L2557" s="553">
        <v>1</v>
      </c>
      <c r="M2557" s="546">
        <v>14957.25</v>
      </c>
      <c r="N2557" s="553">
        <v>1</v>
      </c>
      <c r="O2557" s="553">
        <v>6</v>
      </c>
      <c r="P2557" s="554">
        <f t="shared" si="0"/>
        <v>61306.8</v>
      </c>
    </row>
    <row r="2558" spans="1:16" x14ac:dyDescent="0.2">
      <c r="A2558" s="546" t="s">
        <v>7073</v>
      </c>
      <c r="B2558" s="498" t="s">
        <v>639</v>
      </c>
      <c r="C2558" s="499" t="s">
        <v>620</v>
      </c>
      <c r="D2558" s="555" t="s">
        <v>7091</v>
      </c>
      <c r="E2558" s="560">
        <v>5000</v>
      </c>
      <c r="F2558" s="549">
        <v>17907114</v>
      </c>
      <c r="G2558" s="555" t="s">
        <v>7092</v>
      </c>
      <c r="H2558" s="546" t="s">
        <v>7093</v>
      </c>
      <c r="I2558" s="546" t="s">
        <v>7094</v>
      </c>
      <c r="J2558" s="552" t="s">
        <v>7082</v>
      </c>
      <c r="K2558" s="553">
        <v>3</v>
      </c>
      <c r="L2558" s="553">
        <v>12</v>
      </c>
      <c r="M2558" s="546">
        <v>51258.07</v>
      </c>
      <c r="N2558" s="553">
        <v>1</v>
      </c>
      <c r="O2558" s="553">
        <v>6</v>
      </c>
      <c r="P2558" s="554">
        <f t="shared" si="0"/>
        <v>31306.799999999999</v>
      </c>
    </row>
    <row r="2559" spans="1:16" x14ac:dyDescent="0.2">
      <c r="A2559" s="546" t="s">
        <v>7073</v>
      </c>
      <c r="B2559" s="498" t="s">
        <v>639</v>
      </c>
      <c r="C2559" s="499" t="s">
        <v>620</v>
      </c>
      <c r="D2559" s="555" t="s">
        <v>7095</v>
      </c>
      <c r="E2559" s="560">
        <v>3000</v>
      </c>
      <c r="F2559" s="561">
        <v>47081335</v>
      </c>
      <c r="G2559" s="558" t="s">
        <v>7096</v>
      </c>
      <c r="H2559" s="546" t="s">
        <v>7095</v>
      </c>
      <c r="I2559" s="546" t="s">
        <v>7097</v>
      </c>
      <c r="J2559" s="552" t="s">
        <v>7097</v>
      </c>
      <c r="K2559" s="553">
        <v>3</v>
      </c>
      <c r="L2559" s="553">
        <v>12</v>
      </c>
      <c r="M2559" s="546">
        <v>41172.9</v>
      </c>
      <c r="N2559" s="553">
        <v>1</v>
      </c>
      <c r="O2559" s="553">
        <v>6</v>
      </c>
      <c r="P2559" s="554">
        <f t="shared" si="0"/>
        <v>19306.8</v>
      </c>
    </row>
    <row r="2560" spans="1:16" x14ac:dyDescent="0.2">
      <c r="A2560" s="546" t="s">
        <v>7073</v>
      </c>
      <c r="B2560" s="498" t="s">
        <v>639</v>
      </c>
      <c r="C2560" s="499" t="s">
        <v>620</v>
      </c>
      <c r="D2560" s="555" t="s">
        <v>7098</v>
      </c>
      <c r="E2560" s="556">
        <v>4000</v>
      </c>
      <c r="F2560" s="549">
        <v>18178411</v>
      </c>
      <c r="G2560" s="558" t="s">
        <v>7099</v>
      </c>
      <c r="H2560" s="551" t="s">
        <v>7076</v>
      </c>
      <c r="I2560" s="551" t="s">
        <v>7100</v>
      </c>
      <c r="J2560" s="552" t="s">
        <v>7078</v>
      </c>
      <c r="K2560" s="553">
        <v>3</v>
      </c>
      <c r="L2560" s="553">
        <v>12</v>
      </c>
      <c r="M2560" s="546">
        <v>53172.9</v>
      </c>
      <c r="N2560" s="553">
        <v>1</v>
      </c>
      <c r="O2560" s="553">
        <v>6</v>
      </c>
      <c r="P2560" s="554">
        <f t="shared" si="0"/>
        <v>25306.799999999999</v>
      </c>
    </row>
    <row r="2561" spans="1:16" x14ac:dyDescent="0.2">
      <c r="A2561" s="546" t="s">
        <v>7073</v>
      </c>
      <c r="B2561" s="498" t="s">
        <v>639</v>
      </c>
      <c r="C2561" s="499" t="s">
        <v>620</v>
      </c>
      <c r="D2561" s="555" t="s">
        <v>7101</v>
      </c>
      <c r="E2561" s="560">
        <v>1500</v>
      </c>
      <c r="F2561" s="561">
        <v>19523853</v>
      </c>
      <c r="G2561" s="558" t="s">
        <v>7102</v>
      </c>
      <c r="H2561" s="559"/>
      <c r="I2561" s="559"/>
      <c r="J2561" s="552" t="s">
        <v>7103</v>
      </c>
      <c r="K2561" s="553">
        <v>3</v>
      </c>
      <c r="L2561" s="553">
        <v>12</v>
      </c>
      <c r="M2561" s="546">
        <v>22703.1</v>
      </c>
      <c r="N2561" s="553">
        <v>1</v>
      </c>
      <c r="O2561" s="553">
        <v>6</v>
      </c>
      <c r="P2561" s="554">
        <f>E2561*6+810</f>
        <v>9810</v>
      </c>
    </row>
    <row r="2562" spans="1:16" x14ac:dyDescent="0.2">
      <c r="A2562" s="546" t="s">
        <v>7073</v>
      </c>
      <c r="B2562" s="498" t="s">
        <v>639</v>
      </c>
      <c r="C2562" s="499" t="s">
        <v>620</v>
      </c>
      <c r="D2562" s="555" t="s">
        <v>7104</v>
      </c>
      <c r="E2562" s="560">
        <v>6000</v>
      </c>
      <c r="F2562" s="549">
        <v>18134759</v>
      </c>
      <c r="G2562" s="555" t="s">
        <v>7105</v>
      </c>
      <c r="H2562" s="546" t="s">
        <v>7089</v>
      </c>
      <c r="I2562" s="546" t="s">
        <v>7090</v>
      </c>
      <c r="J2562" s="552" t="s">
        <v>7082</v>
      </c>
      <c r="K2562" s="553">
        <v>3</v>
      </c>
      <c r="L2562" s="553">
        <v>12</v>
      </c>
      <c r="M2562" s="546">
        <v>77172.900000000009</v>
      </c>
      <c r="N2562" s="553">
        <v>1</v>
      </c>
      <c r="O2562" s="553">
        <v>6</v>
      </c>
      <c r="P2562" s="554">
        <f t="shared" si="0"/>
        <v>37306.800000000003</v>
      </c>
    </row>
    <row r="2563" spans="1:16" x14ac:dyDescent="0.2">
      <c r="A2563" s="546" t="s">
        <v>7073</v>
      </c>
      <c r="B2563" s="498" t="s">
        <v>639</v>
      </c>
      <c r="C2563" s="499" t="s">
        <v>620</v>
      </c>
      <c r="D2563" s="555" t="s">
        <v>7106</v>
      </c>
      <c r="E2563" s="560">
        <v>3500</v>
      </c>
      <c r="F2563" s="549">
        <v>19520041</v>
      </c>
      <c r="G2563" s="558" t="s">
        <v>7107</v>
      </c>
      <c r="H2563" s="559"/>
      <c r="I2563" s="559"/>
      <c r="J2563" s="552" t="s">
        <v>7103</v>
      </c>
      <c r="K2563" s="553">
        <v>3</v>
      </c>
      <c r="L2563" s="553">
        <v>12</v>
      </c>
      <c r="M2563" s="546">
        <v>47172.9</v>
      </c>
      <c r="N2563" s="553">
        <v>1</v>
      </c>
      <c r="O2563" s="553">
        <v>6</v>
      </c>
      <c r="P2563" s="554">
        <f t="shared" si="0"/>
        <v>22306.799999999999</v>
      </c>
    </row>
    <row r="2564" spans="1:16" x14ac:dyDescent="0.2">
      <c r="A2564" s="546" t="s">
        <v>7073</v>
      </c>
      <c r="B2564" s="498" t="s">
        <v>639</v>
      </c>
      <c r="C2564" s="499" t="s">
        <v>620</v>
      </c>
      <c r="D2564" s="558" t="s">
        <v>7108</v>
      </c>
      <c r="E2564" s="548">
        <v>5000</v>
      </c>
      <c r="F2564" s="549">
        <v>42371689</v>
      </c>
      <c r="G2564" s="555" t="s">
        <v>7109</v>
      </c>
      <c r="H2564" s="546" t="s">
        <v>7110</v>
      </c>
      <c r="I2564" s="546" t="s">
        <v>7094</v>
      </c>
      <c r="J2564" s="552" t="s">
        <v>7082</v>
      </c>
      <c r="K2564" s="553">
        <v>3</v>
      </c>
      <c r="L2564" s="553">
        <v>12</v>
      </c>
      <c r="M2564" s="546">
        <v>65172.9</v>
      </c>
      <c r="N2564" s="553">
        <v>1</v>
      </c>
      <c r="O2564" s="553">
        <v>6</v>
      </c>
      <c r="P2564" s="554">
        <f t="shared" si="0"/>
        <v>31306.799999999999</v>
      </c>
    </row>
    <row r="2565" spans="1:16" x14ac:dyDescent="0.2">
      <c r="A2565" s="546" t="s">
        <v>7073</v>
      </c>
      <c r="B2565" s="498" t="s">
        <v>639</v>
      </c>
      <c r="C2565" s="499" t="s">
        <v>620</v>
      </c>
      <c r="D2565" s="555" t="s">
        <v>7111</v>
      </c>
      <c r="E2565" s="560">
        <v>7000</v>
      </c>
      <c r="F2565" s="549">
        <v>19561203</v>
      </c>
      <c r="G2565" s="558" t="s">
        <v>7112</v>
      </c>
      <c r="H2565" s="546" t="s">
        <v>7085</v>
      </c>
      <c r="I2565" s="546" t="s">
        <v>7094</v>
      </c>
      <c r="J2565" s="552" t="s">
        <v>7082</v>
      </c>
      <c r="K2565" s="553">
        <v>3</v>
      </c>
      <c r="L2565" s="553">
        <v>12</v>
      </c>
      <c r="M2565" s="546">
        <v>89172.900000000009</v>
      </c>
      <c r="N2565" s="553">
        <v>1</v>
      </c>
      <c r="O2565" s="553">
        <v>6</v>
      </c>
      <c r="P2565" s="554">
        <f>E2565*4+1306.8+10733.33</f>
        <v>40040.129999999997</v>
      </c>
    </row>
    <row r="2566" spans="1:16" x14ac:dyDescent="0.2">
      <c r="A2566" s="546" t="s">
        <v>7073</v>
      </c>
      <c r="B2566" s="498" t="s">
        <v>639</v>
      </c>
      <c r="C2566" s="499" t="s">
        <v>620</v>
      </c>
      <c r="D2566" s="558" t="s">
        <v>7113</v>
      </c>
      <c r="E2566" s="548">
        <v>7000</v>
      </c>
      <c r="F2566" s="549">
        <v>18096863</v>
      </c>
      <c r="G2566" s="555" t="s">
        <v>7114</v>
      </c>
      <c r="H2566" s="546" t="s">
        <v>7085</v>
      </c>
      <c r="I2566" s="546" t="s">
        <v>7086</v>
      </c>
      <c r="J2566" s="552" t="s">
        <v>7082</v>
      </c>
      <c r="K2566" s="553">
        <v>3</v>
      </c>
      <c r="L2566" s="553">
        <v>12</v>
      </c>
      <c r="M2566" s="546">
        <v>89172.900000000009</v>
      </c>
      <c r="N2566" s="553">
        <v>1</v>
      </c>
      <c r="O2566" s="553">
        <v>6</v>
      </c>
      <c r="P2566" s="554">
        <f t="shared" si="0"/>
        <v>43306.8</v>
      </c>
    </row>
    <row r="2567" spans="1:16" x14ac:dyDescent="0.2">
      <c r="A2567" s="546" t="s">
        <v>7073</v>
      </c>
      <c r="B2567" s="498" t="s">
        <v>639</v>
      </c>
      <c r="C2567" s="499" t="s">
        <v>620</v>
      </c>
      <c r="D2567" s="555" t="s">
        <v>7115</v>
      </c>
      <c r="E2567" s="560">
        <v>2500</v>
      </c>
      <c r="F2567" s="549">
        <v>19562394</v>
      </c>
      <c r="G2567" s="558" t="s">
        <v>7116</v>
      </c>
      <c r="H2567" s="546" t="s">
        <v>7117</v>
      </c>
      <c r="I2567" s="546" t="s">
        <v>7118</v>
      </c>
      <c r="J2567" s="552" t="s">
        <v>7082</v>
      </c>
      <c r="K2567" s="553">
        <v>3</v>
      </c>
      <c r="L2567" s="553">
        <v>12</v>
      </c>
      <c r="M2567" s="546">
        <v>35172.9</v>
      </c>
      <c r="N2567" s="553">
        <v>1</v>
      </c>
      <c r="O2567" s="553">
        <v>6</v>
      </c>
      <c r="P2567" s="554">
        <f t="shared" si="0"/>
        <v>16306.8</v>
      </c>
    </row>
    <row r="2568" spans="1:16" x14ac:dyDescent="0.2">
      <c r="A2568" s="546" t="s">
        <v>7073</v>
      </c>
      <c r="B2568" s="498" t="s">
        <v>639</v>
      </c>
      <c r="C2568" s="499" t="s">
        <v>620</v>
      </c>
      <c r="D2568" s="555" t="s">
        <v>7119</v>
      </c>
      <c r="E2568" s="560">
        <v>3500</v>
      </c>
      <c r="F2568" s="561">
        <v>42325108</v>
      </c>
      <c r="G2568" s="558" t="s">
        <v>7120</v>
      </c>
      <c r="H2568" s="546" t="s">
        <v>7121</v>
      </c>
      <c r="I2568" s="546" t="s">
        <v>7097</v>
      </c>
      <c r="J2568" s="552" t="s">
        <v>7122</v>
      </c>
      <c r="K2568" s="553">
        <v>3</v>
      </c>
      <c r="L2568" s="553">
        <v>12</v>
      </c>
      <c r="M2568" s="546">
        <v>47172.9</v>
      </c>
      <c r="N2568" s="553">
        <v>1</v>
      </c>
      <c r="O2568" s="553">
        <v>6</v>
      </c>
      <c r="P2568" s="554">
        <f t="shared" si="0"/>
        <v>22306.799999999999</v>
      </c>
    </row>
    <row r="2569" spans="1:16" x14ac:dyDescent="0.2">
      <c r="A2569" s="546" t="s">
        <v>7073</v>
      </c>
      <c r="B2569" s="498" t="s">
        <v>639</v>
      </c>
      <c r="C2569" s="499" t="s">
        <v>620</v>
      </c>
      <c r="D2569" s="555" t="s">
        <v>7123</v>
      </c>
      <c r="E2569" s="560">
        <v>4000</v>
      </c>
      <c r="F2569" s="549">
        <v>46383206</v>
      </c>
      <c r="G2569" s="558" t="s">
        <v>7124</v>
      </c>
      <c r="H2569" s="546" t="s">
        <v>7125</v>
      </c>
      <c r="I2569" s="546" t="s">
        <v>7094</v>
      </c>
      <c r="J2569" s="552" t="s">
        <v>7082</v>
      </c>
      <c r="K2569" s="553">
        <v>3</v>
      </c>
      <c r="L2569" s="553">
        <v>12</v>
      </c>
      <c r="M2569" s="546">
        <f>53172.9-0.12</f>
        <v>53172.78</v>
      </c>
      <c r="N2569" s="553">
        <v>1</v>
      </c>
      <c r="O2569" s="553">
        <v>6</v>
      </c>
      <c r="P2569" s="554">
        <f>E2569*6+1306.8-1.33</f>
        <v>25305.469999999998</v>
      </c>
    </row>
    <row r="2570" spans="1:16" x14ac:dyDescent="0.2">
      <c r="A2570" s="546" t="s">
        <v>7073</v>
      </c>
      <c r="B2570" s="498" t="s">
        <v>639</v>
      </c>
      <c r="C2570" s="499" t="s">
        <v>620</v>
      </c>
      <c r="D2570" s="555" t="s">
        <v>7126</v>
      </c>
      <c r="E2570" s="556">
        <v>6000</v>
      </c>
      <c r="F2570" s="562" t="s">
        <v>7127</v>
      </c>
      <c r="G2570" s="558" t="s">
        <v>7128</v>
      </c>
      <c r="H2570" s="546" t="s">
        <v>7129</v>
      </c>
      <c r="I2570" s="546" t="s">
        <v>7094</v>
      </c>
      <c r="J2570" s="552" t="s">
        <v>7082</v>
      </c>
      <c r="K2570" s="563"/>
      <c r="L2570" s="546"/>
      <c r="M2570" s="546"/>
      <c r="N2570" s="553">
        <v>1</v>
      </c>
      <c r="O2570" s="553">
        <v>1</v>
      </c>
      <c r="P2570" s="546">
        <f>E2570*1+217.8+3817.8</f>
        <v>10035.6</v>
      </c>
    </row>
    <row r="2571" spans="1:16" x14ac:dyDescent="0.2">
      <c r="A2571" s="546" t="s">
        <v>7073</v>
      </c>
      <c r="B2571" s="498" t="s">
        <v>639</v>
      </c>
      <c r="C2571" s="499" t="s">
        <v>620</v>
      </c>
      <c r="D2571" s="558" t="s">
        <v>7130</v>
      </c>
      <c r="E2571" s="556">
        <v>6000</v>
      </c>
      <c r="F2571" s="557">
        <v>41377985</v>
      </c>
      <c r="G2571" s="558" t="s">
        <v>7131</v>
      </c>
      <c r="H2571" s="546" t="s">
        <v>7110</v>
      </c>
      <c r="I2571" s="546" t="s">
        <v>7132</v>
      </c>
      <c r="J2571" s="552" t="s">
        <v>7082</v>
      </c>
      <c r="K2571" s="563"/>
      <c r="L2571" s="546"/>
      <c r="M2571" s="546"/>
      <c r="N2571" s="553">
        <v>1</v>
      </c>
      <c r="O2571" s="553">
        <v>1</v>
      </c>
      <c r="P2571" s="546">
        <f>E2571*1+217.8+3217.8</f>
        <v>9435.6</v>
      </c>
    </row>
    <row r="2572" spans="1:16" x14ac:dyDescent="0.2">
      <c r="A2572" s="546" t="s">
        <v>7073</v>
      </c>
      <c r="B2572" s="498" t="s">
        <v>639</v>
      </c>
      <c r="C2572" s="499" t="s">
        <v>620</v>
      </c>
      <c r="D2572" s="555" t="s">
        <v>7133</v>
      </c>
      <c r="E2572" s="560">
        <v>4500</v>
      </c>
      <c r="F2572" s="549">
        <v>46737251</v>
      </c>
      <c r="G2572" s="555" t="s">
        <v>7134</v>
      </c>
      <c r="H2572" s="546" t="s">
        <v>7089</v>
      </c>
      <c r="I2572" s="546" t="s">
        <v>7094</v>
      </c>
      <c r="J2572" s="552" t="s">
        <v>7082</v>
      </c>
      <c r="K2572" s="563"/>
      <c r="L2572" s="546"/>
      <c r="M2572" s="546"/>
      <c r="N2572" s="553">
        <v>1</v>
      </c>
      <c r="O2572" s="553">
        <v>1</v>
      </c>
      <c r="P2572" s="546">
        <f>E2572*1+217.8+2452.5</f>
        <v>7170.3</v>
      </c>
    </row>
    <row r="2573" spans="1:16" x14ac:dyDescent="0.2">
      <c r="A2573" s="546" t="s">
        <v>7073</v>
      </c>
      <c r="B2573" s="498" t="s">
        <v>639</v>
      </c>
      <c r="C2573" s="499" t="s">
        <v>620</v>
      </c>
      <c r="D2573" s="555" t="s">
        <v>7135</v>
      </c>
      <c r="E2573" s="560">
        <v>3500</v>
      </c>
      <c r="F2573" s="549">
        <v>46479323</v>
      </c>
      <c r="G2573" s="555" t="s">
        <v>7136</v>
      </c>
      <c r="H2573" s="546" t="s">
        <v>7135</v>
      </c>
      <c r="I2573" s="546" t="s">
        <v>7094</v>
      </c>
      <c r="J2573" s="552" t="s">
        <v>7082</v>
      </c>
      <c r="K2573" s="563"/>
      <c r="L2573" s="546"/>
      <c r="M2573" s="546"/>
      <c r="N2573" s="553">
        <v>1</v>
      </c>
      <c r="O2573" s="553">
        <v>1</v>
      </c>
      <c r="P2573" s="546">
        <v>1907.5</v>
      </c>
    </row>
    <row r="2574" spans="1:16" x14ac:dyDescent="0.2">
      <c r="A2574" s="564" t="s">
        <v>7137</v>
      </c>
      <c r="B2574" s="498" t="s">
        <v>639</v>
      </c>
      <c r="C2574" s="499" t="s">
        <v>620</v>
      </c>
      <c r="D2574" s="559" t="s">
        <v>7138</v>
      </c>
      <c r="E2574" s="508">
        <v>1250</v>
      </c>
      <c r="F2574" s="565" t="s">
        <v>7139</v>
      </c>
      <c r="G2574" s="559" t="s">
        <v>7140</v>
      </c>
      <c r="H2574" s="559" t="s">
        <v>7141</v>
      </c>
      <c r="I2574" s="566" t="s">
        <v>7142</v>
      </c>
      <c r="J2574" s="567"/>
      <c r="K2574" s="568">
        <v>4</v>
      </c>
      <c r="L2574" s="569">
        <v>12</v>
      </c>
      <c r="M2574" s="508">
        <v>17222.919999999998</v>
      </c>
      <c r="N2574" s="568">
        <v>1</v>
      </c>
      <c r="O2574" s="569">
        <v>6</v>
      </c>
      <c r="P2574" s="508">
        <v>7811.65</v>
      </c>
    </row>
    <row r="2575" spans="1:16" x14ac:dyDescent="0.2">
      <c r="A2575" s="564" t="s">
        <v>7137</v>
      </c>
      <c r="B2575" s="498" t="s">
        <v>639</v>
      </c>
      <c r="C2575" s="499" t="s">
        <v>620</v>
      </c>
      <c r="D2575" s="559" t="s">
        <v>7138</v>
      </c>
      <c r="E2575" s="508">
        <v>1250</v>
      </c>
      <c r="F2575" s="565" t="s">
        <v>7143</v>
      </c>
      <c r="G2575" s="559" t="s">
        <v>7144</v>
      </c>
      <c r="H2575" s="559" t="s">
        <v>7141</v>
      </c>
      <c r="I2575" s="566" t="s">
        <v>7142</v>
      </c>
      <c r="J2575" s="567"/>
      <c r="K2575" s="568">
        <v>4</v>
      </c>
      <c r="L2575" s="569">
        <v>11</v>
      </c>
      <c r="M2575" s="508">
        <v>14743.7</v>
      </c>
      <c r="N2575" s="568"/>
      <c r="O2575" s="569"/>
      <c r="P2575" s="508"/>
    </row>
    <row r="2576" spans="1:16" x14ac:dyDescent="0.2">
      <c r="A2576" s="564" t="s">
        <v>7137</v>
      </c>
      <c r="B2576" s="498" t="s">
        <v>639</v>
      </c>
      <c r="C2576" s="499" t="s">
        <v>620</v>
      </c>
      <c r="D2576" s="559" t="s">
        <v>7138</v>
      </c>
      <c r="E2576" s="508">
        <v>1000</v>
      </c>
      <c r="F2576" s="565" t="s">
        <v>7145</v>
      </c>
      <c r="G2576" s="559" t="s">
        <v>7146</v>
      </c>
      <c r="H2576" s="559" t="s">
        <v>7141</v>
      </c>
      <c r="I2576" s="566" t="s">
        <v>7142</v>
      </c>
      <c r="J2576" s="570"/>
      <c r="K2576" s="568">
        <v>4</v>
      </c>
      <c r="L2576" s="569">
        <v>12</v>
      </c>
      <c r="M2576" s="508">
        <v>13571.01</v>
      </c>
      <c r="N2576" s="568"/>
      <c r="O2576" s="569"/>
      <c r="P2576" s="508"/>
    </row>
    <row r="2577" spans="1:16" x14ac:dyDescent="0.2">
      <c r="A2577" s="564" t="s">
        <v>7137</v>
      </c>
      <c r="B2577" s="498" t="s">
        <v>639</v>
      </c>
      <c r="C2577" s="499" t="s">
        <v>620</v>
      </c>
      <c r="D2577" s="559" t="s">
        <v>7147</v>
      </c>
      <c r="E2577" s="571">
        <v>2200</v>
      </c>
      <c r="F2577" s="565" t="s">
        <v>7148</v>
      </c>
      <c r="G2577" s="559" t="s">
        <v>7149</v>
      </c>
      <c r="H2577" s="572" t="s">
        <v>7150</v>
      </c>
      <c r="I2577" s="573" t="s">
        <v>7082</v>
      </c>
      <c r="J2577" s="570"/>
      <c r="K2577" s="568">
        <v>1</v>
      </c>
      <c r="L2577" s="569">
        <v>1</v>
      </c>
      <c r="M2577" s="508">
        <v>578.70000000000005</v>
      </c>
      <c r="N2577" s="568"/>
      <c r="O2577" s="569"/>
      <c r="P2577" s="508"/>
    </row>
    <row r="2578" spans="1:16" x14ac:dyDescent="0.2">
      <c r="A2578" s="564" t="s">
        <v>7137</v>
      </c>
      <c r="B2578" s="498" t="s">
        <v>639</v>
      </c>
      <c r="C2578" s="499" t="s">
        <v>620</v>
      </c>
      <c r="D2578" s="559" t="s">
        <v>7151</v>
      </c>
      <c r="E2578" s="508">
        <v>3500</v>
      </c>
      <c r="F2578" s="565" t="s">
        <v>7152</v>
      </c>
      <c r="G2578" s="559" t="s">
        <v>7153</v>
      </c>
      <c r="H2578" s="559" t="s">
        <v>7154</v>
      </c>
      <c r="I2578" s="573" t="s">
        <v>7082</v>
      </c>
      <c r="J2578" s="570"/>
      <c r="K2578" s="568">
        <v>4</v>
      </c>
      <c r="L2578" s="569">
        <v>12</v>
      </c>
      <c r="M2578" s="508">
        <v>44914.200000000012</v>
      </c>
      <c r="N2578" s="568">
        <v>1</v>
      </c>
      <c r="O2578" s="569">
        <v>6</v>
      </c>
      <c r="P2578" s="508">
        <v>22306.799999999999</v>
      </c>
    </row>
    <row r="2579" spans="1:16" x14ac:dyDescent="0.2">
      <c r="A2579" s="564" t="s">
        <v>7137</v>
      </c>
      <c r="B2579" s="498" t="s">
        <v>639</v>
      </c>
      <c r="C2579" s="499" t="s">
        <v>620</v>
      </c>
      <c r="D2579" s="559" t="s">
        <v>7155</v>
      </c>
      <c r="E2579" s="508">
        <v>4000</v>
      </c>
      <c r="F2579" s="565" t="s">
        <v>7156</v>
      </c>
      <c r="G2579" s="559" t="s">
        <v>7157</v>
      </c>
      <c r="H2579" s="559" t="s">
        <v>7158</v>
      </c>
      <c r="I2579" s="573" t="s">
        <v>7082</v>
      </c>
      <c r="J2579" s="567"/>
      <c r="K2579" s="568">
        <v>4</v>
      </c>
      <c r="L2579" s="569">
        <v>12</v>
      </c>
      <c r="M2579" s="508">
        <v>50989.80000000001</v>
      </c>
      <c r="N2579" s="568">
        <v>1</v>
      </c>
      <c r="O2579" s="569">
        <v>6</v>
      </c>
      <c r="P2579" s="508">
        <v>25306.799999999999</v>
      </c>
    </row>
    <row r="2580" spans="1:16" x14ac:dyDescent="0.2">
      <c r="A2580" s="564" t="s">
        <v>7137</v>
      </c>
      <c r="B2580" s="498" t="s">
        <v>639</v>
      </c>
      <c r="C2580" s="499" t="s">
        <v>620</v>
      </c>
      <c r="D2580" s="559" t="s">
        <v>7159</v>
      </c>
      <c r="E2580" s="508">
        <v>2200</v>
      </c>
      <c r="F2580" s="565" t="s">
        <v>7160</v>
      </c>
      <c r="G2580" s="559" t="s">
        <v>7161</v>
      </c>
      <c r="H2580" s="559" t="s">
        <v>7162</v>
      </c>
      <c r="I2580" s="573" t="s">
        <v>7082</v>
      </c>
      <c r="J2580" s="567"/>
      <c r="K2580" s="568">
        <v>1</v>
      </c>
      <c r="L2580" s="569">
        <v>3</v>
      </c>
      <c r="M2580" s="508">
        <v>8056.1500000000005</v>
      </c>
      <c r="N2580" s="568"/>
      <c r="O2580" s="569"/>
      <c r="P2580" s="508"/>
    </row>
    <row r="2581" spans="1:16" x14ac:dyDescent="0.2">
      <c r="A2581" s="564" t="s">
        <v>7137</v>
      </c>
      <c r="B2581" s="498" t="s">
        <v>639</v>
      </c>
      <c r="C2581" s="499" t="s">
        <v>620</v>
      </c>
      <c r="D2581" s="559" t="s">
        <v>7163</v>
      </c>
      <c r="E2581" s="508">
        <v>2200</v>
      </c>
      <c r="F2581" s="565" t="s">
        <v>7164</v>
      </c>
      <c r="G2581" s="559" t="s">
        <v>7165</v>
      </c>
      <c r="H2581" s="559" t="s">
        <v>7162</v>
      </c>
      <c r="I2581" s="573" t="s">
        <v>7082</v>
      </c>
      <c r="J2581" s="567"/>
      <c r="K2581" s="568"/>
      <c r="L2581" s="569"/>
      <c r="M2581" s="508"/>
      <c r="N2581" s="568">
        <v>1</v>
      </c>
      <c r="O2581" s="569">
        <v>4</v>
      </c>
      <c r="P2581" s="508">
        <v>10555.7</v>
      </c>
    </row>
    <row r="2582" spans="1:16" x14ac:dyDescent="0.2">
      <c r="A2582" s="564" t="s">
        <v>7137</v>
      </c>
      <c r="B2582" s="498" t="s">
        <v>639</v>
      </c>
      <c r="C2582" s="499" t="s">
        <v>620</v>
      </c>
      <c r="D2582" s="559" t="s">
        <v>7166</v>
      </c>
      <c r="E2582" s="508">
        <v>1300</v>
      </c>
      <c r="F2582" s="565" t="s">
        <v>7167</v>
      </c>
      <c r="G2582" s="559" t="s">
        <v>7168</v>
      </c>
      <c r="H2582" s="559" t="s">
        <v>7141</v>
      </c>
      <c r="I2582" s="566" t="s">
        <v>7122</v>
      </c>
      <c r="J2582" s="567"/>
      <c r="K2582" s="568"/>
      <c r="L2582" s="569"/>
      <c r="M2582" s="508"/>
      <c r="N2582" s="568">
        <v>1</v>
      </c>
      <c r="O2582" s="569">
        <v>1</v>
      </c>
      <c r="P2582" s="508">
        <v>2107.37</v>
      </c>
    </row>
    <row r="2583" spans="1:16" x14ac:dyDescent="0.2">
      <c r="A2583" s="564" t="s">
        <v>7137</v>
      </c>
      <c r="B2583" s="498" t="s">
        <v>639</v>
      </c>
      <c r="C2583" s="499" t="s">
        <v>620</v>
      </c>
      <c r="D2583" s="559" t="s">
        <v>7169</v>
      </c>
      <c r="E2583" s="508">
        <v>7100</v>
      </c>
      <c r="F2583" s="565" t="s">
        <v>7170</v>
      </c>
      <c r="G2583" s="559" t="s">
        <v>7171</v>
      </c>
      <c r="H2583" s="559" t="s">
        <v>7172</v>
      </c>
      <c r="I2583" s="573" t="s">
        <v>7082</v>
      </c>
      <c r="J2583" s="567"/>
      <c r="K2583" s="568">
        <v>4</v>
      </c>
      <c r="L2583" s="569">
        <v>12</v>
      </c>
      <c r="M2583" s="508">
        <v>88189.799999999988</v>
      </c>
      <c r="N2583" s="568">
        <v>1</v>
      </c>
      <c r="O2583" s="569">
        <v>6</v>
      </c>
      <c r="P2583" s="508">
        <v>43906.8</v>
      </c>
    </row>
    <row r="2584" spans="1:16" x14ac:dyDescent="0.2">
      <c r="A2584" s="564" t="s">
        <v>7137</v>
      </c>
      <c r="B2584" s="498" t="s">
        <v>639</v>
      </c>
      <c r="C2584" s="499" t="s">
        <v>620</v>
      </c>
      <c r="D2584" s="559" t="s">
        <v>7173</v>
      </c>
      <c r="E2584" s="508">
        <v>4500</v>
      </c>
      <c r="F2584" s="565" t="s">
        <v>7174</v>
      </c>
      <c r="G2584" s="559" t="s">
        <v>7175</v>
      </c>
      <c r="H2584" s="559" t="s">
        <v>7176</v>
      </c>
      <c r="I2584" s="573" t="s">
        <v>7082</v>
      </c>
      <c r="J2584" s="567"/>
      <c r="K2584" s="568">
        <v>4</v>
      </c>
      <c r="L2584" s="569">
        <v>12</v>
      </c>
      <c r="M2584" s="508">
        <v>56978.23000000001</v>
      </c>
      <c r="N2584" s="568">
        <v>1</v>
      </c>
      <c r="O2584" s="569">
        <v>6</v>
      </c>
      <c r="P2584" s="508">
        <v>28306.799999999999</v>
      </c>
    </row>
    <row r="2585" spans="1:16" x14ac:dyDescent="0.2">
      <c r="A2585" s="564" t="s">
        <v>7137</v>
      </c>
      <c r="B2585" s="498" t="s">
        <v>639</v>
      </c>
      <c r="C2585" s="499" t="s">
        <v>620</v>
      </c>
      <c r="D2585" s="559" t="s">
        <v>7177</v>
      </c>
      <c r="E2585" s="508">
        <v>6000</v>
      </c>
      <c r="F2585" s="565" t="s">
        <v>7178</v>
      </c>
      <c r="G2585" s="559" t="s">
        <v>7179</v>
      </c>
      <c r="H2585" s="559" t="s">
        <v>7172</v>
      </c>
      <c r="I2585" s="573" t="s">
        <v>7082</v>
      </c>
      <c r="J2585" s="567"/>
      <c r="K2585" s="568">
        <v>4</v>
      </c>
      <c r="L2585" s="569">
        <v>12</v>
      </c>
      <c r="M2585" s="508">
        <v>74989.8</v>
      </c>
      <c r="N2585" s="568">
        <v>1</v>
      </c>
      <c r="O2585" s="569">
        <v>6</v>
      </c>
      <c r="P2585" s="508">
        <v>37306.800000000003</v>
      </c>
    </row>
    <row r="2586" spans="1:16" x14ac:dyDescent="0.2">
      <c r="A2586" s="564" t="s">
        <v>7137</v>
      </c>
      <c r="B2586" s="498" t="s">
        <v>639</v>
      </c>
      <c r="C2586" s="499" t="s">
        <v>620</v>
      </c>
      <c r="D2586" s="559" t="s">
        <v>7180</v>
      </c>
      <c r="E2586" s="508">
        <v>4500</v>
      </c>
      <c r="F2586" s="565" t="s">
        <v>7181</v>
      </c>
      <c r="G2586" s="559" t="s">
        <v>7182</v>
      </c>
      <c r="H2586" s="559" t="s">
        <v>7172</v>
      </c>
      <c r="I2586" s="566" t="s">
        <v>7082</v>
      </c>
      <c r="J2586" s="567"/>
      <c r="K2586" s="568">
        <v>4</v>
      </c>
      <c r="L2586" s="569">
        <v>12</v>
      </c>
      <c r="M2586" s="508">
        <v>56989.80000000001</v>
      </c>
      <c r="N2586" s="568">
        <v>1</v>
      </c>
      <c r="O2586" s="569">
        <v>6</v>
      </c>
      <c r="P2586" s="508">
        <v>28306.799999999999</v>
      </c>
    </row>
    <row r="2587" spans="1:16" x14ac:dyDescent="0.2">
      <c r="A2587" s="564" t="s">
        <v>7137</v>
      </c>
      <c r="B2587" s="498" t="s">
        <v>639</v>
      </c>
      <c r="C2587" s="499" t="s">
        <v>620</v>
      </c>
      <c r="D2587" s="559" t="s">
        <v>7183</v>
      </c>
      <c r="E2587" s="508">
        <v>4000</v>
      </c>
      <c r="F2587" s="565" t="s">
        <v>7184</v>
      </c>
      <c r="G2587" s="559" t="s">
        <v>7185</v>
      </c>
      <c r="H2587" s="559" t="s">
        <v>7186</v>
      </c>
      <c r="I2587" s="573" t="s">
        <v>7082</v>
      </c>
      <c r="J2587" s="567"/>
      <c r="K2587" s="568">
        <v>4</v>
      </c>
      <c r="L2587" s="569">
        <v>12</v>
      </c>
      <c r="M2587" s="508">
        <v>50989.80000000001</v>
      </c>
      <c r="N2587" s="568">
        <v>1</v>
      </c>
      <c r="O2587" s="569">
        <v>6</v>
      </c>
      <c r="P2587" s="508">
        <v>25306.799999999999</v>
      </c>
    </row>
    <row r="2588" spans="1:16" x14ac:dyDescent="0.2">
      <c r="A2588" s="564" t="s">
        <v>7137</v>
      </c>
      <c r="B2588" s="498" t="s">
        <v>639</v>
      </c>
      <c r="C2588" s="499" t="s">
        <v>620</v>
      </c>
      <c r="D2588" s="559" t="s">
        <v>7187</v>
      </c>
      <c r="E2588" s="508">
        <v>5000</v>
      </c>
      <c r="F2588" s="565" t="s">
        <v>7188</v>
      </c>
      <c r="G2588" s="559" t="s">
        <v>7189</v>
      </c>
      <c r="H2588" s="559" t="s">
        <v>7186</v>
      </c>
      <c r="I2588" s="573" t="s">
        <v>7082</v>
      </c>
      <c r="J2588" s="567"/>
      <c r="K2588" s="568">
        <v>4</v>
      </c>
      <c r="L2588" s="569">
        <v>12</v>
      </c>
      <c r="M2588" s="508">
        <v>57989.80000000001</v>
      </c>
      <c r="N2588" s="568">
        <v>1</v>
      </c>
      <c r="O2588" s="569">
        <v>6</v>
      </c>
      <c r="P2588" s="508">
        <v>31306.799999999999</v>
      </c>
    </row>
    <row r="2589" spans="1:16" x14ac:dyDescent="0.2">
      <c r="A2589" s="564" t="s">
        <v>7137</v>
      </c>
      <c r="B2589" s="498" t="s">
        <v>639</v>
      </c>
      <c r="C2589" s="499" t="s">
        <v>620</v>
      </c>
      <c r="D2589" s="559" t="s">
        <v>7190</v>
      </c>
      <c r="E2589" s="508">
        <v>4500</v>
      </c>
      <c r="F2589" s="565" t="s">
        <v>7191</v>
      </c>
      <c r="G2589" s="559" t="s">
        <v>7192</v>
      </c>
      <c r="H2589" s="559" t="s">
        <v>7186</v>
      </c>
      <c r="I2589" s="573" t="s">
        <v>7082</v>
      </c>
      <c r="J2589" s="567"/>
      <c r="K2589" s="568">
        <v>4</v>
      </c>
      <c r="L2589" s="569">
        <v>12</v>
      </c>
      <c r="M2589" s="508">
        <v>56989.80000000001</v>
      </c>
      <c r="N2589" s="568"/>
      <c r="O2589" s="569"/>
      <c r="P2589" s="508">
        <v>31556.68</v>
      </c>
    </row>
    <row r="2590" spans="1:16" x14ac:dyDescent="0.2">
      <c r="A2590" s="564" t="s">
        <v>7137</v>
      </c>
      <c r="B2590" s="498" t="s">
        <v>639</v>
      </c>
      <c r="C2590" s="499" t="s">
        <v>620</v>
      </c>
      <c r="D2590" s="559" t="s">
        <v>7193</v>
      </c>
      <c r="E2590" s="508">
        <v>4000</v>
      </c>
      <c r="F2590" s="565" t="s">
        <v>7194</v>
      </c>
      <c r="G2590" s="559" t="s">
        <v>7195</v>
      </c>
      <c r="H2590" s="559" t="s">
        <v>7186</v>
      </c>
      <c r="I2590" s="573" t="s">
        <v>7082</v>
      </c>
      <c r="J2590" s="567"/>
      <c r="K2590" s="568">
        <v>3</v>
      </c>
      <c r="L2590" s="569">
        <v>9</v>
      </c>
      <c r="M2590" s="508">
        <v>39526.570000000007</v>
      </c>
      <c r="N2590" s="568"/>
      <c r="O2590" s="569"/>
      <c r="P2590" s="508"/>
    </row>
    <row r="2591" spans="1:16" x14ac:dyDescent="0.2">
      <c r="A2591" s="564" t="s">
        <v>7137</v>
      </c>
      <c r="B2591" s="498" t="s">
        <v>639</v>
      </c>
      <c r="C2591" s="499" t="s">
        <v>620</v>
      </c>
      <c r="D2591" s="559" t="s">
        <v>7196</v>
      </c>
      <c r="E2591" s="508">
        <v>4000</v>
      </c>
      <c r="F2591" s="565" t="s">
        <v>7197</v>
      </c>
      <c r="G2591" s="559" t="s">
        <v>7198</v>
      </c>
      <c r="H2591" s="559" t="s">
        <v>7172</v>
      </c>
      <c r="I2591" s="573" t="s">
        <v>7082</v>
      </c>
      <c r="J2591" s="567"/>
      <c r="K2591" s="568">
        <v>4</v>
      </c>
      <c r="L2591" s="569">
        <v>12</v>
      </c>
      <c r="M2591" s="508">
        <v>50989.80000000001</v>
      </c>
      <c r="N2591" s="568"/>
      <c r="O2591" s="569"/>
      <c r="P2591" s="508">
        <v>27908.080000000002</v>
      </c>
    </row>
    <row r="2592" spans="1:16" x14ac:dyDescent="0.2">
      <c r="A2592" s="564" t="s">
        <v>7137</v>
      </c>
      <c r="B2592" s="498" t="s">
        <v>639</v>
      </c>
      <c r="C2592" s="499" t="s">
        <v>620</v>
      </c>
      <c r="D2592" s="559" t="s">
        <v>7199</v>
      </c>
      <c r="E2592" s="508">
        <v>4500</v>
      </c>
      <c r="F2592" s="565" t="s">
        <v>7200</v>
      </c>
      <c r="G2592" s="559" t="s">
        <v>7201</v>
      </c>
      <c r="H2592" s="559" t="s">
        <v>7172</v>
      </c>
      <c r="I2592" s="573" t="s">
        <v>7082</v>
      </c>
      <c r="J2592" s="567"/>
      <c r="K2592" s="568">
        <v>4</v>
      </c>
      <c r="L2592" s="569">
        <v>12</v>
      </c>
      <c r="M2592" s="508">
        <v>56989.80000000001</v>
      </c>
      <c r="N2592" s="568">
        <v>1</v>
      </c>
      <c r="O2592" s="569">
        <v>6</v>
      </c>
      <c r="P2592" s="508">
        <v>28306.799999999999</v>
      </c>
    </row>
    <row r="2593" spans="1:16" x14ac:dyDescent="0.2">
      <c r="A2593" s="564" t="s">
        <v>7137</v>
      </c>
      <c r="B2593" s="498" t="s">
        <v>639</v>
      </c>
      <c r="C2593" s="499" t="s">
        <v>620</v>
      </c>
      <c r="D2593" s="559" t="s">
        <v>7202</v>
      </c>
      <c r="E2593" s="508">
        <v>4000</v>
      </c>
      <c r="F2593" s="565" t="s">
        <v>7203</v>
      </c>
      <c r="G2593" s="559" t="s">
        <v>7204</v>
      </c>
      <c r="H2593" s="559" t="s">
        <v>7205</v>
      </c>
      <c r="I2593" s="573" t="s">
        <v>7082</v>
      </c>
      <c r="J2593" s="567"/>
      <c r="K2593" s="568">
        <v>1</v>
      </c>
      <c r="L2593" s="569">
        <v>1</v>
      </c>
      <c r="M2593" s="508">
        <v>2189.33</v>
      </c>
      <c r="N2593" s="568">
        <v>1</v>
      </c>
      <c r="O2593" s="569">
        <v>6</v>
      </c>
      <c r="P2593" s="508">
        <v>25306.799999999999</v>
      </c>
    </row>
    <row r="2594" spans="1:16" x14ac:dyDescent="0.2">
      <c r="A2594" s="564" t="s">
        <v>7137</v>
      </c>
      <c r="B2594" s="498" t="s">
        <v>639</v>
      </c>
      <c r="C2594" s="499" t="s">
        <v>620</v>
      </c>
      <c r="D2594" s="559" t="s">
        <v>7206</v>
      </c>
      <c r="E2594" s="508">
        <v>4000</v>
      </c>
      <c r="F2594" s="565" t="s">
        <v>7207</v>
      </c>
      <c r="G2594" s="559" t="s">
        <v>7208</v>
      </c>
      <c r="H2594" s="559" t="s">
        <v>7209</v>
      </c>
      <c r="I2594" s="573" t="s">
        <v>7082</v>
      </c>
      <c r="J2594" s="567"/>
      <c r="K2594" s="568">
        <v>1</v>
      </c>
      <c r="L2594" s="569">
        <v>1</v>
      </c>
      <c r="M2594" s="508">
        <v>2474.15</v>
      </c>
      <c r="N2594" s="568">
        <v>1</v>
      </c>
      <c r="O2594" s="569">
        <v>6</v>
      </c>
      <c r="P2594" s="508">
        <v>25306.799999999999</v>
      </c>
    </row>
    <row r="2595" spans="1:16" x14ac:dyDescent="0.2">
      <c r="A2595" s="564" t="s">
        <v>7137</v>
      </c>
      <c r="B2595" s="498" t="s">
        <v>639</v>
      </c>
      <c r="C2595" s="499" t="s">
        <v>620</v>
      </c>
      <c r="D2595" s="559" t="s">
        <v>7210</v>
      </c>
      <c r="E2595" s="508">
        <v>4500</v>
      </c>
      <c r="F2595" s="565" t="s">
        <v>7211</v>
      </c>
      <c r="G2595" s="559" t="s">
        <v>7212</v>
      </c>
      <c r="H2595" s="559" t="s">
        <v>7172</v>
      </c>
      <c r="I2595" s="573" t="s">
        <v>7082</v>
      </c>
      <c r="J2595" s="567"/>
      <c r="K2595" s="568"/>
      <c r="L2595" s="569"/>
      <c r="M2595" s="508"/>
      <c r="N2595" s="568">
        <v>1</v>
      </c>
      <c r="O2595" s="569">
        <v>1</v>
      </c>
      <c r="P2595" s="508">
        <v>7006.8</v>
      </c>
    </row>
    <row r="2596" spans="1:16" x14ac:dyDescent="0.2">
      <c r="A2596" s="564" t="s">
        <v>7137</v>
      </c>
      <c r="B2596" s="498" t="s">
        <v>639</v>
      </c>
      <c r="C2596" s="499" t="s">
        <v>620</v>
      </c>
      <c r="D2596" s="559" t="s">
        <v>7213</v>
      </c>
      <c r="E2596" s="508">
        <v>4000</v>
      </c>
      <c r="F2596" s="565" t="s">
        <v>7214</v>
      </c>
      <c r="G2596" s="559" t="s">
        <v>7215</v>
      </c>
      <c r="H2596" s="559" t="s">
        <v>7176</v>
      </c>
      <c r="I2596" s="573" t="s">
        <v>7082</v>
      </c>
      <c r="J2596" s="567"/>
      <c r="K2596" s="568">
        <v>4</v>
      </c>
      <c r="L2596" s="569">
        <v>12</v>
      </c>
      <c r="M2596" s="508">
        <v>50989.80000000001</v>
      </c>
      <c r="N2596" s="568">
        <v>1</v>
      </c>
      <c r="O2596" s="569">
        <v>4</v>
      </c>
      <c r="P2596" s="508">
        <v>16871.2</v>
      </c>
    </row>
    <row r="2597" spans="1:16" x14ac:dyDescent="0.2">
      <c r="A2597" s="564" t="s">
        <v>7137</v>
      </c>
      <c r="B2597" s="498" t="s">
        <v>639</v>
      </c>
      <c r="C2597" s="499" t="s">
        <v>620</v>
      </c>
      <c r="D2597" s="559" t="s">
        <v>7216</v>
      </c>
      <c r="E2597" s="508">
        <v>4500</v>
      </c>
      <c r="F2597" s="565" t="s">
        <v>7217</v>
      </c>
      <c r="G2597" s="559" t="s">
        <v>7218</v>
      </c>
      <c r="H2597" s="559" t="s">
        <v>7205</v>
      </c>
      <c r="I2597" s="573" t="s">
        <v>7082</v>
      </c>
      <c r="J2597" s="567"/>
      <c r="K2597" s="568"/>
      <c r="L2597" s="569"/>
      <c r="M2597" s="508"/>
      <c r="N2597" s="568">
        <v>1</v>
      </c>
      <c r="O2597" s="569">
        <v>1</v>
      </c>
      <c r="P2597" s="508">
        <v>7006.8</v>
      </c>
    </row>
    <row r="2598" spans="1:16" x14ac:dyDescent="0.2">
      <c r="A2598" s="564" t="s">
        <v>7137</v>
      </c>
      <c r="B2598" s="498" t="s">
        <v>639</v>
      </c>
      <c r="C2598" s="499" t="s">
        <v>620</v>
      </c>
      <c r="D2598" s="559" t="s">
        <v>7219</v>
      </c>
      <c r="E2598" s="508">
        <v>4500</v>
      </c>
      <c r="F2598" s="565" t="s">
        <v>7220</v>
      </c>
      <c r="G2598" s="559" t="s">
        <v>7221</v>
      </c>
      <c r="H2598" s="559" t="s">
        <v>7205</v>
      </c>
      <c r="I2598" s="573" t="s">
        <v>7082</v>
      </c>
      <c r="J2598" s="567"/>
      <c r="K2598" s="568"/>
      <c r="L2598" s="569"/>
      <c r="M2598" s="508"/>
      <c r="N2598" s="568">
        <v>1</v>
      </c>
      <c r="O2598" s="569">
        <v>1</v>
      </c>
      <c r="P2598" s="508">
        <v>7006.8</v>
      </c>
    </row>
    <row r="2599" spans="1:16" x14ac:dyDescent="0.2">
      <c r="A2599" s="564" t="s">
        <v>7137</v>
      </c>
      <c r="B2599" s="498" t="s">
        <v>639</v>
      </c>
      <c r="C2599" s="499" t="s">
        <v>620</v>
      </c>
      <c r="D2599" s="559" t="s">
        <v>7222</v>
      </c>
      <c r="E2599" s="508">
        <v>4500</v>
      </c>
      <c r="F2599" s="565" t="s">
        <v>7223</v>
      </c>
      <c r="G2599" s="559" t="s">
        <v>7224</v>
      </c>
      <c r="H2599" s="559" t="s">
        <v>7172</v>
      </c>
      <c r="I2599" s="573" t="s">
        <v>7082</v>
      </c>
      <c r="J2599" s="567"/>
      <c r="K2599" s="568">
        <v>1</v>
      </c>
      <c r="L2599" s="569">
        <v>1</v>
      </c>
      <c r="M2599" s="508">
        <v>2424.15</v>
      </c>
      <c r="N2599" s="568">
        <v>1</v>
      </c>
      <c r="O2599" s="569">
        <v>6</v>
      </c>
      <c r="P2599" s="508">
        <v>28306.799999999999</v>
      </c>
    </row>
    <row r="2600" spans="1:16" x14ac:dyDescent="0.2">
      <c r="A2600" s="564" t="s">
        <v>7137</v>
      </c>
      <c r="B2600" s="498" t="s">
        <v>639</v>
      </c>
      <c r="C2600" s="499" t="s">
        <v>620</v>
      </c>
      <c r="D2600" s="559" t="s">
        <v>7225</v>
      </c>
      <c r="E2600" s="508">
        <v>7500</v>
      </c>
      <c r="F2600" s="565" t="s">
        <v>7226</v>
      </c>
      <c r="G2600" s="559" t="s">
        <v>7227</v>
      </c>
      <c r="H2600" s="559" t="s">
        <v>7172</v>
      </c>
      <c r="I2600" s="573" t="s">
        <v>7082</v>
      </c>
      <c r="J2600" s="567"/>
      <c r="K2600" s="568">
        <v>4</v>
      </c>
      <c r="L2600" s="569">
        <v>12</v>
      </c>
      <c r="M2600" s="508">
        <v>92989.799999999988</v>
      </c>
      <c r="N2600" s="568">
        <v>1</v>
      </c>
      <c r="O2600" s="569">
        <v>6</v>
      </c>
      <c r="P2600" s="508">
        <v>46306.8</v>
      </c>
    </row>
    <row r="2601" spans="1:16" x14ac:dyDescent="0.2">
      <c r="A2601" s="564" t="s">
        <v>7137</v>
      </c>
      <c r="B2601" s="498" t="s">
        <v>639</v>
      </c>
      <c r="C2601" s="499" t="s">
        <v>620</v>
      </c>
      <c r="D2601" s="559" t="s">
        <v>7228</v>
      </c>
      <c r="E2601" s="508">
        <v>8000</v>
      </c>
      <c r="F2601" s="565" t="s">
        <v>7229</v>
      </c>
      <c r="G2601" s="559" t="s">
        <v>7230</v>
      </c>
      <c r="H2601" s="559" t="s">
        <v>7231</v>
      </c>
      <c r="I2601" s="573" t="s">
        <v>7082</v>
      </c>
      <c r="J2601" s="567"/>
      <c r="K2601" s="568">
        <v>4</v>
      </c>
      <c r="L2601" s="569">
        <v>11</v>
      </c>
      <c r="M2601" s="508">
        <v>89748.98</v>
      </c>
      <c r="N2601" s="568">
        <v>1</v>
      </c>
      <c r="O2601" s="569">
        <v>6</v>
      </c>
      <c r="P2601" s="508">
        <v>49306.8</v>
      </c>
    </row>
    <row r="2602" spans="1:16" x14ac:dyDescent="0.2">
      <c r="A2602" s="564" t="s">
        <v>7137</v>
      </c>
      <c r="B2602" s="498" t="s">
        <v>639</v>
      </c>
      <c r="C2602" s="499" t="s">
        <v>620</v>
      </c>
      <c r="D2602" s="559" t="s">
        <v>7232</v>
      </c>
      <c r="E2602" s="508">
        <v>5000</v>
      </c>
      <c r="F2602" s="565" t="s">
        <v>7233</v>
      </c>
      <c r="G2602" s="559" t="s">
        <v>7234</v>
      </c>
      <c r="H2602" s="559" t="s">
        <v>7172</v>
      </c>
      <c r="I2602" s="573" t="s">
        <v>7082</v>
      </c>
      <c r="J2602" s="567"/>
      <c r="K2602" s="568">
        <v>2</v>
      </c>
      <c r="L2602" s="569">
        <v>4</v>
      </c>
      <c r="M2602" s="508">
        <v>21296.6</v>
      </c>
      <c r="N2602" s="568">
        <v>1</v>
      </c>
      <c r="O2602" s="569">
        <v>6</v>
      </c>
      <c r="P2602" s="508">
        <v>31306.799999999999</v>
      </c>
    </row>
    <row r="2603" spans="1:16" x14ac:dyDescent="0.2">
      <c r="A2603" s="564" t="s">
        <v>7137</v>
      </c>
      <c r="B2603" s="498" t="s">
        <v>639</v>
      </c>
      <c r="C2603" s="499" t="s">
        <v>620</v>
      </c>
      <c r="D2603" s="559" t="s">
        <v>7235</v>
      </c>
      <c r="E2603" s="508">
        <v>5000</v>
      </c>
      <c r="F2603" s="565" t="s">
        <v>7236</v>
      </c>
      <c r="G2603" s="559" t="s">
        <v>7237</v>
      </c>
      <c r="H2603" s="559" t="s">
        <v>7176</v>
      </c>
      <c r="I2603" s="573" t="s">
        <v>7082</v>
      </c>
      <c r="J2603" s="567"/>
      <c r="K2603" s="568">
        <v>3</v>
      </c>
      <c r="L2603" s="569">
        <v>9</v>
      </c>
      <c r="M2603" s="508">
        <v>47367.720000000008</v>
      </c>
      <c r="N2603" s="568"/>
      <c r="O2603" s="569"/>
      <c r="P2603" s="508"/>
    </row>
    <row r="2604" spans="1:16" x14ac:dyDescent="0.2">
      <c r="A2604" s="564" t="s">
        <v>7137</v>
      </c>
      <c r="B2604" s="498" t="s">
        <v>639</v>
      </c>
      <c r="C2604" s="499" t="s">
        <v>620</v>
      </c>
      <c r="D2604" s="559" t="s">
        <v>7238</v>
      </c>
      <c r="E2604" s="508">
        <v>5000</v>
      </c>
      <c r="F2604" s="565" t="s">
        <v>7239</v>
      </c>
      <c r="G2604" s="559" t="s">
        <v>7240</v>
      </c>
      <c r="H2604" s="559" t="s">
        <v>7089</v>
      </c>
      <c r="I2604" s="573" t="s">
        <v>7082</v>
      </c>
      <c r="J2604" s="567"/>
      <c r="K2604" s="568">
        <v>4</v>
      </c>
      <c r="L2604" s="569">
        <v>12</v>
      </c>
      <c r="M2604" s="508">
        <v>52989.80000000001</v>
      </c>
      <c r="N2604" s="568">
        <v>1</v>
      </c>
      <c r="O2604" s="569">
        <v>6</v>
      </c>
      <c r="P2604" s="508">
        <v>31306.799999999999</v>
      </c>
    </row>
    <row r="2605" spans="1:16" x14ac:dyDescent="0.2">
      <c r="A2605" s="564" t="s">
        <v>7137</v>
      </c>
      <c r="B2605" s="498" t="s">
        <v>639</v>
      </c>
      <c r="C2605" s="499" t="s">
        <v>620</v>
      </c>
      <c r="D2605" s="559" t="s">
        <v>7241</v>
      </c>
      <c r="E2605" s="508">
        <v>5000</v>
      </c>
      <c r="F2605" s="565" t="s">
        <v>7242</v>
      </c>
      <c r="G2605" s="559" t="s">
        <v>7243</v>
      </c>
      <c r="H2605" s="559" t="s">
        <v>7176</v>
      </c>
      <c r="I2605" s="573" t="s">
        <v>7082</v>
      </c>
      <c r="J2605" s="567"/>
      <c r="K2605" s="568">
        <v>4</v>
      </c>
      <c r="L2605" s="569">
        <v>12</v>
      </c>
      <c r="M2605" s="508">
        <v>62989.80000000001</v>
      </c>
      <c r="N2605" s="568">
        <v>1</v>
      </c>
      <c r="O2605" s="569">
        <v>6</v>
      </c>
      <c r="P2605" s="508">
        <v>31306.799999999999</v>
      </c>
    </row>
    <row r="2606" spans="1:16" x14ac:dyDescent="0.2">
      <c r="A2606" s="564" t="s">
        <v>7137</v>
      </c>
      <c r="B2606" s="498" t="s">
        <v>639</v>
      </c>
      <c r="C2606" s="499" t="s">
        <v>620</v>
      </c>
      <c r="D2606" s="559" t="s">
        <v>7244</v>
      </c>
      <c r="E2606" s="508">
        <v>5000</v>
      </c>
      <c r="F2606" s="565" t="s">
        <v>7245</v>
      </c>
      <c r="G2606" s="559" t="s">
        <v>7246</v>
      </c>
      <c r="H2606" s="559" t="s">
        <v>7172</v>
      </c>
      <c r="I2606" s="573" t="s">
        <v>7082</v>
      </c>
      <c r="J2606" s="567"/>
      <c r="K2606" s="568">
        <v>4</v>
      </c>
      <c r="L2606" s="569">
        <v>12</v>
      </c>
      <c r="M2606" s="508">
        <v>62989.80000000001</v>
      </c>
      <c r="N2606" s="568">
        <v>1</v>
      </c>
      <c r="O2606" s="569">
        <v>6</v>
      </c>
      <c r="P2606" s="508">
        <v>31306.799999999999</v>
      </c>
    </row>
    <row r="2607" spans="1:16" x14ac:dyDescent="0.2">
      <c r="A2607" s="564" t="s">
        <v>7137</v>
      </c>
      <c r="B2607" s="498" t="s">
        <v>639</v>
      </c>
      <c r="C2607" s="499" t="s">
        <v>620</v>
      </c>
      <c r="D2607" s="559" t="s">
        <v>7247</v>
      </c>
      <c r="E2607" s="508">
        <v>5000</v>
      </c>
      <c r="F2607" s="565" t="s">
        <v>7248</v>
      </c>
      <c r="G2607" s="559" t="s">
        <v>7249</v>
      </c>
      <c r="H2607" s="559" t="s">
        <v>7186</v>
      </c>
      <c r="I2607" s="573" t="s">
        <v>7082</v>
      </c>
      <c r="J2607" s="567"/>
      <c r="K2607" s="568">
        <v>4</v>
      </c>
      <c r="L2607" s="569">
        <v>12</v>
      </c>
      <c r="M2607" s="508">
        <v>62989.80000000001</v>
      </c>
      <c r="N2607" s="568">
        <v>1</v>
      </c>
      <c r="O2607" s="569">
        <v>6</v>
      </c>
      <c r="P2607" s="508">
        <v>31306.799999999999</v>
      </c>
    </row>
    <row r="2608" spans="1:16" x14ac:dyDescent="0.2">
      <c r="A2608" s="564" t="s">
        <v>7137</v>
      </c>
      <c r="B2608" s="498" t="s">
        <v>639</v>
      </c>
      <c r="C2608" s="499" t="s">
        <v>620</v>
      </c>
      <c r="D2608" s="559" t="s">
        <v>7250</v>
      </c>
      <c r="E2608" s="508">
        <v>5000</v>
      </c>
      <c r="F2608" s="565" t="s">
        <v>7251</v>
      </c>
      <c r="G2608" s="559" t="s">
        <v>7252</v>
      </c>
      <c r="H2608" s="559" t="s">
        <v>7089</v>
      </c>
      <c r="I2608" s="573" t="s">
        <v>7082</v>
      </c>
      <c r="J2608" s="567"/>
      <c r="K2608" s="568">
        <v>4</v>
      </c>
      <c r="L2608" s="569">
        <v>12</v>
      </c>
      <c r="M2608" s="508">
        <v>62989.80000000001</v>
      </c>
      <c r="N2608" s="568">
        <v>1</v>
      </c>
      <c r="O2608" s="569">
        <v>6</v>
      </c>
      <c r="P2608" s="508">
        <v>31306.799999999999</v>
      </c>
    </row>
    <row r="2609" spans="1:16" x14ac:dyDescent="0.2">
      <c r="A2609" s="564" t="s">
        <v>7137</v>
      </c>
      <c r="B2609" s="498" t="s">
        <v>639</v>
      </c>
      <c r="C2609" s="499" t="s">
        <v>620</v>
      </c>
      <c r="D2609" s="559" t="s">
        <v>7253</v>
      </c>
      <c r="E2609" s="508">
        <v>5000</v>
      </c>
      <c r="F2609" s="565" t="s">
        <v>7254</v>
      </c>
      <c r="G2609" s="559" t="s">
        <v>7255</v>
      </c>
      <c r="H2609" s="559" t="s">
        <v>7186</v>
      </c>
      <c r="I2609" s="573" t="s">
        <v>7082</v>
      </c>
      <c r="J2609" s="567"/>
      <c r="K2609" s="568">
        <v>4</v>
      </c>
      <c r="L2609" s="569">
        <v>12</v>
      </c>
      <c r="M2609" s="508">
        <v>51489.80000000001</v>
      </c>
      <c r="N2609" s="568">
        <v>1</v>
      </c>
      <c r="O2609" s="569">
        <v>6</v>
      </c>
      <c r="P2609" s="508">
        <v>31306.799999999999</v>
      </c>
    </row>
    <row r="2610" spans="1:16" x14ac:dyDescent="0.2">
      <c r="A2610" s="564" t="s">
        <v>7137</v>
      </c>
      <c r="B2610" s="498" t="s">
        <v>639</v>
      </c>
      <c r="C2610" s="499" t="s">
        <v>620</v>
      </c>
      <c r="D2610" s="559" t="s">
        <v>7256</v>
      </c>
      <c r="E2610" s="508">
        <v>5000</v>
      </c>
      <c r="F2610" s="565" t="s">
        <v>7257</v>
      </c>
      <c r="G2610" s="559" t="s">
        <v>7258</v>
      </c>
      <c r="H2610" s="559" t="s">
        <v>7172</v>
      </c>
      <c r="I2610" s="573" t="s">
        <v>7082</v>
      </c>
      <c r="J2610" s="567"/>
      <c r="K2610" s="568">
        <v>1</v>
      </c>
      <c r="L2610" s="569">
        <v>3</v>
      </c>
      <c r="M2610" s="508">
        <v>13189.119999999999</v>
      </c>
      <c r="N2610" s="568"/>
      <c r="O2610" s="569"/>
      <c r="P2610" s="508"/>
    </row>
    <row r="2611" spans="1:16" x14ac:dyDescent="0.2">
      <c r="A2611" s="564" t="s">
        <v>7137</v>
      </c>
      <c r="B2611" s="498" t="s">
        <v>639</v>
      </c>
      <c r="C2611" s="499" t="s">
        <v>620</v>
      </c>
      <c r="D2611" s="559" t="s">
        <v>7259</v>
      </c>
      <c r="E2611" s="508">
        <v>5000</v>
      </c>
      <c r="F2611" s="565" t="s">
        <v>7260</v>
      </c>
      <c r="G2611" s="559" t="s">
        <v>7261</v>
      </c>
      <c r="H2611" s="559" t="s">
        <v>7172</v>
      </c>
      <c r="I2611" s="573" t="s">
        <v>7082</v>
      </c>
      <c r="J2611" s="567"/>
      <c r="K2611" s="568">
        <v>3</v>
      </c>
      <c r="L2611" s="569">
        <v>9</v>
      </c>
      <c r="M2611" s="508">
        <v>47728.830000000009</v>
      </c>
      <c r="N2611" s="568"/>
      <c r="O2611" s="569"/>
      <c r="P2611" s="508"/>
    </row>
    <row r="2612" spans="1:16" x14ac:dyDescent="0.2">
      <c r="A2612" s="564" t="s">
        <v>7137</v>
      </c>
      <c r="B2612" s="498" t="s">
        <v>639</v>
      </c>
      <c r="C2612" s="499" t="s">
        <v>620</v>
      </c>
      <c r="D2612" s="559" t="s">
        <v>7262</v>
      </c>
      <c r="E2612" s="508">
        <v>5000</v>
      </c>
      <c r="F2612" s="565" t="s">
        <v>7263</v>
      </c>
      <c r="G2612" s="559" t="s">
        <v>7264</v>
      </c>
      <c r="H2612" s="559" t="s">
        <v>7172</v>
      </c>
      <c r="I2612" s="573" t="s">
        <v>7082</v>
      </c>
      <c r="J2612" s="567"/>
      <c r="K2612" s="568">
        <v>4</v>
      </c>
      <c r="L2612" s="569">
        <v>12</v>
      </c>
      <c r="M2612" s="508">
        <v>65156.470000000008</v>
      </c>
      <c r="N2612" s="568">
        <v>1</v>
      </c>
      <c r="O2612" s="569">
        <v>6</v>
      </c>
      <c r="P2612" s="508">
        <v>31306.799999999999</v>
      </c>
    </row>
    <row r="2613" spans="1:16" x14ac:dyDescent="0.2">
      <c r="A2613" s="564" t="s">
        <v>7137</v>
      </c>
      <c r="B2613" s="498" t="s">
        <v>639</v>
      </c>
      <c r="C2613" s="499" t="s">
        <v>620</v>
      </c>
      <c r="D2613" s="559" t="s">
        <v>7265</v>
      </c>
      <c r="E2613" s="508">
        <v>4000</v>
      </c>
      <c r="F2613" s="565" t="s">
        <v>7266</v>
      </c>
      <c r="G2613" s="559" t="s">
        <v>7267</v>
      </c>
      <c r="H2613" s="559" t="s">
        <v>7089</v>
      </c>
      <c r="I2613" s="573" t="s">
        <v>7082</v>
      </c>
      <c r="J2613" s="567"/>
      <c r="K2613" s="568">
        <v>4</v>
      </c>
      <c r="L2613" s="569">
        <v>12</v>
      </c>
      <c r="M2613" s="508">
        <v>50989.80000000001</v>
      </c>
      <c r="N2613" s="568">
        <v>1</v>
      </c>
      <c r="O2613" s="569">
        <v>6</v>
      </c>
      <c r="P2613" s="508">
        <v>25166.799999999999</v>
      </c>
    </row>
    <row r="2614" spans="1:16" x14ac:dyDescent="0.2">
      <c r="A2614" s="564" t="s">
        <v>7137</v>
      </c>
      <c r="B2614" s="498" t="s">
        <v>639</v>
      </c>
      <c r="C2614" s="499" t="s">
        <v>620</v>
      </c>
      <c r="D2614" s="559" t="s">
        <v>7268</v>
      </c>
      <c r="E2614" s="508">
        <v>7000</v>
      </c>
      <c r="F2614" s="565" t="s">
        <v>7269</v>
      </c>
      <c r="G2614" s="559" t="s">
        <v>7270</v>
      </c>
      <c r="H2614" s="559" t="s">
        <v>7271</v>
      </c>
      <c r="I2614" s="573" t="s">
        <v>7082</v>
      </c>
      <c r="J2614" s="567"/>
      <c r="K2614" s="568">
        <v>4</v>
      </c>
      <c r="L2614" s="569">
        <v>12</v>
      </c>
      <c r="M2614" s="508">
        <v>86877.499999999985</v>
      </c>
      <c r="N2614" s="568">
        <v>1</v>
      </c>
      <c r="O2614" s="569">
        <v>6</v>
      </c>
      <c r="P2614" s="508">
        <v>43306.8</v>
      </c>
    </row>
    <row r="2615" spans="1:16" x14ac:dyDescent="0.2">
      <c r="A2615" s="564" t="s">
        <v>7137</v>
      </c>
      <c r="B2615" s="498" t="s">
        <v>639</v>
      </c>
      <c r="C2615" s="499" t="s">
        <v>620</v>
      </c>
      <c r="D2615" s="559" t="s">
        <v>7272</v>
      </c>
      <c r="E2615" s="508">
        <v>3500</v>
      </c>
      <c r="F2615" s="565" t="s">
        <v>7273</v>
      </c>
      <c r="G2615" s="559" t="s">
        <v>7274</v>
      </c>
      <c r="H2615" s="559" t="s">
        <v>7176</v>
      </c>
      <c r="I2615" s="573" t="s">
        <v>7082</v>
      </c>
      <c r="J2615" s="567"/>
      <c r="K2615" s="568">
        <v>4</v>
      </c>
      <c r="L2615" s="569">
        <v>12</v>
      </c>
      <c r="M2615" s="508">
        <v>44989.80000000001</v>
      </c>
      <c r="N2615" s="568">
        <v>1</v>
      </c>
      <c r="O2615" s="569">
        <v>6</v>
      </c>
      <c r="P2615" s="508">
        <v>22306.799999999999</v>
      </c>
    </row>
    <row r="2616" spans="1:16" x14ac:dyDescent="0.2">
      <c r="A2616" s="564" t="s">
        <v>7137</v>
      </c>
      <c r="B2616" s="498" t="s">
        <v>639</v>
      </c>
      <c r="C2616" s="499" t="s">
        <v>620</v>
      </c>
      <c r="D2616" s="559" t="s">
        <v>7275</v>
      </c>
      <c r="E2616" s="508">
        <v>3500</v>
      </c>
      <c r="F2616" s="565" t="s">
        <v>7276</v>
      </c>
      <c r="G2616" s="559" t="s">
        <v>7277</v>
      </c>
      <c r="H2616" s="559" t="s">
        <v>4606</v>
      </c>
      <c r="I2616" s="573" t="s">
        <v>7082</v>
      </c>
      <c r="J2616" s="567"/>
      <c r="K2616" s="568">
        <v>4</v>
      </c>
      <c r="L2616" s="569">
        <v>12</v>
      </c>
      <c r="M2616" s="508">
        <v>44986.400000000009</v>
      </c>
      <c r="N2616" s="568">
        <v>1</v>
      </c>
      <c r="O2616" s="569">
        <v>6</v>
      </c>
      <c r="P2616" s="508">
        <v>22306.799999999999</v>
      </c>
    </row>
    <row r="2617" spans="1:16" x14ac:dyDescent="0.2">
      <c r="A2617" s="564" t="s">
        <v>7137</v>
      </c>
      <c r="B2617" s="498" t="s">
        <v>639</v>
      </c>
      <c r="C2617" s="499" t="s">
        <v>620</v>
      </c>
      <c r="D2617" s="559" t="s">
        <v>7278</v>
      </c>
      <c r="E2617" s="508">
        <v>2500</v>
      </c>
      <c r="F2617" s="565" t="s">
        <v>7279</v>
      </c>
      <c r="G2617" s="559" t="s">
        <v>7280</v>
      </c>
      <c r="H2617" s="559" t="s">
        <v>7281</v>
      </c>
      <c r="I2617" s="573" t="s">
        <v>7082</v>
      </c>
      <c r="J2617" s="567"/>
      <c r="K2617" s="568">
        <v>2</v>
      </c>
      <c r="L2617" s="569">
        <v>4</v>
      </c>
      <c r="M2617" s="508">
        <v>11113.27</v>
      </c>
      <c r="N2617" s="568">
        <v>1</v>
      </c>
      <c r="O2617" s="569">
        <v>6</v>
      </c>
      <c r="P2617" s="508">
        <v>16306.8</v>
      </c>
    </row>
    <row r="2618" spans="1:16" x14ac:dyDescent="0.2">
      <c r="A2618" s="564" t="s">
        <v>7137</v>
      </c>
      <c r="B2618" s="498" t="s">
        <v>639</v>
      </c>
      <c r="C2618" s="499" t="s">
        <v>620</v>
      </c>
      <c r="D2618" s="559" t="s">
        <v>7282</v>
      </c>
      <c r="E2618" s="508">
        <v>2500</v>
      </c>
      <c r="F2618" s="565" t="s">
        <v>7283</v>
      </c>
      <c r="G2618" s="559" t="s">
        <v>7284</v>
      </c>
      <c r="H2618" s="559" t="s">
        <v>7285</v>
      </c>
      <c r="I2618" s="573" t="s">
        <v>7082</v>
      </c>
      <c r="J2618" s="567"/>
      <c r="K2618" s="568">
        <v>1</v>
      </c>
      <c r="L2618" s="569">
        <v>3</v>
      </c>
      <c r="M2618" s="508">
        <v>9067.0300000000007</v>
      </c>
      <c r="N2618" s="568"/>
      <c r="O2618" s="569"/>
      <c r="P2618" s="508"/>
    </row>
    <row r="2619" spans="1:16" x14ac:dyDescent="0.2">
      <c r="A2619" s="564" t="s">
        <v>7137</v>
      </c>
      <c r="B2619" s="498" t="s">
        <v>639</v>
      </c>
      <c r="C2619" s="499" t="s">
        <v>620</v>
      </c>
      <c r="D2619" s="559" t="s">
        <v>7286</v>
      </c>
      <c r="E2619" s="508">
        <v>1200</v>
      </c>
      <c r="F2619" s="565" t="s">
        <v>7287</v>
      </c>
      <c r="G2619" s="559" t="s">
        <v>7288</v>
      </c>
      <c r="H2619" s="559" t="s">
        <v>7141</v>
      </c>
      <c r="I2619" s="566" t="s">
        <v>7142</v>
      </c>
      <c r="J2619" s="567"/>
      <c r="K2619" s="568">
        <v>4</v>
      </c>
      <c r="L2619" s="569">
        <v>12</v>
      </c>
      <c r="M2619" s="508">
        <v>16796</v>
      </c>
      <c r="N2619" s="568">
        <v>1</v>
      </c>
      <c r="O2619" s="569">
        <v>6</v>
      </c>
      <c r="P2619" s="508">
        <v>7848</v>
      </c>
    </row>
    <row r="2620" spans="1:16" x14ac:dyDescent="0.2">
      <c r="A2620" s="564" t="s">
        <v>7137</v>
      </c>
      <c r="B2620" s="498" t="s">
        <v>639</v>
      </c>
      <c r="C2620" s="499" t="s">
        <v>620</v>
      </c>
      <c r="D2620" s="559" t="s">
        <v>7289</v>
      </c>
      <c r="E2620" s="508">
        <v>1200</v>
      </c>
      <c r="F2620" s="565" t="s">
        <v>7290</v>
      </c>
      <c r="G2620" s="559" t="s">
        <v>7291</v>
      </c>
      <c r="H2620" s="559" t="s">
        <v>7141</v>
      </c>
      <c r="I2620" s="566" t="s">
        <v>7142</v>
      </c>
      <c r="J2620" s="567"/>
      <c r="K2620" s="568">
        <v>4</v>
      </c>
      <c r="L2620" s="569">
        <v>12</v>
      </c>
      <c r="M2620" s="508">
        <v>16796</v>
      </c>
      <c r="N2620" s="568">
        <v>1</v>
      </c>
      <c r="O2620" s="569">
        <v>6</v>
      </c>
      <c r="P2620" s="508">
        <v>7760.8</v>
      </c>
    </row>
    <row r="2621" spans="1:16" x14ac:dyDescent="0.2">
      <c r="A2621" s="564" t="s">
        <v>7137</v>
      </c>
      <c r="B2621" s="498" t="s">
        <v>639</v>
      </c>
      <c r="C2621" s="499" t="s">
        <v>620</v>
      </c>
      <c r="D2621" s="559" t="s">
        <v>7292</v>
      </c>
      <c r="E2621" s="508">
        <v>1200</v>
      </c>
      <c r="F2621" s="565" t="s">
        <v>7293</v>
      </c>
      <c r="G2621" s="559" t="s">
        <v>7294</v>
      </c>
      <c r="H2621" s="559" t="s">
        <v>7141</v>
      </c>
      <c r="I2621" s="566" t="s">
        <v>7142</v>
      </c>
      <c r="J2621" s="567"/>
      <c r="K2621" s="568">
        <v>4</v>
      </c>
      <c r="L2621" s="569">
        <v>10</v>
      </c>
      <c r="M2621" s="508">
        <v>13380</v>
      </c>
      <c r="N2621" s="568"/>
      <c r="O2621" s="569"/>
      <c r="P2621" s="508"/>
    </row>
    <row r="2622" spans="1:16" x14ac:dyDescent="0.2">
      <c r="A2622" s="564" t="s">
        <v>7137</v>
      </c>
      <c r="B2622" s="498" t="s">
        <v>639</v>
      </c>
      <c r="C2622" s="499" t="s">
        <v>620</v>
      </c>
      <c r="D2622" s="559" t="s">
        <v>7292</v>
      </c>
      <c r="E2622" s="508">
        <v>1200</v>
      </c>
      <c r="F2622" s="565" t="s">
        <v>7295</v>
      </c>
      <c r="G2622" s="559" t="s">
        <v>7296</v>
      </c>
      <c r="H2622" s="559" t="s">
        <v>7297</v>
      </c>
      <c r="I2622" s="566" t="s">
        <v>7142</v>
      </c>
      <c r="J2622" s="567"/>
      <c r="K2622" s="568">
        <v>4</v>
      </c>
      <c r="L2622" s="569">
        <v>12</v>
      </c>
      <c r="M2622" s="508">
        <v>16796</v>
      </c>
      <c r="N2622" s="568">
        <v>1</v>
      </c>
      <c r="O2622" s="569">
        <v>6</v>
      </c>
      <c r="P2622" s="508">
        <v>7848</v>
      </c>
    </row>
    <row r="2623" spans="1:16" x14ac:dyDescent="0.2">
      <c r="A2623" s="564" t="s">
        <v>7137</v>
      </c>
      <c r="B2623" s="498" t="s">
        <v>639</v>
      </c>
      <c r="C2623" s="499" t="s">
        <v>620</v>
      </c>
      <c r="D2623" s="559" t="s">
        <v>7298</v>
      </c>
      <c r="E2623" s="508">
        <v>1200</v>
      </c>
      <c r="F2623" s="565" t="s">
        <v>7299</v>
      </c>
      <c r="G2623" s="559" t="s">
        <v>7300</v>
      </c>
      <c r="H2623" s="559" t="s">
        <v>7141</v>
      </c>
      <c r="I2623" s="566" t="s">
        <v>7142</v>
      </c>
      <c r="J2623" s="567"/>
      <c r="K2623" s="568">
        <v>4</v>
      </c>
      <c r="L2623" s="569">
        <v>11</v>
      </c>
      <c r="M2623" s="508">
        <v>14289</v>
      </c>
      <c r="N2623" s="568">
        <v>1</v>
      </c>
      <c r="O2623" s="569">
        <v>6</v>
      </c>
      <c r="P2623" s="508">
        <v>7848</v>
      </c>
    </row>
    <row r="2624" spans="1:16" x14ac:dyDescent="0.2">
      <c r="A2624" s="564" t="s">
        <v>7137</v>
      </c>
      <c r="B2624" s="498" t="s">
        <v>639</v>
      </c>
      <c r="C2624" s="499" t="s">
        <v>620</v>
      </c>
      <c r="D2624" s="559" t="s">
        <v>7301</v>
      </c>
      <c r="E2624" s="508">
        <v>1200</v>
      </c>
      <c r="F2624" s="565" t="s">
        <v>7302</v>
      </c>
      <c r="G2624" s="559" t="s">
        <v>7303</v>
      </c>
      <c r="H2624" s="559" t="s">
        <v>7141</v>
      </c>
      <c r="I2624" s="566" t="s">
        <v>7142</v>
      </c>
      <c r="J2624" s="567"/>
      <c r="K2624" s="568">
        <v>4</v>
      </c>
      <c r="L2624" s="569">
        <v>12</v>
      </c>
      <c r="M2624" s="508">
        <v>16796</v>
      </c>
      <c r="N2624" s="568">
        <v>1</v>
      </c>
      <c r="O2624" s="569">
        <v>6</v>
      </c>
      <c r="P2624" s="508">
        <v>7848</v>
      </c>
    </row>
    <row r="2625" spans="1:16" x14ac:dyDescent="0.2">
      <c r="A2625" s="564" t="s">
        <v>7137</v>
      </c>
      <c r="B2625" s="498" t="s">
        <v>639</v>
      </c>
      <c r="C2625" s="499" t="s">
        <v>620</v>
      </c>
      <c r="D2625" s="559" t="s">
        <v>7304</v>
      </c>
      <c r="E2625" s="508">
        <v>1500</v>
      </c>
      <c r="F2625" s="565" t="s">
        <v>7305</v>
      </c>
      <c r="G2625" s="559" t="s">
        <v>7306</v>
      </c>
      <c r="H2625" s="559" t="s">
        <v>7141</v>
      </c>
      <c r="I2625" s="566" t="s">
        <v>7142</v>
      </c>
      <c r="J2625" s="567"/>
      <c r="K2625" s="568">
        <v>4</v>
      </c>
      <c r="L2625" s="569">
        <v>12</v>
      </c>
      <c r="M2625" s="508">
        <v>20665.5</v>
      </c>
      <c r="N2625" s="568">
        <v>1</v>
      </c>
      <c r="O2625" s="569">
        <v>6</v>
      </c>
      <c r="P2625" s="508">
        <v>9646.5</v>
      </c>
    </row>
    <row r="2626" spans="1:16" x14ac:dyDescent="0.2">
      <c r="A2626" s="564" t="s">
        <v>7137</v>
      </c>
      <c r="B2626" s="498" t="s">
        <v>639</v>
      </c>
      <c r="C2626" s="499" t="s">
        <v>620</v>
      </c>
      <c r="D2626" s="559" t="s">
        <v>7307</v>
      </c>
      <c r="E2626" s="508">
        <v>1500</v>
      </c>
      <c r="F2626" s="565" t="s">
        <v>7308</v>
      </c>
      <c r="G2626" s="559" t="s">
        <v>7309</v>
      </c>
      <c r="H2626" s="559" t="s">
        <v>7141</v>
      </c>
      <c r="I2626" s="566" t="s">
        <v>7142</v>
      </c>
      <c r="J2626" s="567"/>
      <c r="K2626" s="568">
        <v>4</v>
      </c>
      <c r="L2626" s="569">
        <v>12</v>
      </c>
      <c r="M2626" s="508">
        <v>20262.2</v>
      </c>
      <c r="N2626" s="568">
        <v>1</v>
      </c>
      <c r="O2626" s="569">
        <v>6</v>
      </c>
      <c r="P2626" s="508">
        <v>9810</v>
      </c>
    </row>
    <row r="2627" spans="1:16" x14ac:dyDescent="0.2">
      <c r="A2627" s="564" t="s">
        <v>7137</v>
      </c>
      <c r="B2627" s="498" t="s">
        <v>639</v>
      </c>
      <c r="C2627" s="499" t="s">
        <v>620</v>
      </c>
      <c r="D2627" s="559" t="s">
        <v>7310</v>
      </c>
      <c r="E2627" s="508">
        <v>2500</v>
      </c>
      <c r="F2627" s="565" t="s">
        <v>7311</v>
      </c>
      <c r="G2627" s="559" t="s">
        <v>7312</v>
      </c>
      <c r="H2627" s="559" t="s">
        <v>7141</v>
      </c>
      <c r="I2627" s="573" t="s">
        <v>7082</v>
      </c>
      <c r="J2627" s="567"/>
      <c r="K2627" s="568">
        <v>4</v>
      </c>
      <c r="L2627" s="569">
        <v>12</v>
      </c>
      <c r="M2627" s="508">
        <v>32989.800000000003</v>
      </c>
      <c r="N2627" s="568">
        <v>1</v>
      </c>
      <c r="O2627" s="569">
        <v>6</v>
      </c>
      <c r="P2627" s="508">
        <v>16306.8</v>
      </c>
    </row>
    <row r="2628" spans="1:16" x14ac:dyDescent="0.2">
      <c r="A2628" s="564" t="s">
        <v>7137</v>
      </c>
      <c r="B2628" s="498" t="s">
        <v>639</v>
      </c>
      <c r="C2628" s="499" t="s">
        <v>620</v>
      </c>
      <c r="D2628" s="559" t="s">
        <v>7313</v>
      </c>
      <c r="E2628" s="508">
        <v>2000</v>
      </c>
      <c r="F2628" s="565" t="s">
        <v>7314</v>
      </c>
      <c r="G2628" s="559" t="s">
        <v>7315</v>
      </c>
      <c r="H2628" s="559" t="s">
        <v>7205</v>
      </c>
      <c r="I2628" s="566" t="s">
        <v>7122</v>
      </c>
      <c r="J2628" s="567"/>
      <c r="K2628" s="568">
        <v>4</v>
      </c>
      <c r="L2628" s="569">
        <v>12</v>
      </c>
      <c r="M2628" s="508">
        <v>26989.800000000007</v>
      </c>
      <c r="N2628" s="568">
        <v>1</v>
      </c>
      <c r="O2628" s="569">
        <v>6</v>
      </c>
      <c r="P2628" s="508">
        <v>13080</v>
      </c>
    </row>
    <row r="2629" spans="1:16" x14ac:dyDescent="0.2">
      <c r="A2629" s="564" t="s">
        <v>7137</v>
      </c>
      <c r="B2629" s="498" t="s">
        <v>639</v>
      </c>
      <c r="C2629" s="499" t="s">
        <v>620</v>
      </c>
      <c r="D2629" s="559" t="s">
        <v>7316</v>
      </c>
      <c r="E2629" s="508">
        <v>2100</v>
      </c>
      <c r="F2629" s="565" t="s">
        <v>7317</v>
      </c>
      <c r="G2629" s="559" t="s">
        <v>7318</v>
      </c>
      <c r="H2629" s="559" t="s">
        <v>3010</v>
      </c>
      <c r="I2629" s="566" t="s">
        <v>7122</v>
      </c>
      <c r="J2629" s="567"/>
      <c r="K2629" s="568">
        <v>4</v>
      </c>
      <c r="L2629" s="569">
        <v>12</v>
      </c>
      <c r="M2629" s="508">
        <v>28189.800000000007</v>
      </c>
      <c r="N2629" s="568">
        <v>1</v>
      </c>
      <c r="O2629" s="569">
        <v>6</v>
      </c>
      <c r="P2629" s="508">
        <v>13734</v>
      </c>
    </row>
    <row r="2630" spans="1:16" x14ac:dyDescent="0.2">
      <c r="A2630" s="564" t="s">
        <v>7137</v>
      </c>
      <c r="B2630" s="498" t="s">
        <v>639</v>
      </c>
      <c r="C2630" s="499" t="s">
        <v>620</v>
      </c>
      <c r="D2630" s="559" t="s">
        <v>7319</v>
      </c>
      <c r="E2630" s="508">
        <v>1000</v>
      </c>
      <c r="F2630" s="565" t="s">
        <v>7320</v>
      </c>
      <c r="G2630" s="559" t="s">
        <v>7321</v>
      </c>
      <c r="H2630" s="559" t="s">
        <v>7141</v>
      </c>
      <c r="I2630" s="566" t="s">
        <v>7142</v>
      </c>
      <c r="J2630" s="567"/>
      <c r="K2630" s="568">
        <v>4</v>
      </c>
      <c r="L2630" s="569">
        <v>12</v>
      </c>
      <c r="M2630" s="508">
        <v>14180</v>
      </c>
      <c r="N2630" s="568">
        <v>1</v>
      </c>
      <c r="O2630" s="569">
        <v>6</v>
      </c>
      <c r="P2630" s="508">
        <v>6503.67</v>
      </c>
    </row>
    <row r="2631" spans="1:16" x14ac:dyDescent="0.2">
      <c r="A2631" s="564" t="s">
        <v>7137</v>
      </c>
      <c r="B2631" s="498" t="s">
        <v>639</v>
      </c>
      <c r="C2631" s="499" t="s">
        <v>620</v>
      </c>
      <c r="D2631" s="559" t="s">
        <v>7319</v>
      </c>
      <c r="E2631" s="508">
        <v>1000</v>
      </c>
      <c r="F2631" s="565" t="s">
        <v>7322</v>
      </c>
      <c r="G2631" s="559" t="s">
        <v>7323</v>
      </c>
      <c r="H2631" s="559" t="s">
        <v>7141</v>
      </c>
      <c r="I2631" s="566" t="s">
        <v>7142</v>
      </c>
      <c r="J2631" s="567"/>
      <c r="K2631" s="568">
        <v>4</v>
      </c>
      <c r="L2631" s="569">
        <v>12</v>
      </c>
      <c r="M2631" s="508">
        <v>14180</v>
      </c>
      <c r="N2631" s="568">
        <v>1</v>
      </c>
      <c r="O2631" s="569">
        <v>6</v>
      </c>
      <c r="P2631" s="508">
        <v>6503.67</v>
      </c>
    </row>
    <row r="2632" spans="1:16" x14ac:dyDescent="0.2">
      <c r="A2632" s="564" t="s">
        <v>7137</v>
      </c>
      <c r="B2632" s="498" t="s">
        <v>639</v>
      </c>
      <c r="C2632" s="499" t="s">
        <v>620</v>
      </c>
      <c r="D2632" s="559" t="s">
        <v>7319</v>
      </c>
      <c r="E2632" s="508">
        <v>1000</v>
      </c>
      <c r="F2632" s="565" t="s">
        <v>7324</v>
      </c>
      <c r="G2632" s="559" t="s">
        <v>7325</v>
      </c>
      <c r="H2632" s="559" t="s">
        <v>7141</v>
      </c>
      <c r="I2632" s="566" t="s">
        <v>7142</v>
      </c>
      <c r="J2632" s="567"/>
      <c r="K2632" s="568">
        <v>4</v>
      </c>
      <c r="L2632" s="569">
        <v>12</v>
      </c>
      <c r="M2632" s="508">
        <v>14180</v>
      </c>
      <c r="N2632" s="568">
        <v>1</v>
      </c>
      <c r="O2632" s="569">
        <v>6</v>
      </c>
      <c r="P2632" s="508">
        <v>6503.67</v>
      </c>
    </row>
    <row r="2633" spans="1:16" x14ac:dyDescent="0.2">
      <c r="A2633" s="564" t="s">
        <v>7137</v>
      </c>
      <c r="B2633" s="498" t="s">
        <v>639</v>
      </c>
      <c r="C2633" s="499" t="s">
        <v>620</v>
      </c>
      <c r="D2633" s="559" t="s">
        <v>7319</v>
      </c>
      <c r="E2633" s="508">
        <v>1000</v>
      </c>
      <c r="F2633" s="565" t="s">
        <v>7326</v>
      </c>
      <c r="G2633" s="559" t="s">
        <v>7327</v>
      </c>
      <c r="H2633" s="559" t="s">
        <v>7141</v>
      </c>
      <c r="I2633" s="566" t="s">
        <v>7142</v>
      </c>
      <c r="J2633" s="567"/>
      <c r="K2633" s="568">
        <v>4</v>
      </c>
      <c r="L2633" s="569">
        <v>12</v>
      </c>
      <c r="M2633" s="508">
        <v>14180</v>
      </c>
      <c r="N2633" s="568">
        <v>1</v>
      </c>
      <c r="O2633" s="569">
        <v>6</v>
      </c>
      <c r="P2633" s="508">
        <v>6540</v>
      </c>
    </row>
    <row r="2634" spans="1:16" x14ac:dyDescent="0.2">
      <c r="A2634" s="564" t="s">
        <v>7137</v>
      </c>
      <c r="B2634" s="498" t="s">
        <v>639</v>
      </c>
      <c r="C2634" s="499" t="s">
        <v>620</v>
      </c>
      <c r="D2634" s="559" t="s">
        <v>7319</v>
      </c>
      <c r="E2634" s="571">
        <v>1000</v>
      </c>
      <c r="F2634" s="565" t="s">
        <v>7328</v>
      </c>
      <c r="G2634" s="559" t="s">
        <v>7329</v>
      </c>
      <c r="H2634" s="572" t="s">
        <v>7141</v>
      </c>
      <c r="I2634" s="566" t="s">
        <v>7142</v>
      </c>
      <c r="J2634" s="567"/>
      <c r="K2634" s="568">
        <v>1</v>
      </c>
      <c r="L2634" s="569">
        <v>1</v>
      </c>
      <c r="M2634" s="508">
        <v>889.26</v>
      </c>
      <c r="N2634" s="568"/>
      <c r="O2634" s="569"/>
      <c r="P2634" s="508"/>
    </row>
    <row r="2635" spans="1:16" x14ac:dyDescent="0.2">
      <c r="A2635" s="564" t="s">
        <v>7137</v>
      </c>
      <c r="B2635" s="498" t="s">
        <v>639</v>
      </c>
      <c r="C2635" s="499" t="s">
        <v>620</v>
      </c>
      <c r="D2635" s="559" t="s">
        <v>7330</v>
      </c>
      <c r="E2635" s="508">
        <v>1000</v>
      </c>
      <c r="F2635" s="565" t="s">
        <v>7331</v>
      </c>
      <c r="G2635" s="559" t="s">
        <v>7332</v>
      </c>
      <c r="H2635" s="559" t="s">
        <v>7141</v>
      </c>
      <c r="I2635" s="566" t="s">
        <v>7142</v>
      </c>
      <c r="J2635" s="567"/>
      <c r="K2635" s="568">
        <v>4</v>
      </c>
      <c r="L2635" s="569">
        <v>12</v>
      </c>
      <c r="M2635" s="508">
        <v>14108.06</v>
      </c>
      <c r="N2635" s="568">
        <v>1</v>
      </c>
      <c r="O2635" s="569">
        <v>6</v>
      </c>
      <c r="P2635" s="508">
        <v>6540</v>
      </c>
    </row>
    <row r="2636" spans="1:16" x14ac:dyDescent="0.2">
      <c r="A2636" s="564" t="s">
        <v>7137</v>
      </c>
      <c r="B2636" s="498" t="s">
        <v>639</v>
      </c>
      <c r="C2636" s="499" t="s">
        <v>620</v>
      </c>
      <c r="D2636" s="559" t="s">
        <v>7330</v>
      </c>
      <c r="E2636" s="508">
        <v>1000</v>
      </c>
      <c r="F2636" s="565" t="s">
        <v>7333</v>
      </c>
      <c r="G2636" s="559" t="s">
        <v>7334</v>
      </c>
      <c r="H2636" s="559" t="s">
        <v>7141</v>
      </c>
      <c r="I2636" s="566" t="s">
        <v>7142</v>
      </c>
      <c r="J2636" s="567"/>
      <c r="K2636" s="568">
        <v>4</v>
      </c>
      <c r="L2636" s="569">
        <v>12</v>
      </c>
      <c r="M2636" s="508">
        <v>14180</v>
      </c>
      <c r="N2636" s="568">
        <v>1</v>
      </c>
      <c r="O2636" s="569">
        <v>6</v>
      </c>
      <c r="P2636" s="508">
        <v>6540</v>
      </c>
    </row>
    <row r="2637" spans="1:16" x14ac:dyDescent="0.2">
      <c r="A2637" s="564" t="s">
        <v>7137</v>
      </c>
      <c r="B2637" s="498" t="s">
        <v>639</v>
      </c>
      <c r="C2637" s="499" t="s">
        <v>620</v>
      </c>
      <c r="D2637" s="559" t="s">
        <v>7330</v>
      </c>
      <c r="E2637" s="508">
        <v>1000</v>
      </c>
      <c r="F2637" s="565" t="s">
        <v>7335</v>
      </c>
      <c r="G2637" s="559" t="s">
        <v>7336</v>
      </c>
      <c r="H2637" s="559" t="s">
        <v>7141</v>
      </c>
      <c r="I2637" s="566" t="s">
        <v>7142</v>
      </c>
      <c r="J2637" s="567"/>
      <c r="K2637" s="568">
        <v>4</v>
      </c>
      <c r="L2637" s="569">
        <v>12</v>
      </c>
      <c r="M2637" s="508">
        <v>14180</v>
      </c>
      <c r="N2637" s="568">
        <v>1</v>
      </c>
      <c r="O2637" s="569">
        <v>6</v>
      </c>
      <c r="P2637" s="508">
        <v>6540</v>
      </c>
    </row>
    <row r="2638" spans="1:16" x14ac:dyDescent="0.2">
      <c r="A2638" s="564" t="s">
        <v>7137</v>
      </c>
      <c r="B2638" s="498" t="s">
        <v>639</v>
      </c>
      <c r="C2638" s="499" t="s">
        <v>620</v>
      </c>
      <c r="D2638" s="559" t="s">
        <v>7330</v>
      </c>
      <c r="E2638" s="508">
        <v>1000</v>
      </c>
      <c r="F2638" s="565" t="s">
        <v>7337</v>
      </c>
      <c r="G2638" s="559" t="s">
        <v>7338</v>
      </c>
      <c r="H2638" s="559" t="s">
        <v>7141</v>
      </c>
      <c r="I2638" s="566" t="s">
        <v>7142</v>
      </c>
      <c r="J2638" s="567"/>
      <c r="K2638" s="568">
        <v>4</v>
      </c>
      <c r="L2638" s="569">
        <v>12</v>
      </c>
      <c r="M2638" s="508">
        <v>14180</v>
      </c>
      <c r="N2638" s="568">
        <v>1</v>
      </c>
      <c r="O2638" s="569">
        <v>6</v>
      </c>
      <c r="P2638" s="508">
        <v>6540</v>
      </c>
    </row>
    <row r="2639" spans="1:16" x14ac:dyDescent="0.2">
      <c r="A2639" s="564" t="s">
        <v>7137</v>
      </c>
      <c r="B2639" s="498" t="s">
        <v>639</v>
      </c>
      <c r="C2639" s="499" t="s">
        <v>620</v>
      </c>
      <c r="D2639" s="559" t="s">
        <v>7330</v>
      </c>
      <c r="E2639" s="508">
        <v>1000</v>
      </c>
      <c r="F2639" s="565" t="s">
        <v>7339</v>
      </c>
      <c r="G2639" s="559" t="s">
        <v>7340</v>
      </c>
      <c r="H2639" s="559" t="s">
        <v>7141</v>
      </c>
      <c r="I2639" s="566" t="s">
        <v>7142</v>
      </c>
      <c r="J2639" s="567"/>
      <c r="K2639" s="568">
        <v>4</v>
      </c>
      <c r="L2639" s="569">
        <v>12</v>
      </c>
      <c r="M2639" s="508">
        <v>14180</v>
      </c>
      <c r="N2639" s="568">
        <v>1</v>
      </c>
      <c r="O2639" s="569">
        <v>6</v>
      </c>
      <c r="P2639" s="508">
        <v>6540</v>
      </c>
    </row>
    <row r="2640" spans="1:16" x14ac:dyDescent="0.2">
      <c r="A2640" s="564" t="s">
        <v>7137</v>
      </c>
      <c r="B2640" s="498" t="s">
        <v>639</v>
      </c>
      <c r="C2640" s="499" t="s">
        <v>620</v>
      </c>
      <c r="D2640" s="559" t="s">
        <v>7341</v>
      </c>
      <c r="E2640" s="508">
        <v>1000</v>
      </c>
      <c r="F2640" s="565" t="s">
        <v>7342</v>
      </c>
      <c r="G2640" s="559" t="s">
        <v>7343</v>
      </c>
      <c r="H2640" s="559" t="s">
        <v>7141</v>
      </c>
      <c r="I2640" s="566" t="s">
        <v>7142</v>
      </c>
      <c r="J2640" s="567"/>
      <c r="K2640" s="568">
        <v>4</v>
      </c>
      <c r="L2640" s="569">
        <v>10</v>
      </c>
      <c r="M2640" s="508">
        <v>10657.310000000001</v>
      </c>
      <c r="N2640" s="568">
        <v>1</v>
      </c>
      <c r="O2640" s="569">
        <v>6</v>
      </c>
      <c r="P2640" s="508">
        <v>6252.04</v>
      </c>
    </row>
    <row r="2641" spans="1:16" x14ac:dyDescent="0.2">
      <c r="A2641" s="564" t="s">
        <v>7137</v>
      </c>
      <c r="B2641" s="498" t="s">
        <v>639</v>
      </c>
      <c r="C2641" s="499" t="s">
        <v>620</v>
      </c>
      <c r="D2641" s="559" t="s">
        <v>7344</v>
      </c>
      <c r="E2641" s="508">
        <v>1000</v>
      </c>
      <c r="F2641" s="565" t="s">
        <v>7345</v>
      </c>
      <c r="G2641" s="559" t="s">
        <v>7346</v>
      </c>
      <c r="H2641" s="559" t="s">
        <v>7141</v>
      </c>
      <c r="I2641" s="566" t="s">
        <v>7142</v>
      </c>
      <c r="J2641" s="567"/>
      <c r="K2641" s="568">
        <v>4</v>
      </c>
      <c r="L2641" s="569">
        <v>12</v>
      </c>
      <c r="M2641" s="508">
        <v>14143.67</v>
      </c>
      <c r="N2641" s="568">
        <v>1</v>
      </c>
      <c r="O2641" s="569">
        <v>6</v>
      </c>
      <c r="P2641" s="508">
        <v>6467.34</v>
      </c>
    </row>
    <row r="2642" spans="1:16" x14ac:dyDescent="0.2">
      <c r="A2642" s="564" t="s">
        <v>7137</v>
      </c>
      <c r="B2642" s="498" t="s">
        <v>639</v>
      </c>
      <c r="C2642" s="499" t="s">
        <v>620</v>
      </c>
      <c r="D2642" s="559" t="s">
        <v>7347</v>
      </c>
      <c r="E2642" s="508">
        <v>1000</v>
      </c>
      <c r="F2642" s="565" t="s">
        <v>7348</v>
      </c>
      <c r="G2642" s="559" t="s">
        <v>7349</v>
      </c>
      <c r="H2642" s="559" t="s">
        <v>7141</v>
      </c>
      <c r="I2642" s="566" t="s">
        <v>7142</v>
      </c>
      <c r="J2642" s="567"/>
      <c r="K2642" s="568">
        <v>4</v>
      </c>
      <c r="L2642" s="569">
        <v>12</v>
      </c>
      <c r="M2642" s="508">
        <v>14180</v>
      </c>
      <c r="N2642" s="568">
        <v>1</v>
      </c>
      <c r="O2642" s="569">
        <v>6</v>
      </c>
      <c r="P2642" s="508">
        <v>6540</v>
      </c>
    </row>
    <row r="2643" spans="1:16" x14ac:dyDescent="0.2">
      <c r="A2643" s="564" t="s">
        <v>7137</v>
      </c>
      <c r="B2643" s="498" t="s">
        <v>639</v>
      </c>
      <c r="C2643" s="499" t="s">
        <v>620</v>
      </c>
      <c r="D2643" s="559" t="s">
        <v>7347</v>
      </c>
      <c r="E2643" s="508">
        <v>1000</v>
      </c>
      <c r="F2643" s="565" t="s">
        <v>7350</v>
      </c>
      <c r="G2643" s="559" t="s">
        <v>7351</v>
      </c>
      <c r="H2643" s="559" t="s">
        <v>7141</v>
      </c>
      <c r="I2643" s="566" t="s">
        <v>7142</v>
      </c>
      <c r="J2643" s="567"/>
      <c r="K2643" s="568">
        <v>4</v>
      </c>
      <c r="L2643" s="569">
        <v>12</v>
      </c>
      <c r="M2643" s="508">
        <v>14143.67</v>
      </c>
      <c r="N2643" s="568">
        <v>1</v>
      </c>
      <c r="O2643" s="569">
        <v>6</v>
      </c>
      <c r="P2643" s="508">
        <v>6433.7</v>
      </c>
    </row>
    <row r="2644" spans="1:16" x14ac:dyDescent="0.2">
      <c r="A2644" s="564" t="s">
        <v>7137</v>
      </c>
      <c r="B2644" s="498" t="s">
        <v>639</v>
      </c>
      <c r="C2644" s="499" t="s">
        <v>620</v>
      </c>
      <c r="D2644" s="559" t="s">
        <v>7347</v>
      </c>
      <c r="E2644" s="508">
        <v>1000</v>
      </c>
      <c r="F2644" s="565" t="s">
        <v>7352</v>
      </c>
      <c r="G2644" s="559" t="s">
        <v>7353</v>
      </c>
      <c r="H2644" s="559" t="s">
        <v>7141</v>
      </c>
      <c r="I2644" s="566" t="s">
        <v>7142</v>
      </c>
      <c r="J2644" s="567"/>
      <c r="K2644" s="568">
        <v>4</v>
      </c>
      <c r="L2644" s="569">
        <v>12</v>
      </c>
      <c r="M2644" s="508">
        <v>14180</v>
      </c>
      <c r="N2644" s="568">
        <v>1</v>
      </c>
      <c r="O2644" s="569">
        <v>6</v>
      </c>
      <c r="P2644" s="508">
        <v>6540</v>
      </c>
    </row>
    <row r="2645" spans="1:16" x14ac:dyDescent="0.2">
      <c r="A2645" s="564" t="s">
        <v>7137</v>
      </c>
      <c r="B2645" s="498" t="s">
        <v>639</v>
      </c>
      <c r="C2645" s="499" t="s">
        <v>620</v>
      </c>
      <c r="D2645" s="559" t="s">
        <v>7347</v>
      </c>
      <c r="E2645" s="508">
        <v>1000</v>
      </c>
      <c r="F2645" s="565" t="s">
        <v>7354</v>
      </c>
      <c r="G2645" s="559" t="s">
        <v>7355</v>
      </c>
      <c r="H2645" s="559" t="s">
        <v>7141</v>
      </c>
      <c r="I2645" s="566" t="s">
        <v>7142</v>
      </c>
      <c r="J2645" s="567"/>
      <c r="K2645" s="568">
        <v>4</v>
      </c>
      <c r="L2645" s="569">
        <v>12</v>
      </c>
      <c r="M2645" s="508">
        <v>14180</v>
      </c>
      <c r="N2645" s="568">
        <v>1</v>
      </c>
      <c r="O2645" s="569">
        <v>6</v>
      </c>
      <c r="P2645" s="508">
        <v>6540</v>
      </c>
    </row>
    <row r="2646" spans="1:16" x14ac:dyDescent="0.2">
      <c r="A2646" s="564" t="s">
        <v>7137</v>
      </c>
      <c r="B2646" s="498" t="s">
        <v>639</v>
      </c>
      <c r="C2646" s="499" t="s">
        <v>620</v>
      </c>
      <c r="D2646" s="559" t="s">
        <v>7347</v>
      </c>
      <c r="E2646" s="508">
        <v>1000</v>
      </c>
      <c r="F2646" s="565" t="s">
        <v>7356</v>
      </c>
      <c r="G2646" s="559" t="s">
        <v>7357</v>
      </c>
      <c r="H2646" s="559" t="s">
        <v>7141</v>
      </c>
      <c r="I2646" s="566" t="s">
        <v>7142</v>
      </c>
      <c r="J2646" s="567"/>
      <c r="K2646" s="568">
        <v>4</v>
      </c>
      <c r="L2646" s="569">
        <v>12</v>
      </c>
      <c r="M2646" s="508">
        <v>14180</v>
      </c>
      <c r="N2646" s="568"/>
      <c r="O2646" s="569"/>
      <c r="P2646" s="508"/>
    </row>
    <row r="2647" spans="1:16" x14ac:dyDescent="0.2">
      <c r="A2647" s="564" t="s">
        <v>7137</v>
      </c>
      <c r="B2647" s="498" t="s">
        <v>639</v>
      </c>
      <c r="C2647" s="499" t="s">
        <v>620</v>
      </c>
      <c r="D2647" s="559" t="s">
        <v>7358</v>
      </c>
      <c r="E2647" s="508">
        <v>1000</v>
      </c>
      <c r="F2647" s="565" t="s">
        <v>7359</v>
      </c>
      <c r="G2647" s="559" t="s">
        <v>7360</v>
      </c>
      <c r="H2647" s="559" t="s">
        <v>7141</v>
      </c>
      <c r="I2647" s="566" t="s">
        <v>7142</v>
      </c>
      <c r="J2647" s="567"/>
      <c r="K2647" s="568">
        <v>4</v>
      </c>
      <c r="L2647" s="569">
        <v>12</v>
      </c>
      <c r="M2647" s="508">
        <v>14180</v>
      </c>
      <c r="N2647" s="568">
        <v>1</v>
      </c>
      <c r="O2647" s="569">
        <v>6</v>
      </c>
      <c r="P2647" s="508">
        <v>6540</v>
      </c>
    </row>
    <row r="2648" spans="1:16" x14ac:dyDescent="0.2">
      <c r="A2648" s="564" t="s">
        <v>7137</v>
      </c>
      <c r="B2648" s="498" t="s">
        <v>639</v>
      </c>
      <c r="C2648" s="499" t="s">
        <v>620</v>
      </c>
      <c r="D2648" s="559" t="s">
        <v>7361</v>
      </c>
      <c r="E2648" s="508">
        <v>1000</v>
      </c>
      <c r="F2648" s="565" t="s">
        <v>7362</v>
      </c>
      <c r="G2648" s="559" t="s">
        <v>7363</v>
      </c>
      <c r="H2648" s="559" t="s">
        <v>7141</v>
      </c>
      <c r="I2648" s="566" t="s">
        <v>7142</v>
      </c>
      <c r="J2648" s="567"/>
      <c r="K2648" s="568">
        <v>4</v>
      </c>
      <c r="L2648" s="569">
        <v>12</v>
      </c>
      <c r="M2648" s="508">
        <v>14180</v>
      </c>
      <c r="N2648" s="568">
        <v>1</v>
      </c>
      <c r="O2648" s="569">
        <v>6</v>
      </c>
      <c r="P2648" s="508">
        <v>6540</v>
      </c>
    </row>
    <row r="2649" spans="1:16" x14ac:dyDescent="0.2">
      <c r="A2649" s="564" t="s">
        <v>7137</v>
      </c>
      <c r="B2649" s="498" t="s">
        <v>639</v>
      </c>
      <c r="C2649" s="499" t="s">
        <v>620</v>
      </c>
      <c r="D2649" s="559" t="s">
        <v>7364</v>
      </c>
      <c r="E2649" s="508">
        <v>1000</v>
      </c>
      <c r="F2649" s="565" t="s">
        <v>7365</v>
      </c>
      <c r="G2649" s="559" t="s">
        <v>7366</v>
      </c>
      <c r="H2649" s="559" t="s">
        <v>7141</v>
      </c>
      <c r="I2649" s="566" t="s">
        <v>7142</v>
      </c>
      <c r="J2649" s="567"/>
      <c r="K2649" s="568">
        <v>4</v>
      </c>
      <c r="L2649" s="569">
        <v>12</v>
      </c>
      <c r="M2649" s="508">
        <v>14180</v>
      </c>
      <c r="N2649" s="568">
        <v>1</v>
      </c>
      <c r="O2649" s="569">
        <v>6</v>
      </c>
      <c r="P2649" s="508">
        <v>6540</v>
      </c>
    </row>
    <row r="2650" spans="1:16" x14ac:dyDescent="0.2">
      <c r="A2650" s="564" t="s">
        <v>7137</v>
      </c>
      <c r="B2650" s="498" t="s">
        <v>639</v>
      </c>
      <c r="C2650" s="499" t="s">
        <v>620</v>
      </c>
      <c r="D2650" s="559" t="s">
        <v>7367</v>
      </c>
      <c r="E2650" s="508">
        <v>1000</v>
      </c>
      <c r="F2650" s="565" t="s">
        <v>7368</v>
      </c>
      <c r="G2650" s="559" t="s">
        <v>7369</v>
      </c>
      <c r="H2650" s="559" t="s">
        <v>7141</v>
      </c>
      <c r="I2650" s="566" t="s">
        <v>7142</v>
      </c>
      <c r="J2650" s="567"/>
      <c r="K2650" s="568">
        <v>4</v>
      </c>
      <c r="L2650" s="569">
        <v>12</v>
      </c>
      <c r="M2650" s="508">
        <v>14071.01</v>
      </c>
      <c r="N2650" s="568">
        <v>1</v>
      </c>
      <c r="O2650" s="569">
        <v>6</v>
      </c>
      <c r="P2650" s="508">
        <v>6358.34</v>
      </c>
    </row>
    <row r="2651" spans="1:16" x14ac:dyDescent="0.2">
      <c r="A2651" s="564" t="s">
        <v>7137</v>
      </c>
      <c r="B2651" s="498" t="s">
        <v>639</v>
      </c>
      <c r="C2651" s="499" t="s">
        <v>620</v>
      </c>
      <c r="D2651" s="559" t="s">
        <v>7370</v>
      </c>
      <c r="E2651" s="508">
        <v>1000</v>
      </c>
      <c r="F2651" s="565" t="s">
        <v>7371</v>
      </c>
      <c r="G2651" s="559" t="s">
        <v>7372</v>
      </c>
      <c r="H2651" s="559" t="s">
        <v>7141</v>
      </c>
      <c r="I2651" s="566" t="s">
        <v>7142</v>
      </c>
      <c r="J2651" s="567"/>
      <c r="K2651" s="568">
        <v>4</v>
      </c>
      <c r="L2651" s="569">
        <v>12</v>
      </c>
      <c r="M2651" s="508">
        <v>14180</v>
      </c>
      <c r="N2651" s="568">
        <v>1</v>
      </c>
      <c r="O2651" s="569">
        <v>5</v>
      </c>
      <c r="P2651" s="508">
        <v>5413.67</v>
      </c>
    </row>
    <row r="2652" spans="1:16" x14ac:dyDescent="0.2">
      <c r="A2652" s="564" t="s">
        <v>7137</v>
      </c>
      <c r="B2652" s="498" t="s">
        <v>639</v>
      </c>
      <c r="C2652" s="499" t="s">
        <v>620</v>
      </c>
      <c r="D2652" s="559" t="s">
        <v>7370</v>
      </c>
      <c r="E2652" s="508">
        <v>1000</v>
      </c>
      <c r="F2652" s="565" t="s">
        <v>7373</v>
      </c>
      <c r="G2652" s="559" t="s">
        <v>7374</v>
      </c>
      <c r="H2652" s="559" t="s">
        <v>7141</v>
      </c>
      <c r="I2652" s="566" t="s">
        <v>7142</v>
      </c>
      <c r="J2652" s="567"/>
      <c r="K2652" s="568">
        <v>4</v>
      </c>
      <c r="L2652" s="569">
        <v>12</v>
      </c>
      <c r="M2652" s="508">
        <v>14143.67</v>
      </c>
      <c r="N2652" s="568">
        <v>1</v>
      </c>
      <c r="O2652" s="569">
        <v>6</v>
      </c>
      <c r="P2652" s="508">
        <v>6467.33</v>
      </c>
    </row>
    <row r="2653" spans="1:16" x14ac:dyDescent="0.2">
      <c r="A2653" s="564" t="s">
        <v>7137</v>
      </c>
      <c r="B2653" s="498" t="s">
        <v>639</v>
      </c>
      <c r="C2653" s="499" t="s">
        <v>620</v>
      </c>
      <c r="D2653" s="559" t="s">
        <v>7375</v>
      </c>
      <c r="E2653" s="508">
        <v>1000</v>
      </c>
      <c r="F2653" s="565" t="s">
        <v>7376</v>
      </c>
      <c r="G2653" s="559" t="s">
        <v>7377</v>
      </c>
      <c r="H2653" s="559" t="s">
        <v>7141</v>
      </c>
      <c r="I2653" s="566" t="s">
        <v>7142</v>
      </c>
      <c r="J2653" s="567"/>
      <c r="K2653" s="568">
        <v>4</v>
      </c>
      <c r="L2653" s="569">
        <v>12</v>
      </c>
      <c r="M2653" s="508">
        <v>14180</v>
      </c>
      <c r="N2653" s="568"/>
      <c r="O2653" s="569"/>
      <c r="P2653" s="508"/>
    </row>
    <row r="2654" spans="1:16" x14ac:dyDescent="0.2">
      <c r="A2654" s="564" t="s">
        <v>7137</v>
      </c>
      <c r="B2654" s="498" t="s">
        <v>639</v>
      </c>
      <c r="C2654" s="499" t="s">
        <v>620</v>
      </c>
      <c r="D2654" s="559" t="s">
        <v>7378</v>
      </c>
      <c r="E2654" s="508">
        <v>1100</v>
      </c>
      <c r="F2654" s="565" t="s">
        <v>7379</v>
      </c>
      <c r="G2654" s="559" t="s">
        <v>7380</v>
      </c>
      <c r="H2654" s="559" t="s">
        <v>7141</v>
      </c>
      <c r="I2654" s="566" t="s">
        <v>7142</v>
      </c>
      <c r="J2654" s="567"/>
      <c r="K2654" s="568">
        <v>4</v>
      </c>
      <c r="L2654" s="569">
        <v>12</v>
      </c>
      <c r="M2654" s="508">
        <v>15488</v>
      </c>
      <c r="N2654" s="568">
        <v>1</v>
      </c>
      <c r="O2654" s="569">
        <v>6</v>
      </c>
      <c r="P2654" s="508">
        <v>7154.03</v>
      </c>
    </row>
    <row r="2655" spans="1:16" x14ac:dyDescent="0.2">
      <c r="A2655" s="564" t="s">
        <v>7137</v>
      </c>
      <c r="B2655" s="498" t="s">
        <v>639</v>
      </c>
      <c r="C2655" s="499" t="s">
        <v>620</v>
      </c>
      <c r="D2655" s="559" t="s">
        <v>7381</v>
      </c>
      <c r="E2655" s="508">
        <v>1100</v>
      </c>
      <c r="F2655" s="565" t="s">
        <v>7382</v>
      </c>
      <c r="G2655" s="559" t="s">
        <v>7383</v>
      </c>
      <c r="H2655" s="559" t="s">
        <v>7141</v>
      </c>
      <c r="I2655" s="566" t="s">
        <v>7142</v>
      </c>
      <c r="J2655" s="567"/>
      <c r="K2655" s="568">
        <v>4</v>
      </c>
      <c r="L2655" s="569">
        <v>12</v>
      </c>
      <c r="M2655" s="508">
        <v>15168.270000000002</v>
      </c>
      <c r="N2655" s="568">
        <v>1</v>
      </c>
      <c r="O2655" s="569">
        <v>6</v>
      </c>
      <c r="P2655" s="508">
        <v>7074.1</v>
      </c>
    </row>
    <row r="2656" spans="1:16" x14ac:dyDescent="0.2">
      <c r="A2656" s="564" t="s">
        <v>7137</v>
      </c>
      <c r="B2656" s="498" t="s">
        <v>639</v>
      </c>
      <c r="C2656" s="499" t="s">
        <v>620</v>
      </c>
      <c r="D2656" s="559" t="s">
        <v>7381</v>
      </c>
      <c r="E2656" s="508">
        <v>1100</v>
      </c>
      <c r="F2656" s="565" t="s">
        <v>7384</v>
      </c>
      <c r="G2656" s="559" t="s">
        <v>7385</v>
      </c>
      <c r="H2656" s="559" t="s">
        <v>7141</v>
      </c>
      <c r="I2656" s="566" t="s">
        <v>7142</v>
      </c>
      <c r="J2656" s="567"/>
      <c r="K2656" s="568">
        <v>4</v>
      </c>
      <c r="L2656" s="569">
        <v>12</v>
      </c>
      <c r="M2656" s="508">
        <v>15448.029999999999</v>
      </c>
      <c r="N2656" s="568">
        <v>1</v>
      </c>
      <c r="O2656" s="569">
        <v>6</v>
      </c>
      <c r="P2656" s="508">
        <v>6994.17</v>
      </c>
    </row>
    <row r="2657" spans="1:16" x14ac:dyDescent="0.2">
      <c r="A2657" s="564" t="s">
        <v>7137</v>
      </c>
      <c r="B2657" s="498" t="s">
        <v>639</v>
      </c>
      <c r="C2657" s="499" t="s">
        <v>620</v>
      </c>
      <c r="D2657" s="559" t="s">
        <v>7386</v>
      </c>
      <c r="E2657" s="508">
        <v>1000</v>
      </c>
      <c r="F2657" s="565" t="s">
        <v>7387</v>
      </c>
      <c r="G2657" s="559" t="s">
        <v>7388</v>
      </c>
      <c r="H2657" s="559" t="s">
        <v>7141</v>
      </c>
      <c r="I2657" s="566" t="s">
        <v>7142</v>
      </c>
      <c r="J2657" s="567"/>
      <c r="K2657" s="568">
        <v>4</v>
      </c>
      <c r="L2657" s="569">
        <v>10</v>
      </c>
      <c r="M2657" s="508">
        <v>10675.429999999998</v>
      </c>
      <c r="N2657" s="568">
        <v>1</v>
      </c>
      <c r="O2657" s="569">
        <v>3</v>
      </c>
      <c r="P2657" s="508">
        <v>3270</v>
      </c>
    </row>
    <row r="2658" spans="1:16" x14ac:dyDescent="0.2">
      <c r="A2658" s="564" t="s">
        <v>7137</v>
      </c>
      <c r="B2658" s="498" t="s">
        <v>639</v>
      </c>
      <c r="C2658" s="499" t="s">
        <v>620</v>
      </c>
      <c r="D2658" s="559" t="s">
        <v>7389</v>
      </c>
      <c r="E2658" s="508">
        <v>1000</v>
      </c>
      <c r="F2658" s="565" t="s">
        <v>7390</v>
      </c>
      <c r="G2658" s="559" t="s">
        <v>7391</v>
      </c>
      <c r="H2658" s="559" t="s">
        <v>7141</v>
      </c>
      <c r="I2658" s="566" t="s">
        <v>7142</v>
      </c>
      <c r="J2658" s="567"/>
      <c r="K2658" s="568">
        <v>4</v>
      </c>
      <c r="L2658" s="569">
        <v>12</v>
      </c>
      <c r="M2658" s="508">
        <v>14034.67</v>
      </c>
      <c r="N2658" s="568">
        <v>1</v>
      </c>
      <c r="O2658" s="569">
        <v>6</v>
      </c>
      <c r="P2658" s="508">
        <v>6540</v>
      </c>
    </row>
    <row r="2659" spans="1:16" x14ac:dyDescent="0.2">
      <c r="A2659" s="564" t="s">
        <v>7137</v>
      </c>
      <c r="B2659" s="498" t="s">
        <v>639</v>
      </c>
      <c r="C2659" s="499" t="s">
        <v>620</v>
      </c>
      <c r="D2659" s="559" t="s">
        <v>7392</v>
      </c>
      <c r="E2659" s="508">
        <v>1000</v>
      </c>
      <c r="F2659" s="565" t="s">
        <v>7393</v>
      </c>
      <c r="G2659" s="559" t="s">
        <v>7394</v>
      </c>
      <c r="H2659" s="559" t="s">
        <v>7141</v>
      </c>
      <c r="I2659" s="566" t="s">
        <v>7142</v>
      </c>
      <c r="J2659" s="567"/>
      <c r="K2659" s="568">
        <v>4</v>
      </c>
      <c r="L2659" s="569">
        <v>12</v>
      </c>
      <c r="M2659" s="508">
        <v>14906.67</v>
      </c>
      <c r="N2659" s="568">
        <v>1</v>
      </c>
      <c r="O2659" s="569">
        <v>6</v>
      </c>
      <c r="P2659" s="508">
        <v>6503.67</v>
      </c>
    </row>
    <row r="2660" spans="1:16" x14ac:dyDescent="0.2">
      <c r="A2660" s="564" t="s">
        <v>7137</v>
      </c>
      <c r="B2660" s="498" t="s">
        <v>639</v>
      </c>
      <c r="C2660" s="499" t="s">
        <v>620</v>
      </c>
      <c r="D2660" s="559" t="s">
        <v>7395</v>
      </c>
      <c r="E2660" s="508">
        <v>1000</v>
      </c>
      <c r="F2660" s="565" t="s">
        <v>7396</v>
      </c>
      <c r="G2660" s="559" t="s">
        <v>7397</v>
      </c>
      <c r="H2660" s="559" t="s">
        <v>7141</v>
      </c>
      <c r="I2660" s="566" t="s">
        <v>7142</v>
      </c>
      <c r="J2660" s="567"/>
      <c r="K2660" s="568">
        <v>1</v>
      </c>
      <c r="L2660" s="569">
        <v>1</v>
      </c>
      <c r="M2660" s="508">
        <v>1083.7</v>
      </c>
      <c r="N2660" s="568">
        <v>1</v>
      </c>
      <c r="O2660" s="569">
        <v>6</v>
      </c>
      <c r="P2660" s="508">
        <v>6221.71</v>
      </c>
    </row>
    <row r="2661" spans="1:16" x14ac:dyDescent="0.2">
      <c r="A2661" s="564" t="s">
        <v>7137</v>
      </c>
      <c r="B2661" s="498" t="s">
        <v>639</v>
      </c>
      <c r="C2661" s="499" t="s">
        <v>620</v>
      </c>
      <c r="D2661" s="559" t="s">
        <v>7392</v>
      </c>
      <c r="E2661" s="508">
        <v>1000</v>
      </c>
      <c r="F2661" s="565" t="s">
        <v>7398</v>
      </c>
      <c r="G2661" s="559" t="s">
        <v>7399</v>
      </c>
      <c r="H2661" s="559" t="s">
        <v>7141</v>
      </c>
      <c r="I2661" s="566" t="s">
        <v>7142</v>
      </c>
      <c r="J2661" s="567"/>
      <c r="K2661" s="568">
        <v>4</v>
      </c>
      <c r="L2661" s="569">
        <v>11</v>
      </c>
      <c r="M2661" s="508">
        <v>11860.369999999999</v>
      </c>
      <c r="N2661" s="568">
        <v>1</v>
      </c>
      <c r="O2661" s="569">
        <v>6</v>
      </c>
      <c r="P2661" s="508">
        <v>6503.67</v>
      </c>
    </row>
    <row r="2662" spans="1:16" x14ac:dyDescent="0.2">
      <c r="A2662" s="564" t="s">
        <v>7137</v>
      </c>
      <c r="B2662" s="498" t="s">
        <v>639</v>
      </c>
      <c r="C2662" s="499" t="s">
        <v>620</v>
      </c>
      <c r="D2662" s="559" t="s">
        <v>7395</v>
      </c>
      <c r="E2662" s="508">
        <v>1000</v>
      </c>
      <c r="F2662" s="565" t="s">
        <v>7400</v>
      </c>
      <c r="G2662" s="559" t="s">
        <v>7401</v>
      </c>
      <c r="H2662" s="559" t="s">
        <v>7141</v>
      </c>
      <c r="I2662" s="566" t="s">
        <v>7142</v>
      </c>
      <c r="J2662" s="567"/>
      <c r="K2662" s="568"/>
      <c r="L2662" s="569"/>
      <c r="M2662" s="508"/>
      <c r="N2662" s="568">
        <v>1</v>
      </c>
      <c r="O2662" s="569">
        <v>2</v>
      </c>
      <c r="P2662" s="508">
        <v>1640.37</v>
      </c>
    </row>
    <row r="2663" spans="1:16" x14ac:dyDescent="0.2">
      <c r="A2663" s="564" t="s">
        <v>7137</v>
      </c>
      <c r="B2663" s="498" t="s">
        <v>639</v>
      </c>
      <c r="C2663" s="499" t="s">
        <v>620</v>
      </c>
      <c r="D2663" s="559" t="s">
        <v>7402</v>
      </c>
      <c r="E2663" s="508">
        <v>1200</v>
      </c>
      <c r="F2663" s="565" t="s">
        <v>7403</v>
      </c>
      <c r="G2663" s="559" t="s">
        <v>7404</v>
      </c>
      <c r="H2663" s="559" t="s">
        <v>7141</v>
      </c>
      <c r="I2663" s="566" t="s">
        <v>7142</v>
      </c>
      <c r="J2663" s="567"/>
      <c r="K2663" s="568">
        <v>1</v>
      </c>
      <c r="L2663" s="569">
        <v>1</v>
      </c>
      <c r="M2663" s="508">
        <v>1103.7</v>
      </c>
      <c r="N2663" s="568">
        <v>1</v>
      </c>
      <c r="O2663" s="569">
        <v>4</v>
      </c>
      <c r="P2663" s="508">
        <v>4767.7</v>
      </c>
    </row>
    <row r="2664" spans="1:16" x14ac:dyDescent="0.2">
      <c r="A2664" s="564" t="s">
        <v>7137</v>
      </c>
      <c r="B2664" s="498" t="s">
        <v>639</v>
      </c>
      <c r="C2664" s="499" t="s">
        <v>620</v>
      </c>
      <c r="D2664" s="559" t="s">
        <v>7402</v>
      </c>
      <c r="E2664" s="508">
        <v>1250</v>
      </c>
      <c r="F2664" s="565" t="s">
        <v>7405</v>
      </c>
      <c r="G2664" s="559" t="s">
        <v>7406</v>
      </c>
      <c r="H2664" s="559" t="s">
        <v>7141</v>
      </c>
      <c r="I2664" s="566" t="s">
        <v>7142</v>
      </c>
      <c r="J2664" s="567"/>
      <c r="K2664" s="568">
        <v>4</v>
      </c>
      <c r="L2664" s="569">
        <v>12</v>
      </c>
      <c r="M2664" s="508">
        <v>16904.989999999998</v>
      </c>
      <c r="N2664" s="568">
        <v>1</v>
      </c>
      <c r="O2664" s="569">
        <v>2</v>
      </c>
      <c r="P2664" s="508">
        <v>2497.92</v>
      </c>
    </row>
    <row r="2665" spans="1:16" x14ac:dyDescent="0.2">
      <c r="A2665" s="564" t="s">
        <v>7137</v>
      </c>
      <c r="B2665" s="498" t="s">
        <v>639</v>
      </c>
      <c r="C2665" s="499" t="s">
        <v>620</v>
      </c>
      <c r="D2665" s="559" t="s">
        <v>7407</v>
      </c>
      <c r="E2665" s="508">
        <v>1250</v>
      </c>
      <c r="F2665" s="565" t="s">
        <v>7408</v>
      </c>
      <c r="G2665" s="559" t="s">
        <v>7409</v>
      </c>
      <c r="H2665" s="559" t="s">
        <v>7141</v>
      </c>
      <c r="I2665" s="566" t="s">
        <v>7142</v>
      </c>
      <c r="J2665" s="567"/>
      <c r="K2665" s="568">
        <v>4</v>
      </c>
      <c r="L2665" s="569">
        <v>12</v>
      </c>
      <c r="M2665" s="508">
        <v>17004.919999999998</v>
      </c>
      <c r="N2665" s="568">
        <v>1</v>
      </c>
      <c r="O2665" s="569">
        <v>6</v>
      </c>
      <c r="P2665" s="508">
        <v>7811.66</v>
      </c>
    </row>
    <row r="2666" spans="1:16" x14ac:dyDescent="0.2">
      <c r="A2666" s="564" t="s">
        <v>7137</v>
      </c>
      <c r="B2666" s="498" t="s">
        <v>639</v>
      </c>
      <c r="C2666" s="499" t="s">
        <v>620</v>
      </c>
      <c r="D2666" s="559" t="s">
        <v>7407</v>
      </c>
      <c r="E2666" s="508">
        <v>1250</v>
      </c>
      <c r="F2666" s="565" t="s">
        <v>7410</v>
      </c>
      <c r="G2666" s="559" t="s">
        <v>7411</v>
      </c>
      <c r="H2666" s="559" t="s">
        <v>7141</v>
      </c>
      <c r="I2666" s="566" t="s">
        <v>7142</v>
      </c>
      <c r="J2666" s="567"/>
      <c r="K2666" s="568">
        <v>4</v>
      </c>
      <c r="L2666" s="569">
        <v>12</v>
      </c>
      <c r="M2666" s="508">
        <v>17359.169999999998</v>
      </c>
      <c r="N2666" s="568">
        <v>1</v>
      </c>
      <c r="O2666" s="569">
        <v>6</v>
      </c>
      <c r="P2666" s="508">
        <v>8160.8099999999995</v>
      </c>
    </row>
    <row r="2667" spans="1:16" x14ac:dyDescent="0.2">
      <c r="A2667" s="564" t="s">
        <v>7137</v>
      </c>
      <c r="B2667" s="498" t="s">
        <v>639</v>
      </c>
      <c r="C2667" s="499" t="s">
        <v>620</v>
      </c>
      <c r="D2667" s="559" t="s">
        <v>7407</v>
      </c>
      <c r="E2667" s="508">
        <v>1250</v>
      </c>
      <c r="F2667" s="565" t="s">
        <v>7412</v>
      </c>
      <c r="G2667" s="559" t="s">
        <v>7413</v>
      </c>
      <c r="H2667" s="559" t="s">
        <v>7141</v>
      </c>
      <c r="I2667" s="566" t="s">
        <v>7142</v>
      </c>
      <c r="J2667" s="567"/>
      <c r="K2667" s="568">
        <v>4</v>
      </c>
      <c r="L2667" s="569">
        <v>12</v>
      </c>
      <c r="M2667" s="508">
        <v>17404.580000000002</v>
      </c>
      <c r="N2667" s="568">
        <v>1</v>
      </c>
      <c r="O2667" s="569">
        <v>6</v>
      </c>
      <c r="P2667" s="508">
        <v>7993.32</v>
      </c>
    </row>
    <row r="2668" spans="1:16" x14ac:dyDescent="0.2">
      <c r="A2668" s="564" t="s">
        <v>7137</v>
      </c>
      <c r="B2668" s="498" t="s">
        <v>639</v>
      </c>
      <c r="C2668" s="499" t="s">
        <v>620</v>
      </c>
      <c r="D2668" s="559" t="s">
        <v>7402</v>
      </c>
      <c r="E2668" s="508">
        <v>1250</v>
      </c>
      <c r="F2668" s="565" t="s">
        <v>7414</v>
      </c>
      <c r="G2668" s="559" t="s">
        <v>7415</v>
      </c>
      <c r="H2668" s="559" t="s">
        <v>7141</v>
      </c>
      <c r="I2668" s="566" t="s">
        <v>7142</v>
      </c>
      <c r="J2668" s="567"/>
      <c r="K2668" s="568"/>
      <c r="L2668" s="569"/>
      <c r="M2668" s="508"/>
      <c r="N2668" s="568">
        <v>1</v>
      </c>
      <c r="O2668" s="569">
        <v>1</v>
      </c>
      <c r="P2668" s="508">
        <v>2029.5300000000002</v>
      </c>
    </row>
    <row r="2669" spans="1:16" x14ac:dyDescent="0.2">
      <c r="A2669" s="564" t="s">
        <v>7137</v>
      </c>
      <c r="B2669" s="498" t="s">
        <v>639</v>
      </c>
      <c r="C2669" s="499" t="s">
        <v>620</v>
      </c>
      <c r="D2669" s="559" t="s">
        <v>7407</v>
      </c>
      <c r="E2669" s="508">
        <v>1000</v>
      </c>
      <c r="F2669" s="565" t="s">
        <v>7416</v>
      </c>
      <c r="G2669" s="559" t="s">
        <v>7417</v>
      </c>
      <c r="H2669" s="559" t="s">
        <v>7141</v>
      </c>
      <c r="I2669" s="566" t="s">
        <v>7142</v>
      </c>
      <c r="J2669" s="567"/>
      <c r="K2669" s="568">
        <v>4</v>
      </c>
      <c r="L2669" s="569">
        <v>11</v>
      </c>
      <c r="M2669" s="508">
        <v>12418.4</v>
      </c>
      <c r="N2669" s="568">
        <v>1</v>
      </c>
      <c r="O2669" s="569">
        <v>6</v>
      </c>
      <c r="P2669" s="508">
        <v>6151.7300000000005</v>
      </c>
    </row>
    <row r="2670" spans="1:16" x14ac:dyDescent="0.2">
      <c r="A2670" s="564" t="s">
        <v>7137</v>
      </c>
      <c r="B2670" s="498" t="s">
        <v>639</v>
      </c>
      <c r="C2670" s="499" t="s">
        <v>620</v>
      </c>
      <c r="D2670" s="559" t="s">
        <v>7418</v>
      </c>
      <c r="E2670" s="508">
        <v>1250</v>
      </c>
      <c r="F2670" s="565" t="s">
        <v>7419</v>
      </c>
      <c r="G2670" s="559" t="s">
        <v>7420</v>
      </c>
      <c r="H2670" s="559" t="s">
        <v>7141</v>
      </c>
      <c r="I2670" s="566" t="s">
        <v>7142</v>
      </c>
      <c r="J2670" s="567"/>
      <c r="K2670" s="568">
        <v>4</v>
      </c>
      <c r="L2670" s="569">
        <v>12</v>
      </c>
      <c r="M2670" s="508">
        <v>17404.580000000002</v>
      </c>
      <c r="N2670" s="568">
        <v>1</v>
      </c>
      <c r="O2670" s="569">
        <v>6</v>
      </c>
      <c r="P2670" s="508">
        <v>8038.75</v>
      </c>
    </row>
    <row r="2671" spans="1:16" x14ac:dyDescent="0.2">
      <c r="A2671" s="564" t="s">
        <v>7137</v>
      </c>
      <c r="B2671" s="498" t="s">
        <v>639</v>
      </c>
      <c r="C2671" s="499" t="s">
        <v>620</v>
      </c>
      <c r="D2671" s="559" t="s">
        <v>7418</v>
      </c>
      <c r="E2671" s="508">
        <v>1250</v>
      </c>
      <c r="F2671" s="565" t="s">
        <v>7421</v>
      </c>
      <c r="G2671" s="559" t="s">
        <v>7422</v>
      </c>
      <c r="H2671" s="559" t="s">
        <v>7141</v>
      </c>
      <c r="I2671" s="566" t="s">
        <v>7142</v>
      </c>
      <c r="J2671" s="567"/>
      <c r="K2671" s="568">
        <v>4</v>
      </c>
      <c r="L2671" s="569">
        <v>12</v>
      </c>
      <c r="M2671" s="508">
        <v>16904.580000000002</v>
      </c>
      <c r="N2671" s="568"/>
      <c r="O2671" s="569"/>
      <c r="P2671" s="508"/>
    </row>
    <row r="2672" spans="1:16" x14ac:dyDescent="0.2">
      <c r="A2672" s="564" t="s">
        <v>7137</v>
      </c>
      <c r="B2672" s="498" t="s">
        <v>639</v>
      </c>
      <c r="C2672" s="499" t="s">
        <v>620</v>
      </c>
      <c r="D2672" s="559" t="s">
        <v>7418</v>
      </c>
      <c r="E2672" s="508">
        <v>1250</v>
      </c>
      <c r="F2672" s="565" t="s">
        <v>7423</v>
      </c>
      <c r="G2672" s="559" t="s">
        <v>7424</v>
      </c>
      <c r="H2672" s="559" t="s">
        <v>7141</v>
      </c>
      <c r="I2672" s="566" t="s">
        <v>7142</v>
      </c>
      <c r="J2672" s="567"/>
      <c r="K2672" s="568">
        <v>4</v>
      </c>
      <c r="L2672" s="569">
        <v>12</v>
      </c>
      <c r="M2672" s="508">
        <v>17177.489999999998</v>
      </c>
      <c r="N2672" s="568">
        <v>1</v>
      </c>
      <c r="O2672" s="569">
        <v>6</v>
      </c>
      <c r="P2672" s="508">
        <v>7749.23</v>
      </c>
    </row>
    <row r="2673" spans="1:16" x14ac:dyDescent="0.2">
      <c r="A2673" s="564" t="s">
        <v>7137</v>
      </c>
      <c r="B2673" s="498" t="s">
        <v>639</v>
      </c>
      <c r="C2673" s="499" t="s">
        <v>620</v>
      </c>
      <c r="D2673" s="559" t="s">
        <v>7425</v>
      </c>
      <c r="E2673" s="508">
        <v>1000</v>
      </c>
      <c r="F2673" s="565" t="s">
        <v>7426</v>
      </c>
      <c r="G2673" s="559" t="s">
        <v>7427</v>
      </c>
      <c r="H2673" s="559" t="s">
        <v>7141</v>
      </c>
      <c r="I2673" s="566" t="s">
        <v>7142</v>
      </c>
      <c r="J2673" s="567"/>
      <c r="K2673" s="568">
        <v>4</v>
      </c>
      <c r="L2673" s="569">
        <v>12</v>
      </c>
      <c r="M2673" s="508">
        <v>12950.369999999999</v>
      </c>
      <c r="N2673" s="568">
        <v>1</v>
      </c>
      <c r="O2673" s="569">
        <v>6</v>
      </c>
      <c r="P2673" s="508">
        <v>6540</v>
      </c>
    </row>
    <row r="2674" spans="1:16" x14ac:dyDescent="0.2">
      <c r="A2674" s="564" t="s">
        <v>7137</v>
      </c>
      <c r="B2674" s="498" t="s">
        <v>639</v>
      </c>
      <c r="C2674" s="499" t="s">
        <v>620</v>
      </c>
      <c r="D2674" s="559" t="s">
        <v>7428</v>
      </c>
      <c r="E2674" s="571">
        <v>1000</v>
      </c>
      <c r="F2674" s="565" t="s">
        <v>7429</v>
      </c>
      <c r="G2674" s="559" t="s">
        <v>7430</v>
      </c>
      <c r="H2674" s="572" t="s">
        <v>7141</v>
      </c>
      <c r="I2674" s="566" t="s">
        <v>7142</v>
      </c>
      <c r="J2674" s="567"/>
      <c r="K2674" s="568">
        <v>1</v>
      </c>
      <c r="L2674" s="569">
        <v>1</v>
      </c>
      <c r="M2674" s="508">
        <v>155.92000000000002</v>
      </c>
      <c r="N2674" s="568"/>
      <c r="O2674" s="569"/>
      <c r="P2674" s="508"/>
    </row>
    <row r="2675" spans="1:16" x14ac:dyDescent="0.2">
      <c r="A2675" s="564" t="s">
        <v>7137</v>
      </c>
      <c r="B2675" s="498" t="s">
        <v>639</v>
      </c>
      <c r="C2675" s="499" t="s">
        <v>620</v>
      </c>
      <c r="D2675" s="559" t="s">
        <v>7431</v>
      </c>
      <c r="E2675" s="508">
        <v>1000</v>
      </c>
      <c r="F2675" s="565" t="s">
        <v>7432</v>
      </c>
      <c r="G2675" s="559" t="s">
        <v>7433</v>
      </c>
      <c r="H2675" s="559" t="s">
        <v>7141</v>
      </c>
      <c r="I2675" s="566" t="s">
        <v>7142</v>
      </c>
      <c r="J2675" s="567"/>
      <c r="K2675" s="568">
        <v>4</v>
      </c>
      <c r="L2675" s="569">
        <v>12</v>
      </c>
      <c r="M2675" s="508">
        <v>14143.67</v>
      </c>
      <c r="N2675" s="568">
        <v>1</v>
      </c>
      <c r="O2675" s="569">
        <v>2</v>
      </c>
      <c r="P2675" s="508">
        <v>2424.36</v>
      </c>
    </row>
    <row r="2676" spans="1:16" x14ac:dyDescent="0.2">
      <c r="A2676" s="564" t="s">
        <v>7137</v>
      </c>
      <c r="B2676" s="498" t="s">
        <v>639</v>
      </c>
      <c r="C2676" s="499" t="s">
        <v>620</v>
      </c>
      <c r="D2676" s="559" t="s">
        <v>7434</v>
      </c>
      <c r="E2676" s="508">
        <v>1000</v>
      </c>
      <c r="F2676" s="565" t="s">
        <v>7435</v>
      </c>
      <c r="G2676" s="559" t="s">
        <v>7436</v>
      </c>
      <c r="H2676" s="559" t="s">
        <v>7141</v>
      </c>
      <c r="I2676" s="566" t="s">
        <v>7142</v>
      </c>
      <c r="J2676" s="567"/>
      <c r="K2676" s="568">
        <v>4</v>
      </c>
      <c r="L2676" s="569">
        <v>12</v>
      </c>
      <c r="M2676" s="508">
        <v>14180</v>
      </c>
      <c r="N2676" s="568">
        <v>1</v>
      </c>
      <c r="O2676" s="569">
        <v>6</v>
      </c>
      <c r="P2676" s="508">
        <v>6503.67</v>
      </c>
    </row>
    <row r="2677" spans="1:16" x14ac:dyDescent="0.2">
      <c r="A2677" s="564" t="s">
        <v>7137</v>
      </c>
      <c r="B2677" s="498" t="s">
        <v>639</v>
      </c>
      <c r="C2677" s="499" t="s">
        <v>620</v>
      </c>
      <c r="D2677" s="559" t="s">
        <v>7437</v>
      </c>
      <c r="E2677" s="508">
        <v>1000</v>
      </c>
      <c r="F2677" s="565" t="s">
        <v>7438</v>
      </c>
      <c r="G2677" s="559" t="s">
        <v>7439</v>
      </c>
      <c r="H2677" s="559" t="s">
        <v>7141</v>
      </c>
      <c r="I2677" s="566" t="s">
        <v>7142</v>
      </c>
      <c r="J2677" s="567"/>
      <c r="K2677" s="568">
        <v>4</v>
      </c>
      <c r="L2677" s="569">
        <v>12</v>
      </c>
      <c r="M2677" s="508">
        <v>14180</v>
      </c>
      <c r="N2677" s="568">
        <v>1</v>
      </c>
      <c r="O2677" s="569">
        <v>6</v>
      </c>
      <c r="P2677" s="508">
        <v>6540</v>
      </c>
    </row>
    <row r="2678" spans="1:16" x14ac:dyDescent="0.2">
      <c r="A2678" s="564" t="s">
        <v>7137</v>
      </c>
      <c r="B2678" s="498" t="s">
        <v>639</v>
      </c>
      <c r="C2678" s="499" t="s">
        <v>620</v>
      </c>
      <c r="D2678" s="559" t="s">
        <v>7440</v>
      </c>
      <c r="E2678" s="508">
        <v>1000</v>
      </c>
      <c r="F2678" s="565" t="s">
        <v>7441</v>
      </c>
      <c r="G2678" s="559" t="s">
        <v>7442</v>
      </c>
      <c r="H2678" s="559" t="s">
        <v>7141</v>
      </c>
      <c r="I2678" s="566" t="s">
        <v>7142</v>
      </c>
      <c r="J2678" s="567"/>
      <c r="K2678" s="568">
        <v>4</v>
      </c>
      <c r="L2678" s="569">
        <v>12</v>
      </c>
      <c r="M2678" s="508">
        <v>14180</v>
      </c>
      <c r="N2678" s="568">
        <v>1</v>
      </c>
      <c r="O2678" s="569">
        <v>6</v>
      </c>
      <c r="P2678" s="508">
        <v>6540</v>
      </c>
    </row>
    <row r="2679" spans="1:16" x14ac:dyDescent="0.2">
      <c r="A2679" s="564" t="s">
        <v>7137</v>
      </c>
      <c r="B2679" s="498" t="s">
        <v>639</v>
      </c>
      <c r="C2679" s="499" t="s">
        <v>620</v>
      </c>
      <c r="D2679" s="559" t="s">
        <v>7443</v>
      </c>
      <c r="E2679" s="508">
        <v>1000</v>
      </c>
      <c r="F2679" s="565" t="s">
        <v>7444</v>
      </c>
      <c r="G2679" s="559" t="s">
        <v>7445</v>
      </c>
      <c r="H2679" s="559" t="s">
        <v>7141</v>
      </c>
      <c r="I2679" s="566" t="s">
        <v>7142</v>
      </c>
      <c r="J2679" s="567"/>
      <c r="K2679" s="568">
        <v>4</v>
      </c>
      <c r="L2679" s="569">
        <v>12</v>
      </c>
      <c r="M2679" s="508">
        <v>14180</v>
      </c>
      <c r="N2679" s="568">
        <v>1</v>
      </c>
      <c r="O2679" s="569">
        <v>6</v>
      </c>
      <c r="P2679" s="508">
        <v>6540</v>
      </c>
    </row>
    <row r="2680" spans="1:16" x14ac:dyDescent="0.2">
      <c r="A2680" s="564" t="s">
        <v>7137</v>
      </c>
      <c r="B2680" s="498" t="s">
        <v>639</v>
      </c>
      <c r="C2680" s="499" t="s">
        <v>620</v>
      </c>
      <c r="D2680" s="559" t="s">
        <v>7443</v>
      </c>
      <c r="E2680" s="508">
        <v>1000</v>
      </c>
      <c r="F2680" s="565" t="s">
        <v>7446</v>
      </c>
      <c r="G2680" s="559" t="s">
        <v>7447</v>
      </c>
      <c r="H2680" s="559" t="s">
        <v>7141</v>
      </c>
      <c r="I2680" s="566" t="s">
        <v>7142</v>
      </c>
      <c r="J2680" s="567"/>
      <c r="K2680" s="568">
        <v>4</v>
      </c>
      <c r="L2680" s="569">
        <v>12</v>
      </c>
      <c r="M2680" s="508">
        <v>14180</v>
      </c>
      <c r="N2680" s="568">
        <v>1</v>
      </c>
      <c r="O2680" s="569">
        <v>6</v>
      </c>
      <c r="P2680" s="508">
        <v>6540</v>
      </c>
    </row>
    <row r="2681" spans="1:16" x14ac:dyDescent="0.2">
      <c r="A2681" s="564" t="s">
        <v>7137</v>
      </c>
      <c r="B2681" s="498" t="s">
        <v>639</v>
      </c>
      <c r="C2681" s="499" t="s">
        <v>620</v>
      </c>
      <c r="D2681" s="559" t="s">
        <v>7443</v>
      </c>
      <c r="E2681" s="508">
        <v>1000</v>
      </c>
      <c r="F2681" s="565" t="s">
        <v>7448</v>
      </c>
      <c r="G2681" s="559" t="s">
        <v>7449</v>
      </c>
      <c r="H2681" s="559" t="s">
        <v>7141</v>
      </c>
      <c r="I2681" s="566" t="s">
        <v>7142</v>
      </c>
      <c r="J2681" s="567"/>
      <c r="K2681" s="568">
        <v>1</v>
      </c>
      <c r="L2681" s="569">
        <v>2</v>
      </c>
      <c r="M2681" s="508">
        <v>2180</v>
      </c>
      <c r="N2681" s="568"/>
      <c r="O2681" s="569"/>
      <c r="P2681" s="508"/>
    </row>
    <row r="2682" spans="1:16" x14ac:dyDescent="0.2">
      <c r="A2682" s="564" t="s">
        <v>7137</v>
      </c>
      <c r="B2682" s="498" t="s">
        <v>639</v>
      </c>
      <c r="C2682" s="499" t="s">
        <v>620</v>
      </c>
      <c r="D2682" s="559" t="s">
        <v>7450</v>
      </c>
      <c r="E2682" s="508">
        <v>1000</v>
      </c>
      <c r="F2682" s="565" t="s">
        <v>7451</v>
      </c>
      <c r="G2682" s="559" t="s">
        <v>7452</v>
      </c>
      <c r="H2682" s="559" t="s">
        <v>7141</v>
      </c>
      <c r="I2682" s="566" t="s">
        <v>7142</v>
      </c>
      <c r="J2682" s="567"/>
      <c r="K2682" s="568">
        <v>4</v>
      </c>
      <c r="L2682" s="569">
        <v>10</v>
      </c>
      <c r="M2682" s="508">
        <v>11200</v>
      </c>
      <c r="N2682" s="568"/>
      <c r="O2682" s="569"/>
      <c r="P2682" s="508"/>
    </row>
    <row r="2683" spans="1:16" x14ac:dyDescent="0.2">
      <c r="A2683" s="564" t="s">
        <v>7137</v>
      </c>
      <c r="B2683" s="498" t="s">
        <v>639</v>
      </c>
      <c r="C2683" s="499" t="s">
        <v>620</v>
      </c>
      <c r="D2683" s="559" t="s">
        <v>7443</v>
      </c>
      <c r="E2683" s="508">
        <v>1000</v>
      </c>
      <c r="F2683" s="565" t="s">
        <v>7453</v>
      </c>
      <c r="G2683" s="559" t="s">
        <v>7454</v>
      </c>
      <c r="H2683" s="559" t="s">
        <v>7141</v>
      </c>
      <c r="I2683" s="566" t="s">
        <v>7142</v>
      </c>
      <c r="J2683" s="567"/>
      <c r="K2683" s="568">
        <v>4</v>
      </c>
      <c r="L2683" s="569">
        <v>12</v>
      </c>
      <c r="M2683" s="508">
        <v>14180</v>
      </c>
      <c r="N2683" s="568">
        <v>1</v>
      </c>
      <c r="O2683" s="569">
        <v>6</v>
      </c>
      <c r="P2683" s="508">
        <v>6540</v>
      </c>
    </row>
    <row r="2684" spans="1:16" x14ac:dyDescent="0.2">
      <c r="A2684" s="564" t="s">
        <v>7137</v>
      </c>
      <c r="B2684" s="498" t="s">
        <v>639</v>
      </c>
      <c r="C2684" s="499" t="s">
        <v>620</v>
      </c>
      <c r="D2684" s="559" t="s">
        <v>7443</v>
      </c>
      <c r="E2684" s="508">
        <v>1000</v>
      </c>
      <c r="F2684" s="565" t="s">
        <v>7455</v>
      </c>
      <c r="G2684" s="559" t="s">
        <v>7456</v>
      </c>
      <c r="H2684" s="559" t="s">
        <v>7141</v>
      </c>
      <c r="I2684" s="566" t="s">
        <v>7142</v>
      </c>
      <c r="J2684" s="567"/>
      <c r="K2684" s="568">
        <v>4</v>
      </c>
      <c r="L2684" s="569">
        <v>12</v>
      </c>
      <c r="M2684" s="508">
        <v>14180</v>
      </c>
      <c r="N2684" s="568">
        <v>1</v>
      </c>
      <c r="O2684" s="569">
        <v>6</v>
      </c>
      <c r="P2684" s="508">
        <v>6540</v>
      </c>
    </row>
    <row r="2685" spans="1:16" x14ac:dyDescent="0.2">
      <c r="A2685" s="564" t="s">
        <v>7137</v>
      </c>
      <c r="B2685" s="498" t="s">
        <v>639</v>
      </c>
      <c r="C2685" s="499" t="s">
        <v>620</v>
      </c>
      <c r="D2685" s="559" t="s">
        <v>7443</v>
      </c>
      <c r="E2685" s="508">
        <v>1000</v>
      </c>
      <c r="F2685" s="565" t="s">
        <v>7457</v>
      </c>
      <c r="G2685" s="559" t="s">
        <v>7458</v>
      </c>
      <c r="H2685" s="559" t="s">
        <v>7141</v>
      </c>
      <c r="I2685" s="566" t="s">
        <v>7142</v>
      </c>
      <c r="J2685" s="567"/>
      <c r="K2685" s="568">
        <v>4</v>
      </c>
      <c r="L2685" s="569">
        <v>12</v>
      </c>
      <c r="M2685" s="508">
        <v>14006.7</v>
      </c>
      <c r="N2685" s="568">
        <v>1</v>
      </c>
      <c r="O2685" s="569">
        <v>6</v>
      </c>
      <c r="P2685" s="508">
        <v>6540</v>
      </c>
    </row>
    <row r="2686" spans="1:16" x14ac:dyDescent="0.2">
      <c r="A2686" s="564" t="s">
        <v>7137</v>
      </c>
      <c r="B2686" s="498" t="s">
        <v>639</v>
      </c>
      <c r="C2686" s="499" t="s">
        <v>620</v>
      </c>
      <c r="D2686" s="559" t="s">
        <v>7443</v>
      </c>
      <c r="E2686" s="508">
        <v>1000</v>
      </c>
      <c r="F2686" s="565" t="s">
        <v>7459</v>
      </c>
      <c r="G2686" s="559" t="s">
        <v>7460</v>
      </c>
      <c r="H2686" s="559" t="s">
        <v>7141</v>
      </c>
      <c r="I2686" s="566" t="s">
        <v>7142</v>
      </c>
      <c r="J2686" s="567"/>
      <c r="K2686" s="568">
        <v>4</v>
      </c>
      <c r="L2686" s="569">
        <v>12</v>
      </c>
      <c r="M2686" s="508">
        <v>14180</v>
      </c>
      <c r="N2686" s="568">
        <v>1</v>
      </c>
      <c r="O2686" s="569">
        <v>6</v>
      </c>
      <c r="P2686" s="508">
        <v>6540</v>
      </c>
    </row>
    <row r="2687" spans="1:16" x14ac:dyDescent="0.2">
      <c r="A2687" s="564" t="s">
        <v>7137</v>
      </c>
      <c r="B2687" s="498" t="s">
        <v>639</v>
      </c>
      <c r="C2687" s="499" t="s">
        <v>620</v>
      </c>
      <c r="D2687" s="559" t="s">
        <v>7461</v>
      </c>
      <c r="E2687" s="508">
        <v>1000</v>
      </c>
      <c r="F2687" s="565" t="s">
        <v>7462</v>
      </c>
      <c r="G2687" s="559" t="s">
        <v>7463</v>
      </c>
      <c r="H2687" s="559" t="s">
        <v>7141</v>
      </c>
      <c r="I2687" s="566" t="s">
        <v>7142</v>
      </c>
      <c r="J2687" s="567"/>
      <c r="K2687" s="568">
        <v>4</v>
      </c>
      <c r="L2687" s="569">
        <v>12</v>
      </c>
      <c r="M2687" s="508">
        <v>14180</v>
      </c>
      <c r="N2687" s="568">
        <v>1</v>
      </c>
      <c r="O2687" s="569">
        <v>6</v>
      </c>
      <c r="P2687" s="508">
        <v>6033.7</v>
      </c>
    </row>
    <row r="2688" spans="1:16" x14ac:dyDescent="0.2">
      <c r="A2688" s="564" t="s">
        <v>7137</v>
      </c>
      <c r="B2688" s="498" t="s">
        <v>639</v>
      </c>
      <c r="C2688" s="499" t="s">
        <v>620</v>
      </c>
      <c r="D2688" s="559" t="s">
        <v>7461</v>
      </c>
      <c r="E2688" s="508">
        <v>1000</v>
      </c>
      <c r="F2688" s="565" t="s">
        <v>7464</v>
      </c>
      <c r="G2688" s="559" t="s">
        <v>7465</v>
      </c>
      <c r="H2688" s="559" t="s">
        <v>7141</v>
      </c>
      <c r="I2688" s="566" t="s">
        <v>7142</v>
      </c>
      <c r="J2688" s="567"/>
      <c r="K2688" s="568">
        <v>4</v>
      </c>
      <c r="L2688" s="569">
        <v>12</v>
      </c>
      <c r="M2688" s="508">
        <v>14180</v>
      </c>
      <c r="N2688" s="568">
        <v>1</v>
      </c>
      <c r="O2688" s="569">
        <v>5</v>
      </c>
      <c r="P2688" s="508">
        <v>5077.03</v>
      </c>
    </row>
    <row r="2689" spans="1:16" x14ac:dyDescent="0.2">
      <c r="A2689" s="564" t="s">
        <v>7137</v>
      </c>
      <c r="B2689" s="498" t="s">
        <v>639</v>
      </c>
      <c r="C2689" s="499" t="s">
        <v>620</v>
      </c>
      <c r="D2689" s="559" t="s">
        <v>7461</v>
      </c>
      <c r="E2689" s="508">
        <v>1000</v>
      </c>
      <c r="F2689" s="565" t="s">
        <v>7466</v>
      </c>
      <c r="G2689" s="559" t="s">
        <v>7467</v>
      </c>
      <c r="H2689" s="559" t="s">
        <v>7141</v>
      </c>
      <c r="I2689" s="566" t="s">
        <v>7142</v>
      </c>
      <c r="J2689" s="567"/>
      <c r="K2689" s="568">
        <v>4</v>
      </c>
      <c r="L2689" s="569">
        <v>12</v>
      </c>
      <c r="M2689" s="508">
        <v>14180</v>
      </c>
      <c r="N2689" s="568">
        <v>1</v>
      </c>
      <c r="O2689" s="569">
        <v>6</v>
      </c>
      <c r="P2689" s="508">
        <v>6540</v>
      </c>
    </row>
    <row r="2690" spans="1:16" x14ac:dyDescent="0.2">
      <c r="A2690" s="564" t="s">
        <v>7137</v>
      </c>
      <c r="B2690" s="498" t="s">
        <v>639</v>
      </c>
      <c r="C2690" s="499" t="s">
        <v>620</v>
      </c>
      <c r="D2690" s="559" t="s">
        <v>7461</v>
      </c>
      <c r="E2690" s="508">
        <v>1000</v>
      </c>
      <c r="F2690" s="565" t="s">
        <v>7468</v>
      </c>
      <c r="G2690" s="559" t="s">
        <v>7469</v>
      </c>
      <c r="H2690" s="559" t="s">
        <v>7141</v>
      </c>
      <c r="I2690" s="566" t="s">
        <v>7142</v>
      </c>
      <c r="J2690" s="567"/>
      <c r="K2690" s="568">
        <v>4</v>
      </c>
      <c r="L2690" s="569">
        <v>12</v>
      </c>
      <c r="M2690" s="508">
        <v>14180</v>
      </c>
      <c r="N2690" s="568">
        <v>1</v>
      </c>
      <c r="O2690" s="569">
        <v>6</v>
      </c>
      <c r="P2690" s="508">
        <v>6540</v>
      </c>
    </row>
    <row r="2691" spans="1:16" x14ac:dyDescent="0.2">
      <c r="A2691" s="564" t="s">
        <v>7137</v>
      </c>
      <c r="B2691" s="498" t="s">
        <v>639</v>
      </c>
      <c r="C2691" s="499" t="s">
        <v>620</v>
      </c>
      <c r="D2691" s="559" t="s">
        <v>7470</v>
      </c>
      <c r="E2691" s="508">
        <v>1000</v>
      </c>
      <c r="F2691" s="565" t="s">
        <v>7471</v>
      </c>
      <c r="G2691" s="559" t="s">
        <v>7472</v>
      </c>
      <c r="H2691" s="559" t="s">
        <v>7141</v>
      </c>
      <c r="I2691" s="566" t="s">
        <v>7142</v>
      </c>
      <c r="J2691" s="567"/>
      <c r="K2691" s="568">
        <v>4</v>
      </c>
      <c r="L2691" s="569">
        <v>12</v>
      </c>
      <c r="M2691" s="508">
        <v>14180</v>
      </c>
      <c r="N2691" s="568">
        <v>1</v>
      </c>
      <c r="O2691" s="569">
        <v>3</v>
      </c>
      <c r="P2691" s="508">
        <v>3270</v>
      </c>
    </row>
    <row r="2692" spans="1:16" x14ac:dyDescent="0.2">
      <c r="A2692" s="564" t="s">
        <v>7137</v>
      </c>
      <c r="B2692" s="498" t="s">
        <v>639</v>
      </c>
      <c r="C2692" s="499" t="s">
        <v>620</v>
      </c>
      <c r="D2692" s="559" t="s">
        <v>7470</v>
      </c>
      <c r="E2692" s="508">
        <v>1000</v>
      </c>
      <c r="F2692" s="565" t="s">
        <v>7473</v>
      </c>
      <c r="G2692" s="559" t="s">
        <v>7474</v>
      </c>
      <c r="H2692" s="559" t="s">
        <v>7141</v>
      </c>
      <c r="I2692" s="566" t="s">
        <v>7142</v>
      </c>
      <c r="J2692" s="567"/>
      <c r="K2692" s="568">
        <v>4</v>
      </c>
      <c r="L2692" s="569">
        <v>12</v>
      </c>
      <c r="M2692" s="508">
        <v>14071</v>
      </c>
      <c r="N2692" s="568">
        <v>1</v>
      </c>
      <c r="O2692" s="569">
        <v>6</v>
      </c>
      <c r="P2692" s="508">
        <v>6358.33</v>
      </c>
    </row>
    <row r="2693" spans="1:16" x14ac:dyDescent="0.2">
      <c r="A2693" s="564" t="s">
        <v>7137</v>
      </c>
      <c r="B2693" s="498" t="s">
        <v>639</v>
      </c>
      <c r="C2693" s="499" t="s">
        <v>620</v>
      </c>
      <c r="D2693" s="559" t="s">
        <v>7475</v>
      </c>
      <c r="E2693" s="508">
        <v>1100</v>
      </c>
      <c r="F2693" s="565" t="s">
        <v>7476</v>
      </c>
      <c r="G2693" s="559" t="s">
        <v>7477</v>
      </c>
      <c r="H2693" s="559" t="s">
        <v>7141</v>
      </c>
      <c r="I2693" s="566" t="s">
        <v>7142</v>
      </c>
      <c r="J2693" s="567"/>
      <c r="K2693" s="568">
        <v>4</v>
      </c>
      <c r="L2693" s="569">
        <v>12</v>
      </c>
      <c r="M2693" s="508">
        <v>15448.029999999999</v>
      </c>
      <c r="N2693" s="568">
        <v>1</v>
      </c>
      <c r="O2693" s="569">
        <v>6</v>
      </c>
      <c r="P2693" s="508">
        <v>6994.17</v>
      </c>
    </row>
    <row r="2694" spans="1:16" x14ac:dyDescent="0.2">
      <c r="A2694" s="564" t="s">
        <v>7137</v>
      </c>
      <c r="B2694" s="498" t="s">
        <v>639</v>
      </c>
      <c r="C2694" s="499" t="s">
        <v>620</v>
      </c>
      <c r="D2694" s="559" t="s">
        <v>7478</v>
      </c>
      <c r="E2694" s="508">
        <v>1000</v>
      </c>
      <c r="F2694" s="565" t="s">
        <v>7479</v>
      </c>
      <c r="G2694" s="559" t="s">
        <v>7480</v>
      </c>
      <c r="H2694" s="559" t="s">
        <v>7141</v>
      </c>
      <c r="I2694" s="566" t="s">
        <v>7142</v>
      </c>
      <c r="J2694" s="567"/>
      <c r="K2694" s="568">
        <v>4</v>
      </c>
      <c r="L2694" s="569">
        <v>12</v>
      </c>
      <c r="M2694" s="508">
        <v>14180</v>
      </c>
      <c r="N2694" s="568">
        <v>1</v>
      </c>
      <c r="O2694" s="569">
        <v>6</v>
      </c>
      <c r="P2694" s="508">
        <v>6540</v>
      </c>
    </row>
    <row r="2695" spans="1:16" x14ac:dyDescent="0.2">
      <c r="A2695" s="564" t="s">
        <v>7137</v>
      </c>
      <c r="B2695" s="498" t="s">
        <v>639</v>
      </c>
      <c r="C2695" s="499" t="s">
        <v>620</v>
      </c>
      <c r="D2695" s="559" t="s">
        <v>7478</v>
      </c>
      <c r="E2695" s="508">
        <v>1000</v>
      </c>
      <c r="F2695" s="565" t="s">
        <v>7481</v>
      </c>
      <c r="G2695" s="559" t="s">
        <v>7482</v>
      </c>
      <c r="H2695" s="559" t="s">
        <v>7141</v>
      </c>
      <c r="I2695" s="566" t="s">
        <v>7142</v>
      </c>
      <c r="J2695" s="567"/>
      <c r="K2695" s="568">
        <v>1</v>
      </c>
      <c r="L2695" s="569">
        <v>2</v>
      </c>
      <c r="M2695" s="508">
        <v>2580.65</v>
      </c>
      <c r="N2695" s="568"/>
      <c r="O2695" s="569"/>
      <c r="P2695" s="508"/>
    </row>
    <row r="2696" spans="1:16" x14ac:dyDescent="0.2">
      <c r="A2696" s="564" t="s">
        <v>7137</v>
      </c>
      <c r="B2696" s="498" t="s">
        <v>639</v>
      </c>
      <c r="C2696" s="499" t="s">
        <v>620</v>
      </c>
      <c r="D2696" s="559" t="s">
        <v>7483</v>
      </c>
      <c r="E2696" s="508">
        <v>1100</v>
      </c>
      <c r="F2696" s="565" t="s">
        <v>7484</v>
      </c>
      <c r="G2696" s="559" t="s">
        <v>7485</v>
      </c>
      <c r="H2696" s="559" t="s">
        <v>7141</v>
      </c>
      <c r="I2696" s="566" t="s">
        <v>7142</v>
      </c>
      <c r="J2696" s="567"/>
      <c r="K2696" s="568">
        <v>4</v>
      </c>
      <c r="L2696" s="569">
        <v>12</v>
      </c>
      <c r="M2696" s="508">
        <v>15488</v>
      </c>
      <c r="N2696" s="568">
        <v>1</v>
      </c>
      <c r="O2696" s="569">
        <v>6</v>
      </c>
      <c r="P2696" s="508">
        <v>7194</v>
      </c>
    </row>
    <row r="2697" spans="1:16" x14ac:dyDescent="0.2">
      <c r="A2697" s="564" t="s">
        <v>7137</v>
      </c>
      <c r="B2697" s="498" t="s">
        <v>639</v>
      </c>
      <c r="C2697" s="499" t="s">
        <v>620</v>
      </c>
      <c r="D2697" s="559" t="s">
        <v>7486</v>
      </c>
      <c r="E2697" s="508">
        <v>1100</v>
      </c>
      <c r="F2697" s="565" t="s">
        <v>7487</v>
      </c>
      <c r="G2697" s="559" t="s">
        <v>7488</v>
      </c>
      <c r="H2697" s="559" t="s">
        <v>7141</v>
      </c>
      <c r="I2697" s="566" t="s">
        <v>7142</v>
      </c>
      <c r="J2697" s="567"/>
      <c r="K2697" s="568">
        <v>4</v>
      </c>
      <c r="L2697" s="569">
        <v>12</v>
      </c>
      <c r="M2697" s="508">
        <v>15488</v>
      </c>
      <c r="N2697" s="568">
        <v>1</v>
      </c>
      <c r="O2697" s="569">
        <v>6</v>
      </c>
      <c r="P2697" s="508">
        <v>7194</v>
      </c>
    </row>
    <row r="2698" spans="1:16" x14ac:dyDescent="0.2">
      <c r="A2698" s="564" t="s">
        <v>7137</v>
      </c>
      <c r="B2698" s="498" t="s">
        <v>639</v>
      </c>
      <c r="C2698" s="499" t="s">
        <v>620</v>
      </c>
      <c r="D2698" s="559" t="s">
        <v>7486</v>
      </c>
      <c r="E2698" s="508">
        <v>1100</v>
      </c>
      <c r="F2698" s="565" t="s">
        <v>7489</v>
      </c>
      <c r="G2698" s="559" t="s">
        <v>7490</v>
      </c>
      <c r="H2698" s="559" t="s">
        <v>7141</v>
      </c>
      <c r="I2698" s="566" t="s">
        <v>7142</v>
      </c>
      <c r="J2698" s="567"/>
      <c r="K2698" s="568">
        <v>4</v>
      </c>
      <c r="L2698" s="569">
        <v>12</v>
      </c>
      <c r="M2698" s="508">
        <v>15488</v>
      </c>
      <c r="N2698" s="568">
        <v>1</v>
      </c>
      <c r="O2698" s="569">
        <v>6</v>
      </c>
      <c r="P2698" s="508">
        <v>7194</v>
      </c>
    </row>
    <row r="2699" spans="1:16" x14ac:dyDescent="0.2">
      <c r="A2699" s="564" t="s">
        <v>7137</v>
      </c>
      <c r="B2699" s="498" t="s">
        <v>639</v>
      </c>
      <c r="C2699" s="499" t="s">
        <v>620</v>
      </c>
      <c r="D2699" s="559" t="s">
        <v>7491</v>
      </c>
      <c r="E2699" s="508">
        <v>1000</v>
      </c>
      <c r="F2699" s="565" t="s">
        <v>7492</v>
      </c>
      <c r="G2699" s="559" t="s">
        <v>7493</v>
      </c>
      <c r="H2699" s="559" t="s">
        <v>7141</v>
      </c>
      <c r="I2699" s="566" t="s">
        <v>7142</v>
      </c>
      <c r="J2699" s="567"/>
      <c r="K2699" s="568">
        <v>4</v>
      </c>
      <c r="L2699" s="569">
        <v>12</v>
      </c>
      <c r="M2699" s="508">
        <v>14180</v>
      </c>
      <c r="N2699" s="568">
        <v>1</v>
      </c>
      <c r="O2699" s="569">
        <v>6</v>
      </c>
      <c r="P2699" s="508">
        <v>6540</v>
      </c>
    </row>
    <row r="2700" spans="1:16" x14ac:dyDescent="0.2">
      <c r="A2700" s="564" t="s">
        <v>7137</v>
      </c>
      <c r="B2700" s="498" t="s">
        <v>639</v>
      </c>
      <c r="C2700" s="499" t="s">
        <v>620</v>
      </c>
      <c r="D2700" s="559" t="s">
        <v>7494</v>
      </c>
      <c r="E2700" s="508">
        <v>1000</v>
      </c>
      <c r="F2700" s="565" t="s">
        <v>7495</v>
      </c>
      <c r="G2700" s="559" t="s">
        <v>7496</v>
      </c>
      <c r="H2700" s="559" t="s">
        <v>7141</v>
      </c>
      <c r="I2700" s="566" t="s">
        <v>7142</v>
      </c>
      <c r="J2700" s="567"/>
      <c r="K2700" s="568">
        <v>4</v>
      </c>
      <c r="L2700" s="569">
        <v>12</v>
      </c>
      <c r="M2700" s="508">
        <v>14143.67</v>
      </c>
      <c r="N2700" s="568">
        <v>1</v>
      </c>
      <c r="O2700" s="569">
        <v>6</v>
      </c>
      <c r="P2700" s="508">
        <v>6467.33</v>
      </c>
    </row>
    <row r="2701" spans="1:16" x14ac:dyDescent="0.2">
      <c r="A2701" s="564" t="s">
        <v>7137</v>
      </c>
      <c r="B2701" s="498" t="s">
        <v>639</v>
      </c>
      <c r="C2701" s="499" t="s">
        <v>620</v>
      </c>
      <c r="D2701" s="559" t="s">
        <v>7497</v>
      </c>
      <c r="E2701" s="508">
        <v>1000</v>
      </c>
      <c r="F2701" s="565" t="s">
        <v>7498</v>
      </c>
      <c r="G2701" s="559" t="s">
        <v>7499</v>
      </c>
      <c r="H2701" s="559" t="s">
        <v>7141</v>
      </c>
      <c r="I2701" s="566" t="s">
        <v>7142</v>
      </c>
      <c r="J2701" s="567"/>
      <c r="K2701" s="568">
        <v>4</v>
      </c>
      <c r="L2701" s="569">
        <v>12</v>
      </c>
      <c r="M2701" s="508">
        <v>14180</v>
      </c>
      <c r="N2701" s="568">
        <v>1</v>
      </c>
      <c r="O2701" s="569">
        <v>6</v>
      </c>
      <c r="P2701" s="508">
        <v>6540</v>
      </c>
    </row>
    <row r="2702" spans="1:16" x14ac:dyDescent="0.2">
      <c r="A2702" s="564" t="s">
        <v>7137</v>
      </c>
      <c r="B2702" s="498" t="s">
        <v>639</v>
      </c>
      <c r="C2702" s="499" t="s">
        <v>620</v>
      </c>
      <c r="D2702" s="559" t="s">
        <v>7500</v>
      </c>
      <c r="E2702" s="508">
        <v>1000</v>
      </c>
      <c r="F2702" s="565" t="s">
        <v>7501</v>
      </c>
      <c r="G2702" s="559" t="s">
        <v>7502</v>
      </c>
      <c r="H2702" s="559" t="s">
        <v>7141</v>
      </c>
      <c r="I2702" s="566" t="s">
        <v>7142</v>
      </c>
      <c r="J2702" s="567"/>
      <c r="K2702" s="568">
        <v>4</v>
      </c>
      <c r="L2702" s="569">
        <v>12</v>
      </c>
      <c r="M2702" s="508">
        <v>14180</v>
      </c>
      <c r="N2702" s="568">
        <v>1</v>
      </c>
      <c r="O2702" s="569">
        <v>6</v>
      </c>
      <c r="P2702" s="508">
        <v>6503.67</v>
      </c>
    </row>
    <row r="2703" spans="1:16" x14ac:dyDescent="0.2">
      <c r="A2703" s="564" t="s">
        <v>7137</v>
      </c>
      <c r="B2703" s="498" t="s">
        <v>639</v>
      </c>
      <c r="C2703" s="499" t="s">
        <v>620</v>
      </c>
      <c r="D2703" s="559" t="s">
        <v>7503</v>
      </c>
      <c r="E2703" s="571">
        <v>1000</v>
      </c>
      <c r="F2703" s="565" t="s">
        <v>7504</v>
      </c>
      <c r="G2703" s="559" t="s">
        <v>7505</v>
      </c>
      <c r="H2703" s="572" t="s">
        <v>7141</v>
      </c>
      <c r="I2703" s="566" t="s">
        <v>7142</v>
      </c>
      <c r="J2703" s="567"/>
      <c r="K2703" s="568">
        <v>1</v>
      </c>
      <c r="L2703" s="569">
        <v>1</v>
      </c>
      <c r="M2703" s="508">
        <v>600.37</v>
      </c>
      <c r="N2703" s="568"/>
      <c r="O2703" s="569"/>
      <c r="P2703" s="508"/>
    </row>
    <row r="2704" spans="1:16" x14ac:dyDescent="0.2">
      <c r="A2704" s="564" t="s">
        <v>7137</v>
      </c>
      <c r="B2704" s="498" t="s">
        <v>639</v>
      </c>
      <c r="C2704" s="499" t="s">
        <v>620</v>
      </c>
      <c r="D2704" s="559" t="s">
        <v>7506</v>
      </c>
      <c r="E2704" s="508">
        <v>1000</v>
      </c>
      <c r="F2704" s="565" t="s">
        <v>7507</v>
      </c>
      <c r="G2704" s="559" t="s">
        <v>7508</v>
      </c>
      <c r="H2704" s="559" t="s">
        <v>7141</v>
      </c>
      <c r="I2704" s="566" t="s">
        <v>7142</v>
      </c>
      <c r="J2704" s="567"/>
      <c r="K2704" s="568">
        <v>1</v>
      </c>
      <c r="L2704" s="569">
        <v>1</v>
      </c>
      <c r="M2704" s="508">
        <v>12290</v>
      </c>
      <c r="N2704" s="568"/>
      <c r="O2704" s="569"/>
      <c r="P2704" s="508"/>
    </row>
    <row r="2705" spans="1:16" x14ac:dyDescent="0.2">
      <c r="A2705" s="564" t="s">
        <v>7137</v>
      </c>
      <c r="B2705" s="498" t="s">
        <v>639</v>
      </c>
      <c r="C2705" s="499" t="s">
        <v>620</v>
      </c>
      <c r="D2705" s="559" t="s">
        <v>7506</v>
      </c>
      <c r="E2705" s="508">
        <v>1000</v>
      </c>
      <c r="F2705" s="565" t="s">
        <v>7509</v>
      </c>
      <c r="G2705" s="559" t="s">
        <v>7510</v>
      </c>
      <c r="H2705" s="559" t="s">
        <v>7141</v>
      </c>
      <c r="I2705" s="566" t="s">
        <v>7142</v>
      </c>
      <c r="J2705" s="567"/>
      <c r="K2705" s="568">
        <v>4</v>
      </c>
      <c r="L2705" s="569">
        <v>11</v>
      </c>
      <c r="M2705" s="508">
        <v>12290</v>
      </c>
      <c r="N2705" s="568"/>
      <c r="O2705" s="569"/>
      <c r="P2705" s="508"/>
    </row>
    <row r="2706" spans="1:16" x14ac:dyDescent="0.2">
      <c r="A2706" s="564" t="s">
        <v>7137</v>
      </c>
      <c r="B2706" s="498" t="s">
        <v>639</v>
      </c>
      <c r="C2706" s="499" t="s">
        <v>620</v>
      </c>
      <c r="D2706" s="559" t="s">
        <v>7511</v>
      </c>
      <c r="E2706" s="508">
        <v>1000</v>
      </c>
      <c r="F2706" s="565" t="s">
        <v>7512</v>
      </c>
      <c r="G2706" s="559" t="s">
        <v>7513</v>
      </c>
      <c r="H2706" s="559" t="s">
        <v>7141</v>
      </c>
      <c r="I2706" s="566" t="s">
        <v>7142</v>
      </c>
      <c r="J2706" s="567"/>
      <c r="K2706" s="568">
        <v>4</v>
      </c>
      <c r="L2706" s="569">
        <v>12</v>
      </c>
      <c r="M2706" s="508">
        <v>14180</v>
      </c>
      <c r="N2706" s="568">
        <v>1</v>
      </c>
      <c r="O2706" s="569">
        <v>6</v>
      </c>
      <c r="P2706" s="508">
        <v>6540</v>
      </c>
    </row>
    <row r="2707" spans="1:16" x14ac:dyDescent="0.2">
      <c r="A2707" s="564" t="s">
        <v>7137</v>
      </c>
      <c r="B2707" s="498" t="s">
        <v>639</v>
      </c>
      <c r="C2707" s="499" t="s">
        <v>620</v>
      </c>
      <c r="D2707" s="559" t="s">
        <v>7514</v>
      </c>
      <c r="E2707" s="508">
        <v>1000</v>
      </c>
      <c r="F2707" s="565" t="s">
        <v>7515</v>
      </c>
      <c r="G2707" s="559" t="s">
        <v>7516</v>
      </c>
      <c r="H2707" s="559" t="s">
        <v>7141</v>
      </c>
      <c r="I2707" s="566" t="s">
        <v>7142</v>
      </c>
      <c r="J2707" s="567"/>
      <c r="K2707" s="568">
        <v>4</v>
      </c>
      <c r="L2707" s="569">
        <v>12</v>
      </c>
      <c r="M2707" s="508">
        <v>14180</v>
      </c>
      <c r="N2707" s="568">
        <v>1</v>
      </c>
      <c r="O2707" s="569">
        <v>6</v>
      </c>
      <c r="P2707" s="508">
        <v>6503.67</v>
      </c>
    </row>
    <row r="2708" spans="1:16" x14ac:dyDescent="0.2">
      <c r="A2708" s="564" t="s">
        <v>7137</v>
      </c>
      <c r="B2708" s="498" t="s">
        <v>639</v>
      </c>
      <c r="C2708" s="499" t="s">
        <v>620</v>
      </c>
      <c r="D2708" s="559" t="s">
        <v>7517</v>
      </c>
      <c r="E2708" s="508">
        <v>1000</v>
      </c>
      <c r="F2708" s="565" t="s">
        <v>7518</v>
      </c>
      <c r="G2708" s="559" t="s">
        <v>7519</v>
      </c>
      <c r="H2708" s="559" t="s">
        <v>7141</v>
      </c>
      <c r="I2708" s="566" t="s">
        <v>7142</v>
      </c>
      <c r="J2708" s="567"/>
      <c r="K2708" s="568">
        <v>1</v>
      </c>
      <c r="L2708" s="569">
        <v>1</v>
      </c>
      <c r="M2708" s="508">
        <v>1083.7</v>
      </c>
      <c r="N2708" s="568">
        <v>1</v>
      </c>
      <c r="O2708" s="569">
        <v>6</v>
      </c>
      <c r="P2708" s="508">
        <v>6540</v>
      </c>
    </row>
    <row r="2709" spans="1:16" x14ac:dyDescent="0.2">
      <c r="A2709" s="564" t="s">
        <v>7137</v>
      </c>
      <c r="B2709" s="498" t="s">
        <v>639</v>
      </c>
      <c r="C2709" s="499" t="s">
        <v>620</v>
      </c>
      <c r="D2709" s="559" t="s">
        <v>7514</v>
      </c>
      <c r="E2709" s="508">
        <v>1000</v>
      </c>
      <c r="F2709" s="565" t="s">
        <v>7520</v>
      </c>
      <c r="G2709" s="559" t="s">
        <v>7521</v>
      </c>
      <c r="H2709" s="559" t="s">
        <v>7141</v>
      </c>
      <c r="I2709" s="566" t="s">
        <v>7142</v>
      </c>
      <c r="J2709" s="567"/>
      <c r="K2709" s="568">
        <v>4</v>
      </c>
      <c r="L2709" s="569">
        <v>12</v>
      </c>
      <c r="M2709" s="508">
        <v>14652.33</v>
      </c>
      <c r="N2709" s="568">
        <v>1</v>
      </c>
      <c r="O2709" s="569">
        <v>6</v>
      </c>
      <c r="P2709" s="508">
        <v>6540</v>
      </c>
    </row>
    <row r="2710" spans="1:16" x14ac:dyDescent="0.2">
      <c r="A2710" s="564" t="s">
        <v>7137</v>
      </c>
      <c r="B2710" s="498" t="s">
        <v>639</v>
      </c>
      <c r="C2710" s="499" t="s">
        <v>620</v>
      </c>
      <c r="D2710" s="559" t="s">
        <v>7514</v>
      </c>
      <c r="E2710" s="508">
        <v>1000</v>
      </c>
      <c r="F2710" s="565" t="s">
        <v>7522</v>
      </c>
      <c r="G2710" s="559" t="s">
        <v>7523</v>
      </c>
      <c r="H2710" s="559" t="s">
        <v>7141</v>
      </c>
      <c r="I2710" s="566" t="s">
        <v>7142</v>
      </c>
      <c r="J2710" s="567"/>
      <c r="K2710" s="568">
        <v>1</v>
      </c>
      <c r="L2710" s="569">
        <v>2</v>
      </c>
      <c r="M2710" s="508">
        <v>2308.14</v>
      </c>
      <c r="N2710" s="568"/>
      <c r="O2710" s="569"/>
      <c r="P2710" s="508"/>
    </row>
    <row r="2711" spans="1:16" x14ac:dyDescent="0.2">
      <c r="A2711" s="564" t="s">
        <v>7137</v>
      </c>
      <c r="B2711" s="498" t="s">
        <v>639</v>
      </c>
      <c r="C2711" s="499" t="s">
        <v>620</v>
      </c>
      <c r="D2711" s="559" t="s">
        <v>7514</v>
      </c>
      <c r="E2711" s="508">
        <v>1000</v>
      </c>
      <c r="F2711" s="565" t="s">
        <v>7524</v>
      </c>
      <c r="G2711" s="559" t="s">
        <v>7525</v>
      </c>
      <c r="H2711" s="559" t="s">
        <v>7141</v>
      </c>
      <c r="I2711" s="566" t="s">
        <v>7142</v>
      </c>
      <c r="J2711" s="567"/>
      <c r="K2711" s="568">
        <v>4</v>
      </c>
      <c r="L2711" s="569">
        <v>12</v>
      </c>
      <c r="M2711" s="508">
        <v>14906.67</v>
      </c>
      <c r="N2711" s="568">
        <v>1</v>
      </c>
      <c r="O2711" s="569">
        <v>6</v>
      </c>
      <c r="P2711" s="508">
        <v>6540</v>
      </c>
    </row>
    <row r="2712" spans="1:16" x14ac:dyDescent="0.2">
      <c r="A2712" s="564" t="s">
        <v>7137</v>
      </c>
      <c r="B2712" s="498" t="s">
        <v>639</v>
      </c>
      <c r="C2712" s="499" t="s">
        <v>620</v>
      </c>
      <c r="D2712" s="559" t="s">
        <v>7514</v>
      </c>
      <c r="E2712" s="508">
        <v>1000</v>
      </c>
      <c r="F2712" s="565" t="s">
        <v>7526</v>
      </c>
      <c r="G2712" s="559" t="s">
        <v>7527</v>
      </c>
      <c r="H2712" s="559" t="s">
        <v>7141</v>
      </c>
      <c r="I2712" s="566" t="s">
        <v>7142</v>
      </c>
      <c r="J2712" s="567"/>
      <c r="K2712" s="568">
        <v>4</v>
      </c>
      <c r="L2712" s="569">
        <v>12</v>
      </c>
      <c r="M2712" s="508">
        <v>14180</v>
      </c>
      <c r="N2712" s="568">
        <v>1</v>
      </c>
      <c r="O2712" s="569">
        <v>6</v>
      </c>
      <c r="P2712" s="508">
        <v>6540</v>
      </c>
    </row>
    <row r="2713" spans="1:16" x14ac:dyDescent="0.2">
      <c r="A2713" s="564" t="s">
        <v>7137</v>
      </c>
      <c r="B2713" s="498" t="s">
        <v>639</v>
      </c>
      <c r="C2713" s="499" t="s">
        <v>620</v>
      </c>
      <c r="D2713" s="559" t="s">
        <v>7517</v>
      </c>
      <c r="E2713" s="508">
        <v>1000</v>
      </c>
      <c r="F2713" s="565" t="s">
        <v>7528</v>
      </c>
      <c r="G2713" s="559" t="s">
        <v>7529</v>
      </c>
      <c r="H2713" s="559" t="s">
        <v>7141</v>
      </c>
      <c r="I2713" s="566" t="s">
        <v>7142</v>
      </c>
      <c r="J2713" s="567"/>
      <c r="K2713" s="568"/>
      <c r="L2713" s="569"/>
      <c r="M2713" s="508"/>
      <c r="N2713" s="568">
        <v>1</v>
      </c>
      <c r="O2713" s="569">
        <v>1</v>
      </c>
      <c r="P2713" s="508">
        <v>1604.04</v>
      </c>
    </row>
    <row r="2714" spans="1:16" x14ac:dyDescent="0.2">
      <c r="A2714" s="564" t="s">
        <v>7137</v>
      </c>
      <c r="B2714" s="498" t="s">
        <v>639</v>
      </c>
      <c r="C2714" s="499" t="s">
        <v>620</v>
      </c>
      <c r="D2714" s="559" t="s">
        <v>7517</v>
      </c>
      <c r="E2714" s="508">
        <v>1000</v>
      </c>
      <c r="F2714" s="565" t="s">
        <v>7530</v>
      </c>
      <c r="G2714" s="559" t="s">
        <v>7531</v>
      </c>
      <c r="H2714" s="559" t="s">
        <v>7141</v>
      </c>
      <c r="I2714" s="566" t="s">
        <v>7142</v>
      </c>
      <c r="J2714" s="567"/>
      <c r="K2714" s="568">
        <v>1</v>
      </c>
      <c r="L2714" s="569">
        <v>1</v>
      </c>
      <c r="M2714" s="508">
        <v>1083.7</v>
      </c>
      <c r="N2714" s="568"/>
      <c r="O2714" s="569"/>
      <c r="P2714" s="508"/>
    </row>
    <row r="2715" spans="1:16" x14ac:dyDescent="0.2">
      <c r="A2715" s="564" t="s">
        <v>7137</v>
      </c>
      <c r="B2715" s="498" t="s">
        <v>639</v>
      </c>
      <c r="C2715" s="499" t="s">
        <v>620</v>
      </c>
      <c r="D2715" s="559" t="s">
        <v>7517</v>
      </c>
      <c r="E2715" s="508">
        <v>1000</v>
      </c>
      <c r="F2715" s="565" t="s">
        <v>7532</v>
      </c>
      <c r="G2715" s="559" t="s">
        <v>7533</v>
      </c>
      <c r="H2715" s="559" t="s">
        <v>7141</v>
      </c>
      <c r="I2715" s="566" t="s">
        <v>7142</v>
      </c>
      <c r="J2715" s="567"/>
      <c r="K2715" s="568"/>
      <c r="L2715" s="569"/>
      <c r="M2715" s="508"/>
      <c r="N2715" s="568">
        <v>1</v>
      </c>
      <c r="O2715" s="569">
        <v>2</v>
      </c>
      <c r="P2715" s="508">
        <v>1640.37</v>
      </c>
    </row>
    <row r="2716" spans="1:16" x14ac:dyDescent="0.2">
      <c r="A2716" s="564" t="s">
        <v>7137</v>
      </c>
      <c r="B2716" s="498" t="s">
        <v>639</v>
      </c>
      <c r="C2716" s="499" t="s">
        <v>620</v>
      </c>
      <c r="D2716" s="559" t="s">
        <v>7514</v>
      </c>
      <c r="E2716" s="508">
        <v>1000</v>
      </c>
      <c r="F2716" s="565" t="s">
        <v>7534</v>
      </c>
      <c r="G2716" s="559" t="s">
        <v>7535</v>
      </c>
      <c r="H2716" s="559" t="s">
        <v>7141</v>
      </c>
      <c r="I2716" s="566" t="s">
        <v>7142</v>
      </c>
      <c r="J2716" s="567"/>
      <c r="K2716" s="568">
        <v>4</v>
      </c>
      <c r="L2716" s="569">
        <v>12</v>
      </c>
      <c r="M2716" s="508">
        <v>14906.67</v>
      </c>
      <c r="N2716" s="568">
        <v>1</v>
      </c>
      <c r="O2716" s="569">
        <v>6</v>
      </c>
      <c r="P2716" s="508">
        <v>6431.01</v>
      </c>
    </row>
    <row r="2717" spans="1:16" x14ac:dyDescent="0.2">
      <c r="A2717" s="564" t="s">
        <v>7137</v>
      </c>
      <c r="B2717" s="498" t="s">
        <v>639</v>
      </c>
      <c r="C2717" s="499" t="s">
        <v>620</v>
      </c>
      <c r="D2717" s="559" t="s">
        <v>7514</v>
      </c>
      <c r="E2717" s="508">
        <v>1000</v>
      </c>
      <c r="F2717" s="565" t="s">
        <v>7536</v>
      </c>
      <c r="G2717" s="559" t="s">
        <v>7537</v>
      </c>
      <c r="H2717" s="559" t="s">
        <v>7141</v>
      </c>
      <c r="I2717" s="566" t="s">
        <v>7142</v>
      </c>
      <c r="J2717" s="567"/>
      <c r="K2717" s="568">
        <v>1</v>
      </c>
      <c r="L2717" s="569">
        <v>2</v>
      </c>
      <c r="M2717" s="508">
        <v>2538.6999999999998</v>
      </c>
      <c r="N2717" s="568"/>
      <c r="O2717" s="569"/>
      <c r="P2717" s="508"/>
    </row>
    <row r="2718" spans="1:16" x14ac:dyDescent="0.2">
      <c r="A2718" s="564" t="s">
        <v>7137</v>
      </c>
      <c r="B2718" s="498" t="s">
        <v>639</v>
      </c>
      <c r="C2718" s="499" t="s">
        <v>620</v>
      </c>
      <c r="D2718" s="559" t="s">
        <v>7517</v>
      </c>
      <c r="E2718" s="508">
        <v>1000</v>
      </c>
      <c r="F2718" s="565" t="s">
        <v>7538</v>
      </c>
      <c r="G2718" s="559" t="s">
        <v>7539</v>
      </c>
      <c r="H2718" s="559" t="s">
        <v>7141</v>
      </c>
      <c r="I2718" s="566" t="s">
        <v>7142</v>
      </c>
      <c r="J2718" s="567"/>
      <c r="K2718" s="568">
        <v>1</v>
      </c>
      <c r="L2718" s="569">
        <v>1</v>
      </c>
      <c r="M2718" s="508">
        <v>1083.7</v>
      </c>
      <c r="N2718" s="568">
        <v>1</v>
      </c>
      <c r="O2718" s="569">
        <v>6</v>
      </c>
      <c r="P2718" s="508">
        <v>6540</v>
      </c>
    </row>
    <row r="2719" spans="1:16" x14ac:dyDescent="0.2">
      <c r="A2719" s="564" t="s">
        <v>7137</v>
      </c>
      <c r="B2719" s="498" t="s">
        <v>639</v>
      </c>
      <c r="C2719" s="499" t="s">
        <v>620</v>
      </c>
      <c r="D2719" s="559" t="s">
        <v>7540</v>
      </c>
      <c r="E2719" s="508">
        <v>1000</v>
      </c>
      <c r="F2719" s="565" t="s">
        <v>7541</v>
      </c>
      <c r="G2719" s="559" t="s">
        <v>7542</v>
      </c>
      <c r="H2719" s="559" t="s">
        <v>7141</v>
      </c>
      <c r="I2719" s="566" t="s">
        <v>7142</v>
      </c>
      <c r="J2719" s="567"/>
      <c r="K2719" s="568">
        <v>4</v>
      </c>
      <c r="L2719" s="569">
        <v>12</v>
      </c>
      <c r="M2719" s="508">
        <v>14180</v>
      </c>
      <c r="N2719" s="568">
        <v>1</v>
      </c>
      <c r="O2719" s="569">
        <v>6</v>
      </c>
      <c r="P2719" s="508">
        <v>6540</v>
      </c>
    </row>
    <row r="2720" spans="1:16" x14ac:dyDescent="0.2">
      <c r="A2720" s="564" t="s">
        <v>7137</v>
      </c>
      <c r="B2720" s="498" t="s">
        <v>639</v>
      </c>
      <c r="C2720" s="499" t="s">
        <v>620</v>
      </c>
      <c r="D2720" s="559" t="s">
        <v>7540</v>
      </c>
      <c r="E2720" s="508">
        <v>1000</v>
      </c>
      <c r="F2720" s="565" t="s">
        <v>7543</v>
      </c>
      <c r="G2720" s="559" t="s">
        <v>7544</v>
      </c>
      <c r="H2720" s="559" t="s">
        <v>7141</v>
      </c>
      <c r="I2720" s="566" t="s">
        <v>7142</v>
      </c>
      <c r="J2720" s="567"/>
      <c r="K2720" s="568">
        <v>4</v>
      </c>
      <c r="L2720" s="569">
        <v>12</v>
      </c>
      <c r="M2720" s="508">
        <v>14180</v>
      </c>
      <c r="N2720" s="568">
        <v>1</v>
      </c>
      <c r="O2720" s="569">
        <v>6</v>
      </c>
      <c r="P2720" s="508">
        <v>6540</v>
      </c>
    </row>
    <row r="2721" spans="1:16" x14ac:dyDescent="0.2">
      <c r="A2721" s="564" t="s">
        <v>7137</v>
      </c>
      <c r="B2721" s="498" t="s">
        <v>639</v>
      </c>
      <c r="C2721" s="499" t="s">
        <v>620</v>
      </c>
      <c r="D2721" s="559" t="s">
        <v>7540</v>
      </c>
      <c r="E2721" s="508">
        <v>1000</v>
      </c>
      <c r="F2721" s="565" t="s">
        <v>7545</v>
      </c>
      <c r="G2721" s="559" t="s">
        <v>7546</v>
      </c>
      <c r="H2721" s="559" t="s">
        <v>7141</v>
      </c>
      <c r="I2721" s="566" t="s">
        <v>7142</v>
      </c>
      <c r="J2721" s="567"/>
      <c r="K2721" s="568">
        <v>4</v>
      </c>
      <c r="L2721" s="569">
        <v>12</v>
      </c>
      <c r="M2721" s="508">
        <v>14143.67</v>
      </c>
      <c r="N2721" s="568">
        <v>1</v>
      </c>
      <c r="O2721" s="569">
        <v>6</v>
      </c>
      <c r="P2721" s="508">
        <v>6503.67</v>
      </c>
    </row>
    <row r="2722" spans="1:16" x14ac:dyDescent="0.2">
      <c r="A2722" s="564" t="s">
        <v>7137</v>
      </c>
      <c r="B2722" s="498" t="s">
        <v>639</v>
      </c>
      <c r="C2722" s="499" t="s">
        <v>620</v>
      </c>
      <c r="D2722" s="559" t="s">
        <v>7547</v>
      </c>
      <c r="E2722" s="508">
        <v>1000</v>
      </c>
      <c r="F2722" s="565" t="s">
        <v>7548</v>
      </c>
      <c r="G2722" s="559" t="s">
        <v>7549</v>
      </c>
      <c r="H2722" s="559" t="s">
        <v>7141</v>
      </c>
      <c r="I2722" s="566" t="s">
        <v>7142</v>
      </c>
      <c r="J2722" s="567"/>
      <c r="K2722" s="568">
        <v>4</v>
      </c>
      <c r="L2722" s="569">
        <v>12</v>
      </c>
      <c r="M2722" s="508">
        <v>14180</v>
      </c>
      <c r="N2722" s="568">
        <v>1</v>
      </c>
      <c r="O2722" s="569">
        <v>6</v>
      </c>
      <c r="P2722" s="508">
        <v>6540</v>
      </c>
    </row>
    <row r="2723" spans="1:16" x14ac:dyDescent="0.2">
      <c r="A2723" s="564" t="s">
        <v>7137</v>
      </c>
      <c r="B2723" s="498" t="s">
        <v>639</v>
      </c>
      <c r="C2723" s="499" t="s">
        <v>620</v>
      </c>
      <c r="D2723" s="559" t="s">
        <v>7550</v>
      </c>
      <c r="E2723" s="508">
        <v>1250</v>
      </c>
      <c r="F2723" s="565" t="s">
        <v>7551</v>
      </c>
      <c r="G2723" s="559" t="s">
        <v>7552</v>
      </c>
      <c r="H2723" s="559" t="s">
        <v>7141</v>
      </c>
      <c r="I2723" s="566" t="s">
        <v>7142</v>
      </c>
      <c r="J2723" s="567"/>
      <c r="K2723" s="568">
        <v>4</v>
      </c>
      <c r="L2723" s="569">
        <v>12</v>
      </c>
      <c r="M2723" s="508">
        <v>17086.669999999998</v>
      </c>
      <c r="N2723" s="568">
        <v>1</v>
      </c>
      <c r="O2723" s="569">
        <v>6</v>
      </c>
      <c r="P2723" s="508">
        <v>7584.5830000000005</v>
      </c>
    </row>
    <row r="2724" spans="1:16" x14ac:dyDescent="0.2">
      <c r="A2724" s="564" t="s">
        <v>7137</v>
      </c>
      <c r="B2724" s="498" t="s">
        <v>639</v>
      </c>
      <c r="C2724" s="499" t="s">
        <v>620</v>
      </c>
      <c r="D2724" s="559" t="s">
        <v>7550</v>
      </c>
      <c r="E2724" s="508">
        <v>1250</v>
      </c>
      <c r="F2724" s="565" t="s">
        <v>7553</v>
      </c>
      <c r="G2724" s="559" t="s">
        <v>7554</v>
      </c>
      <c r="H2724" s="559" t="s">
        <v>7141</v>
      </c>
      <c r="I2724" s="566" t="s">
        <v>7142</v>
      </c>
      <c r="J2724" s="567"/>
      <c r="K2724" s="568">
        <v>4</v>
      </c>
      <c r="L2724" s="569">
        <v>12</v>
      </c>
      <c r="M2724" s="508">
        <v>17177.5</v>
      </c>
      <c r="N2724" s="568">
        <v>1</v>
      </c>
      <c r="O2724" s="569">
        <v>5</v>
      </c>
      <c r="P2724" s="508">
        <v>7476.71</v>
      </c>
    </row>
    <row r="2725" spans="1:16" x14ac:dyDescent="0.2">
      <c r="A2725" s="564" t="s">
        <v>7137</v>
      </c>
      <c r="B2725" s="498" t="s">
        <v>639</v>
      </c>
      <c r="C2725" s="499" t="s">
        <v>620</v>
      </c>
      <c r="D2725" s="559" t="s">
        <v>7550</v>
      </c>
      <c r="E2725" s="508">
        <v>1250</v>
      </c>
      <c r="F2725" s="565" t="s">
        <v>7555</v>
      </c>
      <c r="G2725" s="559" t="s">
        <v>7556</v>
      </c>
      <c r="H2725" s="559" t="s">
        <v>7141</v>
      </c>
      <c r="I2725" s="566" t="s">
        <v>7142</v>
      </c>
      <c r="J2725" s="567"/>
      <c r="K2725" s="568">
        <v>4</v>
      </c>
      <c r="L2725" s="569">
        <v>12</v>
      </c>
      <c r="M2725" s="508">
        <v>16709.14</v>
      </c>
      <c r="N2725" s="568">
        <v>1</v>
      </c>
      <c r="O2725" s="569">
        <v>4</v>
      </c>
      <c r="P2725" s="508">
        <v>4936.99</v>
      </c>
    </row>
    <row r="2726" spans="1:16" x14ac:dyDescent="0.2">
      <c r="A2726" s="564" t="s">
        <v>7137</v>
      </c>
      <c r="B2726" s="498" t="s">
        <v>639</v>
      </c>
      <c r="C2726" s="499" t="s">
        <v>620</v>
      </c>
      <c r="D2726" s="559" t="s">
        <v>7550</v>
      </c>
      <c r="E2726" s="508">
        <v>1250</v>
      </c>
      <c r="F2726" s="565" t="s">
        <v>7557</v>
      </c>
      <c r="G2726" s="559" t="s">
        <v>7558</v>
      </c>
      <c r="H2726" s="559" t="s">
        <v>7141</v>
      </c>
      <c r="I2726" s="566" t="s">
        <v>7142</v>
      </c>
      <c r="J2726" s="567"/>
      <c r="K2726" s="568">
        <v>4</v>
      </c>
      <c r="L2726" s="569">
        <v>12</v>
      </c>
      <c r="M2726" s="508">
        <v>17313.75</v>
      </c>
      <c r="N2726" s="568">
        <v>1</v>
      </c>
      <c r="O2726" s="569">
        <v>6</v>
      </c>
      <c r="P2726" s="508">
        <v>7584.59</v>
      </c>
    </row>
    <row r="2727" spans="1:16" x14ac:dyDescent="0.2">
      <c r="A2727" s="564" t="s">
        <v>7137</v>
      </c>
      <c r="B2727" s="498" t="s">
        <v>639</v>
      </c>
      <c r="C2727" s="499" t="s">
        <v>620</v>
      </c>
      <c r="D2727" s="559" t="s">
        <v>7550</v>
      </c>
      <c r="E2727" s="508">
        <v>1250</v>
      </c>
      <c r="F2727" s="565" t="s">
        <v>7559</v>
      </c>
      <c r="G2727" s="559" t="s">
        <v>7560</v>
      </c>
      <c r="H2727" s="559" t="s">
        <v>7141</v>
      </c>
      <c r="I2727" s="566" t="s">
        <v>7142</v>
      </c>
      <c r="J2727" s="567"/>
      <c r="K2727" s="568">
        <v>4</v>
      </c>
      <c r="L2727" s="569">
        <v>12</v>
      </c>
      <c r="M2727" s="508">
        <v>17052.59</v>
      </c>
      <c r="N2727" s="568">
        <v>1</v>
      </c>
      <c r="O2727" s="569">
        <v>6</v>
      </c>
      <c r="P2727" s="508">
        <v>7766.25</v>
      </c>
    </row>
    <row r="2728" spans="1:16" x14ac:dyDescent="0.2">
      <c r="A2728" s="564" t="s">
        <v>7137</v>
      </c>
      <c r="B2728" s="498" t="s">
        <v>639</v>
      </c>
      <c r="C2728" s="499" t="s">
        <v>620</v>
      </c>
      <c r="D2728" s="559" t="s">
        <v>7561</v>
      </c>
      <c r="E2728" s="508">
        <v>1000</v>
      </c>
      <c r="F2728" s="565" t="s">
        <v>7562</v>
      </c>
      <c r="G2728" s="559" t="s">
        <v>7563</v>
      </c>
      <c r="H2728" s="559" t="s">
        <v>7141</v>
      </c>
      <c r="I2728" s="566" t="s">
        <v>7142</v>
      </c>
      <c r="J2728" s="567"/>
      <c r="K2728" s="568">
        <v>4</v>
      </c>
      <c r="L2728" s="569">
        <v>12</v>
      </c>
      <c r="M2728" s="508">
        <v>13588.130000000001</v>
      </c>
      <c r="N2728" s="568">
        <v>1</v>
      </c>
      <c r="O2728" s="569">
        <v>6</v>
      </c>
      <c r="P2728" s="508">
        <v>6081.77</v>
      </c>
    </row>
    <row r="2729" spans="1:16" x14ac:dyDescent="0.2">
      <c r="A2729" s="564" t="s">
        <v>7137</v>
      </c>
      <c r="B2729" s="498" t="s">
        <v>639</v>
      </c>
      <c r="C2729" s="499" t="s">
        <v>620</v>
      </c>
      <c r="D2729" s="559" t="s">
        <v>7561</v>
      </c>
      <c r="E2729" s="508">
        <v>1250</v>
      </c>
      <c r="F2729" s="565" t="s">
        <v>7564</v>
      </c>
      <c r="G2729" s="559" t="s">
        <v>7565</v>
      </c>
      <c r="H2729" s="559" t="s">
        <v>7141</v>
      </c>
      <c r="I2729" s="566" t="s">
        <v>7142</v>
      </c>
      <c r="J2729" s="567"/>
      <c r="K2729" s="568"/>
      <c r="L2729" s="569"/>
      <c r="M2729" s="508"/>
      <c r="N2729" s="568">
        <v>1</v>
      </c>
      <c r="O2729" s="569">
        <v>1</v>
      </c>
      <c r="P2729" s="508">
        <v>2029.5300000000002</v>
      </c>
    </row>
    <row r="2730" spans="1:16" x14ac:dyDescent="0.2">
      <c r="A2730" s="564" t="s">
        <v>7137</v>
      </c>
      <c r="B2730" s="498" t="s">
        <v>639</v>
      </c>
      <c r="C2730" s="499" t="s">
        <v>620</v>
      </c>
      <c r="D2730" s="559" t="s">
        <v>7550</v>
      </c>
      <c r="E2730" s="508">
        <v>1250</v>
      </c>
      <c r="F2730" s="565" t="s">
        <v>7566</v>
      </c>
      <c r="G2730" s="559" t="s">
        <v>7567</v>
      </c>
      <c r="H2730" s="559" t="s">
        <v>7141</v>
      </c>
      <c r="I2730" s="566" t="s">
        <v>7142</v>
      </c>
      <c r="J2730" s="567"/>
      <c r="K2730" s="568">
        <v>4</v>
      </c>
      <c r="L2730" s="569">
        <v>12</v>
      </c>
      <c r="M2730" s="508">
        <v>17132.09</v>
      </c>
      <c r="N2730" s="568">
        <v>1</v>
      </c>
      <c r="O2730" s="569">
        <v>6</v>
      </c>
      <c r="P2730" s="508">
        <v>7857.08</v>
      </c>
    </row>
    <row r="2731" spans="1:16" x14ac:dyDescent="0.2">
      <c r="A2731" s="564" t="s">
        <v>7137</v>
      </c>
      <c r="B2731" s="498" t="s">
        <v>639</v>
      </c>
      <c r="C2731" s="499" t="s">
        <v>620</v>
      </c>
      <c r="D2731" s="559" t="s">
        <v>7561</v>
      </c>
      <c r="E2731" s="508">
        <v>1250</v>
      </c>
      <c r="F2731" s="565" t="s">
        <v>7568</v>
      </c>
      <c r="G2731" s="559" t="s">
        <v>7569</v>
      </c>
      <c r="H2731" s="559" t="s">
        <v>7141</v>
      </c>
      <c r="I2731" s="566" t="s">
        <v>7142</v>
      </c>
      <c r="J2731" s="567"/>
      <c r="K2731" s="568"/>
      <c r="L2731" s="569"/>
      <c r="M2731" s="508"/>
      <c r="N2731" s="568">
        <v>1</v>
      </c>
      <c r="O2731" s="569">
        <v>1</v>
      </c>
      <c r="P2731" s="508">
        <v>1090</v>
      </c>
    </row>
    <row r="2732" spans="1:16" x14ac:dyDescent="0.2">
      <c r="A2732" s="564" t="s">
        <v>7137</v>
      </c>
      <c r="B2732" s="498" t="s">
        <v>639</v>
      </c>
      <c r="C2732" s="499" t="s">
        <v>620</v>
      </c>
      <c r="D2732" s="559" t="s">
        <v>7561</v>
      </c>
      <c r="E2732" s="508">
        <v>1000</v>
      </c>
      <c r="F2732" s="565" t="s">
        <v>7570</v>
      </c>
      <c r="G2732" s="559" t="s">
        <v>7571</v>
      </c>
      <c r="H2732" s="559" t="s">
        <v>7141</v>
      </c>
      <c r="I2732" s="566" t="s">
        <v>7142</v>
      </c>
      <c r="J2732" s="567"/>
      <c r="K2732" s="568">
        <v>4</v>
      </c>
      <c r="L2732" s="569">
        <v>10</v>
      </c>
      <c r="M2732" s="508">
        <v>11093.7</v>
      </c>
      <c r="N2732" s="568"/>
      <c r="O2732" s="569"/>
      <c r="P2732" s="508"/>
    </row>
    <row r="2733" spans="1:16" x14ac:dyDescent="0.2">
      <c r="A2733" s="564" t="s">
        <v>7137</v>
      </c>
      <c r="B2733" s="498" t="s">
        <v>639</v>
      </c>
      <c r="C2733" s="499" t="s">
        <v>620</v>
      </c>
      <c r="D2733" s="559" t="s">
        <v>7550</v>
      </c>
      <c r="E2733" s="508">
        <v>1250</v>
      </c>
      <c r="F2733" s="565" t="s">
        <v>7572</v>
      </c>
      <c r="G2733" s="559" t="s">
        <v>7573</v>
      </c>
      <c r="H2733" s="559" t="s">
        <v>7141</v>
      </c>
      <c r="I2733" s="566" t="s">
        <v>7142</v>
      </c>
      <c r="J2733" s="567"/>
      <c r="K2733" s="568">
        <v>4</v>
      </c>
      <c r="L2733" s="569">
        <v>10</v>
      </c>
      <c r="M2733" s="508">
        <v>13470.83</v>
      </c>
      <c r="N2733" s="568"/>
      <c r="O2733" s="569"/>
      <c r="P2733" s="508"/>
    </row>
    <row r="2734" spans="1:16" x14ac:dyDescent="0.2">
      <c r="A2734" s="564" t="s">
        <v>7137</v>
      </c>
      <c r="B2734" s="498" t="s">
        <v>639</v>
      </c>
      <c r="C2734" s="499" t="s">
        <v>620</v>
      </c>
      <c r="D2734" s="559" t="s">
        <v>7550</v>
      </c>
      <c r="E2734" s="508">
        <v>1250</v>
      </c>
      <c r="F2734" s="565" t="s">
        <v>7574</v>
      </c>
      <c r="G2734" s="559" t="s">
        <v>7575</v>
      </c>
      <c r="H2734" s="559" t="s">
        <v>7141</v>
      </c>
      <c r="I2734" s="566" t="s">
        <v>7142</v>
      </c>
      <c r="J2734" s="567"/>
      <c r="K2734" s="568">
        <v>4</v>
      </c>
      <c r="L2734" s="569">
        <v>12</v>
      </c>
      <c r="M2734" s="508">
        <v>16805.09</v>
      </c>
      <c r="N2734" s="568">
        <v>1</v>
      </c>
      <c r="O2734" s="569">
        <v>6</v>
      </c>
      <c r="P2734" s="508">
        <v>7811.66</v>
      </c>
    </row>
    <row r="2735" spans="1:16" x14ac:dyDescent="0.2">
      <c r="A2735" s="564" t="s">
        <v>7137</v>
      </c>
      <c r="B2735" s="498" t="s">
        <v>639</v>
      </c>
      <c r="C2735" s="499" t="s">
        <v>620</v>
      </c>
      <c r="D2735" s="559" t="s">
        <v>7550</v>
      </c>
      <c r="E2735" s="508">
        <v>1250</v>
      </c>
      <c r="F2735" s="565" t="s">
        <v>7576</v>
      </c>
      <c r="G2735" s="559" t="s">
        <v>7577</v>
      </c>
      <c r="H2735" s="559" t="s">
        <v>7141</v>
      </c>
      <c r="I2735" s="566" t="s">
        <v>7142</v>
      </c>
      <c r="J2735" s="567"/>
      <c r="K2735" s="568">
        <v>4</v>
      </c>
      <c r="L2735" s="569">
        <v>12</v>
      </c>
      <c r="M2735" s="508">
        <v>17132.080000000002</v>
      </c>
      <c r="N2735" s="568">
        <v>1</v>
      </c>
      <c r="O2735" s="569">
        <v>2</v>
      </c>
      <c r="P2735" s="508">
        <v>2869.5299999999997</v>
      </c>
    </row>
    <row r="2736" spans="1:16" x14ac:dyDescent="0.2">
      <c r="A2736" s="564" t="s">
        <v>7137</v>
      </c>
      <c r="B2736" s="498" t="s">
        <v>639</v>
      </c>
      <c r="C2736" s="499" t="s">
        <v>620</v>
      </c>
      <c r="D2736" s="559" t="s">
        <v>7550</v>
      </c>
      <c r="E2736" s="508">
        <v>1250</v>
      </c>
      <c r="F2736" s="565" t="s">
        <v>7578</v>
      </c>
      <c r="G2736" s="559" t="s">
        <v>7579</v>
      </c>
      <c r="H2736" s="559" t="s">
        <v>7141</v>
      </c>
      <c r="I2736" s="566" t="s">
        <v>7142</v>
      </c>
      <c r="J2736" s="567"/>
      <c r="K2736" s="568">
        <v>1</v>
      </c>
      <c r="L2736" s="569">
        <v>1</v>
      </c>
      <c r="M2736" s="508">
        <v>1997.81</v>
      </c>
      <c r="N2736" s="568"/>
      <c r="O2736" s="569"/>
      <c r="P2736" s="508"/>
    </row>
    <row r="2737" spans="1:16" x14ac:dyDescent="0.2">
      <c r="A2737" s="564" t="s">
        <v>7137</v>
      </c>
      <c r="B2737" s="498" t="s">
        <v>639</v>
      </c>
      <c r="C2737" s="499" t="s">
        <v>620</v>
      </c>
      <c r="D2737" s="559" t="s">
        <v>7550</v>
      </c>
      <c r="E2737" s="508">
        <v>1250</v>
      </c>
      <c r="F2737" s="565" t="s">
        <v>7580</v>
      </c>
      <c r="G2737" s="559" t="s">
        <v>7581</v>
      </c>
      <c r="H2737" s="559" t="s">
        <v>7141</v>
      </c>
      <c r="I2737" s="566" t="s">
        <v>7142</v>
      </c>
      <c r="J2737" s="567"/>
      <c r="K2737" s="568">
        <v>4</v>
      </c>
      <c r="L2737" s="569">
        <v>12</v>
      </c>
      <c r="M2737" s="508">
        <v>16768.75</v>
      </c>
      <c r="N2737" s="568">
        <v>1</v>
      </c>
      <c r="O2737" s="569">
        <v>5</v>
      </c>
      <c r="P2737" s="508">
        <v>7448.34</v>
      </c>
    </row>
    <row r="2738" spans="1:16" x14ac:dyDescent="0.2">
      <c r="A2738" s="564" t="s">
        <v>7137</v>
      </c>
      <c r="B2738" s="498" t="s">
        <v>639</v>
      </c>
      <c r="C2738" s="499" t="s">
        <v>620</v>
      </c>
      <c r="D2738" s="559" t="s">
        <v>7561</v>
      </c>
      <c r="E2738" s="508">
        <v>1250</v>
      </c>
      <c r="F2738" s="565" t="s">
        <v>7582</v>
      </c>
      <c r="G2738" s="559" t="s">
        <v>7583</v>
      </c>
      <c r="H2738" s="559" t="s">
        <v>7141</v>
      </c>
      <c r="I2738" s="566" t="s">
        <v>7142</v>
      </c>
      <c r="J2738" s="567"/>
      <c r="K2738" s="568"/>
      <c r="L2738" s="569"/>
      <c r="M2738" s="508"/>
      <c r="N2738" s="568">
        <v>1</v>
      </c>
      <c r="O2738" s="569">
        <v>1</v>
      </c>
      <c r="P2738" s="508">
        <v>2029.5300000000002</v>
      </c>
    </row>
    <row r="2739" spans="1:16" x14ac:dyDescent="0.2">
      <c r="A2739" s="564" t="s">
        <v>7137</v>
      </c>
      <c r="B2739" s="498" t="s">
        <v>639</v>
      </c>
      <c r="C2739" s="499" t="s">
        <v>620</v>
      </c>
      <c r="D2739" s="559" t="s">
        <v>7550</v>
      </c>
      <c r="E2739" s="508">
        <v>1250</v>
      </c>
      <c r="F2739" s="565" t="s">
        <v>7584</v>
      </c>
      <c r="G2739" s="559" t="s">
        <v>7585</v>
      </c>
      <c r="H2739" s="559" t="s">
        <v>7141</v>
      </c>
      <c r="I2739" s="566" t="s">
        <v>7142</v>
      </c>
      <c r="J2739" s="567"/>
      <c r="K2739" s="568">
        <v>4</v>
      </c>
      <c r="L2739" s="569">
        <v>12</v>
      </c>
      <c r="M2739" s="508">
        <v>16995.830000000002</v>
      </c>
      <c r="N2739" s="568">
        <v>1</v>
      </c>
      <c r="O2739" s="569">
        <v>6</v>
      </c>
      <c r="P2739" s="508">
        <v>7612.97</v>
      </c>
    </row>
    <row r="2740" spans="1:16" x14ac:dyDescent="0.2">
      <c r="A2740" s="564" t="s">
        <v>7137</v>
      </c>
      <c r="B2740" s="498" t="s">
        <v>639</v>
      </c>
      <c r="C2740" s="499" t="s">
        <v>620</v>
      </c>
      <c r="D2740" s="559" t="s">
        <v>7550</v>
      </c>
      <c r="E2740" s="508">
        <v>1250</v>
      </c>
      <c r="F2740" s="565" t="s">
        <v>7586</v>
      </c>
      <c r="G2740" s="559" t="s">
        <v>7587</v>
      </c>
      <c r="H2740" s="559" t="s">
        <v>7141</v>
      </c>
      <c r="I2740" s="566" t="s">
        <v>7122</v>
      </c>
      <c r="J2740" s="567"/>
      <c r="K2740" s="568">
        <v>4</v>
      </c>
      <c r="L2740" s="569">
        <v>12</v>
      </c>
      <c r="M2740" s="508">
        <v>17055.78</v>
      </c>
      <c r="N2740" s="568">
        <v>1</v>
      </c>
      <c r="O2740" s="569">
        <v>6</v>
      </c>
      <c r="P2740" s="508">
        <v>8038.75</v>
      </c>
    </row>
    <row r="2741" spans="1:16" x14ac:dyDescent="0.2">
      <c r="A2741" s="564" t="s">
        <v>7137</v>
      </c>
      <c r="B2741" s="498" t="s">
        <v>639</v>
      </c>
      <c r="C2741" s="499" t="s">
        <v>620</v>
      </c>
      <c r="D2741" s="559" t="s">
        <v>7550</v>
      </c>
      <c r="E2741" s="508">
        <v>1000</v>
      </c>
      <c r="F2741" s="565" t="s">
        <v>7588</v>
      </c>
      <c r="G2741" s="559" t="s">
        <v>7589</v>
      </c>
      <c r="H2741" s="559" t="s">
        <v>7141</v>
      </c>
      <c r="I2741" s="566" t="s">
        <v>7142</v>
      </c>
      <c r="J2741" s="567"/>
      <c r="K2741" s="568">
        <v>4</v>
      </c>
      <c r="L2741" s="569">
        <v>12</v>
      </c>
      <c r="M2741" s="508">
        <v>14034.68</v>
      </c>
      <c r="N2741" s="568">
        <v>1</v>
      </c>
      <c r="O2741" s="569">
        <v>6</v>
      </c>
      <c r="P2741" s="508">
        <v>6358.34</v>
      </c>
    </row>
    <row r="2742" spans="1:16" x14ac:dyDescent="0.2">
      <c r="A2742" s="564" t="s">
        <v>7137</v>
      </c>
      <c r="B2742" s="498" t="s">
        <v>639</v>
      </c>
      <c r="C2742" s="499" t="s">
        <v>620</v>
      </c>
      <c r="D2742" s="559" t="s">
        <v>7561</v>
      </c>
      <c r="E2742" s="508">
        <v>1000</v>
      </c>
      <c r="F2742" s="565" t="s">
        <v>7590</v>
      </c>
      <c r="G2742" s="559" t="s">
        <v>7591</v>
      </c>
      <c r="H2742" s="559" t="s">
        <v>7141</v>
      </c>
      <c r="I2742" s="566" t="s">
        <v>7142</v>
      </c>
      <c r="J2742" s="567"/>
      <c r="K2742" s="568">
        <v>4</v>
      </c>
      <c r="L2742" s="569">
        <v>12</v>
      </c>
      <c r="M2742" s="508">
        <v>13688.140000000001</v>
      </c>
      <c r="N2742" s="568">
        <v>1</v>
      </c>
      <c r="O2742" s="569">
        <v>6</v>
      </c>
      <c r="P2742" s="508">
        <v>6151.74</v>
      </c>
    </row>
    <row r="2743" spans="1:16" x14ac:dyDescent="0.2">
      <c r="A2743" s="564" t="s">
        <v>7137</v>
      </c>
      <c r="B2743" s="498" t="s">
        <v>639</v>
      </c>
      <c r="C2743" s="499" t="s">
        <v>620</v>
      </c>
      <c r="D2743" s="559" t="s">
        <v>7561</v>
      </c>
      <c r="E2743" s="508">
        <v>1250</v>
      </c>
      <c r="F2743" s="565" t="s">
        <v>7592</v>
      </c>
      <c r="G2743" s="559" t="s">
        <v>7593</v>
      </c>
      <c r="H2743" s="559" t="s">
        <v>7141</v>
      </c>
      <c r="I2743" s="566" t="s">
        <v>7142</v>
      </c>
      <c r="J2743" s="567"/>
      <c r="K2743" s="568"/>
      <c r="L2743" s="569"/>
      <c r="M2743" s="508"/>
      <c r="N2743" s="568">
        <v>1</v>
      </c>
      <c r="O2743" s="569">
        <v>6</v>
      </c>
      <c r="P2743" s="508">
        <v>8129.57</v>
      </c>
    </row>
    <row r="2744" spans="1:16" x14ac:dyDescent="0.2">
      <c r="A2744" s="564" t="s">
        <v>7137</v>
      </c>
      <c r="B2744" s="498" t="s">
        <v>639</v>
      </c>
      <c r="C2744" s="499" t="s">
        <v>620</v>
      </c>
      <c r="D2744" s="559" t="s">
        <v>7550</v>
      </c>
      <c r="E2744" s="508">
        <v>1250</v>
      </c>
      <c r="F2744" s="565" t="s">
        <v>7594</v>
      </c>
      <c r="G2744" s="559" t="s">
        <v>7595</v>
      </c>
      <c r="H2744" s="559" t="s">
        <v>7141</v>
      </c>
      <c r="I2744" s="566" t="s">
        <v>7142</v>
      </c>
      <c r="J2744" s="567"/>
      <c r="K2744" s="568">
        <v>4</v>
      </c>
      <c r="L2744" s="569">
        <v>12</v>
      </c>
      <c r="M2744" s="508">
        <v>17404.580000000002</v>
      </c>
      <c r="N2744" s="568">
        <v>1</v>
      </c>
      <c r="O2744" s="569">
        <v>6</v>
      </c>
      <c r="P2744" s="508">
        <v>8084.16</v>
      </c>
    </row>
    <row r="2745" spans="1:16" x14ac:dyDescent="0.2">
      <c r="A2745" s="564" t="s">
        <v>7137</v>
      </c>
      <c r="B2745" s="498" t="s">
        <v>639</v>
      </c>
      <c r="C2745" s="499" t="s">
        <v>620</v>
      </c>
      <c r="D2745" s="559" t="s">
        <v>7550</v>
      </c>
      <c r="E2745" s="571">
        <v>1250</v>
      </c>
      <c r="F2745" s="565" t="s">
        <v>7596</v>
      </c>
      <c r="G2745" s="559" t="s">
        <v>7597</v>
      </c>
      <c r="H2745" s="572" t="s">
        <v>7141</v>
      </c>
      <c r="I2745" s="566" t="s">
        <v>7142</v>
      </c>
      <c r="J2745" s="567"/>
      <c r="K2745" s="568">
        <v>1</v>
      </c>
      <c r="L2745" s="569">
        <v>1</v>
      </c>
      <c r="M2745" s="508">
        <v>274.66999999999996</v>
      </c>
      <c r="N2745" s="568"/>
      <c r="O2745" s="569"/>
      <c r="P2745" s="508"/>
    </row>
    <row r="2746" spans="1:16" x14ac:dyDescent="0.2">
      <c r="A2746" s="564" t="s">
        <v>7137</v>
      </c>
      <c r="B2746" s="498" t="s">
        <v>639</v>
      </c>
      <c r="C2746" s="499" t="s">
        <v>620</v>
      </c>
      <c r="D2746" s="559" t="s">
        <v>7550</v>
      </c>
      <c r="E2746" s="571">
        <v>1250</v>
      </c>
      <c r="F2746" s="565" t="s">
        <v>7598</v>
      </c>
      <c r="G2746" s="559" t="s">
        <v>7599</v>
      </c>
      <c r="H2746" s="572" t="s">
        <v>7141</v>
      </c>
      <c r="I2746" s="566" t="s">
        <v>7142</v>
      </c>
      <c r="J2746" s="567"/>
      <c r="K2746" s="568">
        <v>4</v>
      </c>
      <c r="L2746" s="569">
        <v>10</v>
      </c>
      <c r="M2746" s="508">
        <v>13316.42</v>
      </c>
      <c r="N2746" s="568"/>
      <c r="O2746" s="569"/>
      <c r="P2746" s="508"/>
    </row>
    <row r="2747" spans="1:16" x14ac:dyDescent="0.2">
      <c r="A2747" s="564" t="s">
        <v>7137</v>
      </c>
      <c r="B2747" s="498" t="s">
        <v>639</v>
      </c>
      <c r="C2747" s="499" t="s">
        <v>620</v>
      </c>
      <c r="D2747" s="559" t="s">
        <v>7550</v>
      </c>
      <c r="E2747" s="571">
        <v>1250</v>
      </c>
      <c r="F2747" s="565" t="s">
        <v>7600</v>
      </c>
      <c r="G2747" s="559" t="s">
        <v>7601</v>
      </c>
      <c r="H2747" s="572" t="s">
        <v>7141</v>
      </c>
      <c r="I2747" s="566" t="s">
        <v>7142</v>
      </c>
      <c r="J2747" s="567"/>
      <c r="K2747" s="568">
        <v>1</v>
      </c>
      <c r="L2747" s="569">
        <v>1</v>
      </c>
      <c r="M2747" s="508">
        <v>274.66999999999996</v>
      </c>
      <c r="N2747" s="568"/>
      <c r="O2747" s="569"/>
      <c r="P2747" s="508"/>
    </row>
    <row r="2748" spans="1:16" x14ac:dyDescent="0.2">
      <c r="A2748" s="564" t="s">
        <v>7137</v>
      </c>
      <c r="B2748" s="498" t="s">
        <v>639</v>
      </c>
      <c r="C2748" s="499" t="s">
        <v>620</v>
      </c>
      <c r="D2748" s="559" t="s">
        <v>7602</v>
      </c>
      <c r="E2748" s="508">
        <v>1000</v>
      </c>
      <c r="F2748" s="565" t="s">
        <v>7603</v>
      </c>
      <c r="G2748" s="559" t="s">
        <v>7604</v>
      </c>
      <c r="H2748" s="559" t="s">
        <v>7141</v>
      </c>
      <c r="I2748" s="566" t="s">
        <v>7142</v>
      </c>
      <c r="J2748" s="567"/>
      <c r="K2748" s="568">
        <v>4</v>
      </c>
      <c r="L2748" s="569">
        <v>10</v>
      </c>
      <c r="M2748" s="508">
        <v>11127.33</v>
      </c>
      <c r="N2748" s="568"/>
      <c r="O2748" s="569"/>
      <c r="P2748" s="508"/>
    </row>
    <row r="2749" spans="1:16" x14ac:dyDescent="0.2">
      <c r="A2749" s="564" t="s">
        <v>7137</v>
      </c>
      <c r="B2749" s="498" t="s">
        <v>639</v>
      </c>
      <c r="C2749" s="499" t="s">
        <v>620</v>
      </c>
      <c r="D2749" s="559" t="s">
        <v>7602</v>
      </c>
      <c r="E2749" s="508">
        <v>1000</v>
      </c>
      <c r="F2749" s="565" t="s">
        <v>7605</v>
      </c>
      <c r="G2749" s="559" t="s">
        <v>7606</v>
      </c>
      <c r="H2749" s="559" t="s">
        <v>7141</v>
      </c>
      <c r="I2749" s="566" t="s">
        <v>7142</v>
      </c>
      <c r="J2749" s="567"/>
      <c r="K2749" s="568">
        <v>4</v>
      </c>
      <c r="L2749" s="569">
        <v>12</v>
      </c>
      <c r="M2749" s="508">
        <v>14180</v>
      </c>
      <c r="N2749" s="568">
        <v>1</v>
      </c>
      <c r="O2749" s="569">
        <v>2</v>
      </c>
      <c r="P2749" s="508">
        <v>2460.7000000000003</v>
      </c>
    </row>
    <row r="2750" spans="1:16" x14ac:dyDescent="0.2">
      <c r="A2750" s="564" t="s">
        <v>7137</v>
      </c>
      <c r="B2750" s="498" t="s">
        <v>639</v>
      </c>
      <c r="C2750" s="499" t="s">
        <v>620</v>
      </c>
      <c r="D2750" s="559" t="s">
        <v>7602</v>
      </c>
      <c r="E2750" s="508">
        <v>1250</v>
      </c>
      <c r="F2750" s="565" t="s">
        <v>7607</v>
      </c>
      <c r="G2750" s="559" t="s">
        <v>7608</v>
      </c>
      <c r="H2750" s="559" t="s">
        <v>7141</v>
      </c>
      <c r="I2750" s="566" t="s">
        <v>7142</v>
      </c>
      <c r="J2750" s="567"/>
      <c r="K2750" s="568">
        <v>4</v>
      </c>
      <c r="L2750" s="569">
        <v>12</v>
      </c>
      <c r="M2750" s="508">
        <v>17450</v>
      </c>
      <c r="N2750" s="568">
        <v>1</v>
      </c>
      <c r="O2750" s="569">
        <v>6</v>
      </c>
      <c r="P2750" s="508">
        <v>7857.08</v>
      </c>
    </row>
    <row r="2751" spans="1:16" x14ac:dyDescent="0.2">
      <c r="A2751" s="564" t="s">
        <v>7137</v>
      </c>
      <c r="B2751" s="498" t="s">
        <v>639</v>
      </c>
      <c r="C2751" s="499" t="s">
        <v>620</v>
      </c>
      <c r="D2751" s="559" t="s">
        <v>7609</v>
      </c>
      <c r="E2751" s="508">
        <v>1000</v>
      </c>
      <c r="F2751" s="565" t="s">
        <v>7610</v>
      </c>
      <c r="G2751" s="559" t="s">
        <v>7611</v>
      </c>
      <c r="H2751" s="559" t="s">
        <v>7141</v>
      </c>
      <c r="I2751" s="566" t="s">
        <v>7142</v>
      </c>
      <c r="J2751" s="567"/>
      <c r="K2751" s="568">
        <v>4</v>
      </c>
      <c r="L2751" s="569">
        <v>11</v>
      </c>
      <c r="M2751" s="508">
        <v>11893.7</v>
      </c>
      <c r="N2751" s="568">
        <v>1</v>
      </c>
      <c r="O2751" s="569">
        <v>6</v>
      </c>
      <c r="P2751" s="508">
        <v>6540</v>
      </c>
    </row>
    <row r="2752" spans="1:16" x14ac:dyDescent="0.2">
      <c r="A2752" s="564" t="s">
        <v>7137</v>
      </c>
      <c r="B2752" s="498" t="s">
        <v>639</v>
      </c>
      <c r="C2752" s="499" t="s">
        <v>620</v>
      </c>
      <c r="D2752" s="559" t="s">
        <v>7612</v>
      </c>
      <c r="E2752" s="508">
        <v>1000</v>
      </c>
      <c r="F2752" s="565" t="s">
        <v>7613</v>
      </c>
      <c r="G2752" s="559" t="s">
        <v>7614</v>
      </c>
      <c r="H2752" s="559" t="s">
        <v>7141</v>
      </c>
      <c r="I2752" s="566" t="s">
        <v>7142</v>
      </c>
      <c r="J2752" s="567"/>
      <c r="K2752" s="568">
        <v>4</v>
      </c>
      <c r="L2752" s="569">
        <v>10</v>
      </c>
      <c r="M2752" s="508">
        <v>10917.74</v>
      </c>
      <c r="N2752" s="568"/>
      <c r="O2752" s="569"/>
      <c r="P2752" s="508"/>
    </row>
    <row r="2753" spans="1:16" x14ac:dyDescent="0.2">
      <c r="A2753" s="564" t="s">
        <v>7137</v>
      </c>
      <c r="B2753" s="498" t="s">
        <v>639</v>
      </c>
      <c r="C2753" s="499" t="s">
        <v>620</v>
      </c>
      <c r="D2753" s="559" t="s">
        <v>7615</v>
      </c>
      <c r="E2753" s="508">
        <v>1000</v>
      </c>
      <c r="F2753" s="565" t="s">
        <v>7616</v>
      </c>
      <c r="G2753" s="559" t="s">
        <v>7617</v>
      </c>
      <c r="H2753" s="559" t="s">
        <v>7141</v>
      </c>
      <c r="I2753" s="566" t="s">
        <v>7142</v>
      </c>
      <c r="J2753" s="567"/>
      <c r="K2753" s="568">
        <v>4</v>
      </c>
      <c r="L2753" s="569">
        <v>12</v>
      </c>
      <c r="M2753" s="508">
        <v>14180</v>
      </c>
      <c r="N2753" s="568">
        <v>1</v>
      </c>
      <c r="O2753" s="569">
        <v>4</v>
      </c>
      <c r="P2753" s="508">
        <v>4323.67</v>
      </c>
    </row>
    <row r="2754" spans="1:16" x14ac:dyDescent="0.2">
      <c r="A2754" s="564" t="s">
        <v>7137</v>
      </c>
      <c r="B2754" s="498" t="s">
        <v>639</v>
      </c>
      <c r="C2754" s="499" t="s">
        <v>620</v>
      </c>
      <c r="D2754" s="559" t="s">
        <v>7618</v>
      </c>
      <c r="E2754" s="571">
        <v>1000</v>
      </c>
      <c r="F2754" s="565" t="s">
        <v>7619</v>
      </c>
      <c r="G2754" s="559" t="s">
        <v>7620</v>
      </c>
      <c r="H2754" s="572" t="s">
        <v>7141</v>
      </c>
      <c r="I2754" s="566" t="s">
        <v>7142</v>
      </c>
      <c r="J2754" s="567"/>
      <c r="K2754" s="568">
        <v>1</v>
      </c>
      <c r="L2754" s="569">
        <v>1</v>
      </c>
      <c r="M2754" s="508">
        <v>111.48</v>
      </c>
      <c r="N2754" s="568"/>
      <c r="O2754" s="569"/>
      <c r="P2754" s="508"/>
    </row>
    <row r="2755" spans="1:16" x14ac:dyDescent="0.2">
      <c r="A2755" s="564" t="s">
        <v>7137</v>
      </c>
      <c r="B2755" s="498" t="s">
        <v>639</v>
      </c>
      <c r="C2755" s="499" t="s">
        <v>620</v>
      </c>
      <c r="D2755" s="559" t="s">
        <v>7621</v>
      </c>
      <c r="E2755" s="508">
        <v>1000</v>
      </c>
      <c r="F2755" s="565" t="s">
        <v>7622</v>
      </c>
      <c r="G2755" s="559" t="s">
        <v>7623</v>
      </c>
      <c r="H2755" s="559" t="s">
        <v>7141</v>
      </c>
      <c r="I2755" s="566" t="s">
        <v>7142</v>
      </c>
      <c r="J2755" s="567"/>
      <c r="K2755" s="568">
        <v>2</v>
      </c>
      <c r="L2755" s="569">
        <v>5</v>
      </c>
      <c r="M2755" s="508">
        <v>5160</v>
      </c>
      <c r="N2755" s="568">
        <v>1</v>
      </c>
      <c r="O2755" s="569">
        <v>6</v>
      </c>
      <c r="P2755" s="508">
        <v>6467.34</v>
      </c>
    </row>
    <row r="2756" spans="1:16" x14ac:dyDescent="0.2">
      <c r="A2756" s="564" t="s">
        <v>7137</v>
      </c>
      <c r="B2756" s="498" t="s">
        <v>639</v>
      </c>
      <c r="C2756" s="499" t="s">
        <v>620</v>
      </c>
      <c r="D2756" s="559" t="s">
        <v>7621</v>
      </c>
      <c r="E2756" s="508">
        <v>1000</v>
      </c>
      <c r="F2756" s="565" t="s">
        <v>7624</v>
      </c>
      <c r="G2756" s="559" t="s">
        <v>7625</v>
      </c>
      <c r="H2756" s="559" t="s">
        <v>7141</v>
      </c>
      <c r="I2756" s="566" t="s">
        <v>7142</v>
      </c>
      <c r="J2756" s="567"/>
      <c r="K2756" s="568">
        <v>2</v>
      </c>
      <c r="L2756" s="569">
        <v>5</v>
      </c>
      <c r="M2756" s="508">
        <v>5160</v>
      </c>
      <c r="N2756" s="568">
        <v>1</v>
      </c>
      <c r="O2756" s="569">
        <v>6</v>
      </c>
      <c r="P2756" s="508">
        <v>6394.68</v>
      </c>
    </row>
    <row r="2757" spans="1:16" x14ac:dyDescent="0.2">
      <c r="A2757" s="564" t="s">
        <v>7137</v>
      </c>
      <c r="B2757" s="498" t="s">
        <v>639</v>
      </c>
      <c r="C2757" s="499" t="s">
        <v>620</v>
      </c>
      <c r="D2757" s="559" t="s">
        <v>7621</v>
      </c>
      <c r="E2757" s="508">
        <v>1000</v>
      </c>
      <c r="F2757" s="565" t="s">
        <v>7626</v>
      </c>
      <c r="G2757" s="559" t="s">
        <v>7627</v>
      </c>
      <c r="H2757" s="559" t="s">
        <v>7141</v>
      </c>
      <c r="I2757" s="566" t="s">
        <v>7142</v>
      </c>
      <c r="J2757" s="567"/>
      <c r="K2757" s="568">
        <v>1</v>
      </c>
      <c r="L2757" s="569">
        <v>3</v>
      </c>
      <c r="M2757" s="508">
        <v>3270</v>
      </c>
      <c r="N2757" s="568"/>
      <c r="O2757" s="569"/>
      <c r="P2757" s="508"/>
    </row>
    <row r="2758" spans="1:16" x14ac:dyDescent="0.2">
      <c r="A2758" s="564" t="s">
        <v>7137</v>
      </c>
      <c r="B2758" s="498" t="s">
        <v>639</v>
      </c>
      <c r="C2758" s="499" t="s">
        <v>620</v>
      </c>
      <c r="D2758" s="559" t="s">
        <v>7628</v>
      </c>
      <c r="E2758" s="508">
        <v>1250</v>
      </c>
      <c r="F2758" s="565" t="s">
        <v>7629</v>
      </c>
      <c r="G2758" s="559" t="s">
        <v>7630</v>
      </c>
      <c r="H2758" s="559" t="s">
        <v>7141</v>
      </c>
      <c r="I2758" s="566" t="s">
        <v>7142</v>
      </c>
      <c r="J2758" s="567"/>
      <c r="K2758" s="568">
        <v>2</v>
      </c>
      <c r="L2758" s="569">
        <v>4</v>
      </c>
      <c r="M2758" s="508">
        <v>6104.58</v>
      </c>
      <c r="N2758" s="568">
        <v>1</v>
      </c>
      <c r="O2758" s="569">
        <v>6</v>
      </c>
      <c r="P2758" s="508">
        <v>8112.54</v>
      </c>
    </row>
    <row r="2759" spans="1:16" x14ac:dyDescent="0.2">
      <c r="A2759" s="564" t="s">
        <v>7137</v>
      </c>
      <c r="B2759" s="498" t="s">
        <v>639</v>
      </c>
      <c r="C2759" s="499" t="s">
        <v>620</v>
      </c>
      <c r="D2759" s="559" t="s">
        <v>7631</v>
      </c>
      <c r="E2759" s="508">
        <v>1500</v>
      </c>
      <c r="F2759" s="565" t="s">
        <v>7632</v>
      </c>
      <c r="G2759" s="559" t="s">
        <v>7633</v>
      </c>
      <c r="H2759" s="559" t="s">
        <v>7141</v>
      </c>
      <c r="I2759" s="566" t="s">
        <v>7142</v>
      </c>
      <c r="J2759" s="567"/>
      <c r="K2759" s="568">
        <v>4</v>
      </c>
      <c r="L2759" s="569">
        <v>10</v>
      </c>
      <c r="M2759" s="508">
        <v>17286.5</v>
      </c>
      <c r="N2759" s="568">
        <v>1</v>
      </c>
      <c r="O2759" s="569">
        <v>6</v>
      </c>
      <c r="P2759" s="508">
        <v>9810</v>
      </c>
    </row>
    <row r="2760" spans="1:16" x14ac:dyDescent="0.2">
      <c r="A2760" s="564" t="s">
        <v>7137</v>
      </c>
      <c r="B2760" s="498" t="s">
        <v>639</v>
      </c>
      <c r="C2760" s="499" t="s">
        <v>620</v>
      </c>
      <c r="D2760" s="559" t="s">
        <v>7634</v>
      </c>
      <c r="E2760" s="508">
        <v>1300</v>
      </c>
      <c r="F2760" s="565" t="s">
        <v>7635</v>
      </c>
      <c r="G2760" s="559" t="s">
        <v>7636</v>
      </c>
      <c r="H2760" s="559" t="s">
        <v>7141</v>
      </c>
      <c r="I2760" s="566" t="s">
        <v>7142</v>
      </c>
      <c r="J2760" s="567"/>
      <c r="K2760" s="568">
        <v>4</v>
      </c>
      <c r="L2760" s="569">
        <v>12</v>
      </c>
      <c r="M2760" s="508">
        <v>18009.53</v>
      </c>
      <c r="N2760" s="568">
        <v>1</v>
      </c>
      <c r="O2760" s="569">
        <v>2</v>
      </c>
      <c r="P2760" s="508">
        <v>3079.33</v>
      </c>
    </row>
    <row r="2761" spans="1:16" x14ac:dyDescent="0.2">
      <c r="A2761" s="564" t="s">
        <v>7137</v>
      </c>
      <c r="B2761" s="498" t="s">
        <v>639</v>
      </c>
      <c r="C2761" s="499" t="s">
        <v>620</v>
      </c>
      <c r="D2761" s="559" t="s">
        <v>7637</v>
      </c>
      <c r="E2761" s="508">
        <v>2500</v>
      </c>
      <c r="F2761" s="565" t="s">
        <v>7638</v>
      </c>
      <c r="G2761" s="559" t="s">
        <v>7639</v>
      </c>
      <c r="H2761" s="559" t="s">
        <v>7640</v>
      </c>
      <c r="I2761" s="566" t="s">
        <v>7122</v>
      </c>
      <c r="J2761" s="567"/>
      <c r="K2761" s="568">
        <v>4</v>
      </c>
      <c r="L2761" s="569">
        <v>12</v>
      </c>
      <c r="M2761" s="508">
        <v>32989.800000000003</v>
      </c>
      <c r="N2761" s="568">
        <v>1</v>
      </c>
      <c r="O2761" s="569">
        <v>6</v>
      </c>
      <c r="P2761" s="508">
        <v>16306.8</v>
      </c>
    </row>
    <row r="2762" spans="1:16" x14ac:dyDescent="0.2">
      <c r="A2762" s="564" t="s">
        <v>7137</v>
      </c>
      <c r="B2762" s="498" t="s">
        <v>639</v>
      </c>
      <c r="C2762" s="499" t="s">
        <v>620</v>
      </c>
      <c r="D2762" s="559" t="s">
        <v>7641</v>
      </c>
      <c r="E2762" s="508">
        <v>2800</v>
      </c>
      <c r="F2762" s="565" t="s">
        <v>7642</v>
      </c>
      <c r="G2762" s="559" t="s">
        <v>7643</v>
      </c>
      <c r="H2762" s="559" t="s">
        <v>7141</v>
      </c>
      <c r="I2762" s="566" t="s">
        <v>7142</v>
      </c>
      <c r="J2762" s="567"/>
      <c r="K2762" s="568">
        <v>4</v>
      </c>
      <c r="L2762" s="569">
        <v>12</v>
      </c>
      <c r="M2762" s="508">
        <v>28589.800000000007</v>
      </c>
      <c r="N2762" s="568">
        <v>1</v>
      </c>
      <c r="O2762" s="569">
        <v>6</v>
      </c>
      <c r="P2762" s="508">
        <v>18106.8</v>
      </c>
    </row>
    <row r="2763" spans="1:16" x14ac:dyDescent="0.2">
      <c r="A2763" s="564" t="s">
        <v>7137</v>
      </c>
      <c r="B2763" s="498" t="s">
        <v>639</v>
      </c>
      <c r="C2763" s="499" t="s">
        <v>620</v>
      </c>
      <c r="D2763" s="559" t="s">
        <v>7644</v>
      </c>
      <c r="E2763" s="508">
        <v>2800</v>
      </c>
      <c r="F2763" s="565" t="s">
        <v>7645</v>
      </c>
      <c r="G2763" s="559" t="s">
        <v>7646</v>
      </c>
      <c r="H2763" s="559" t="s">
        <v>7647</v>
      </c>
      <c r="I2763" s="566" t="s">
        <v>7142</v>
      </c>
      <c r="J2763" s="567"/>
      <c r="K2763" s="568">
        <v>4</v>
      </c>
      <c r="L2763" s="569">
        <v>12</v>
      </c>
      <c r="M2763" s="508">
        <v>28589.800000000007</v>
      </c>
      <c r="N2763" s="568">
        <v>1</v>
      </c>
      <c r="O2763" s="569">
        <v>6</v>
      </c>
      <c r="P2763" s="508">
        <v>18106.8</v>
      </c>
    </row>
    <row r="2764" spans="1:16" x14ac:dyDescent="0.2">
      <c r="A2764" s="564" t="s">
        <v>7137</v>
      </c>
      <c r="B2764" s="498" t="s">
        <v>639</v>
      </c>
      <c r="C2764" s="499" t="s">
        <v>620</v>
      </c>
      <c r="D2764" s="559" t="s">
        <v>7648</v>
      </c>
      <c r="E2764" s="508">
        <v>2800</v>
      </c>
      <c r="F2764" s="565" t="s">
        <v>7649</v>
      </c>
      <c r="G2764" s="559" t="s">
        <v>7650</v>
      </c>
      <c r="H2764" s="559" t="s">
        <v>7141</v>
      </c>
      <c r="I2764" s="566" t="s">
        <v>7142</v>
      </c>
      <c r="J2764" s="567"/>
      <c r="K2764" s="568">
        <v>4</v>
      </c>
      <c r="L2764" s="569">
        <v>12</v>
      </c>
      <c r="M2764" s="508">
        <v>33589.800000000003</v>
      </c>
      <c r="N2764" s="568">
        <v>1</v>
      </c>
      <c r="O2764" s="569">
        <v>6</v>
      </c>
      <c r="P2764" s="508">
        <v>18106.8</v>
      </c>
    </row>
    <row r="2765" spans="1:16" x14ac:dyDescent="0.2">
      <c r="A2765" s="564" t="s">
        <v>7137</v>
      </c>
      <c r="B2765" s="498" t="s">
        <v>639</v>
      </c>
      <c r="C2765" s="499" t="s">
        <v>620</v>
      </c>
      <c r="D2765" s="559" t="s">
        <v>7651</v>
      </c>
      <c r="E2765" s="508">
        <v>2800</v>
      </c>
      <c r="F2765" s="565" t="s">
        <v>7652</v>
      </c>
      <c r="G2765" s="559" t="s">
        <v>7653</v>
      </c>
      <c r="H2765" s="559" t="s">
        <v>7141</v>
      </c>
      <c r="I2765" s="566" t="s">
        <v>7142</v>
      </c>
      <c r="J2765" s="567"/>
      <c r="K2765" s="568">
        <v>4</v>
      </c>
      <c r="L2765" s="569">
        <v>12</v>
      </c>
      <c r="M2765" s="508">
        <v>28589.800000000007</v>
      </c>
      <c r="N2765" s="568">
        <v>1</v>
      </c>
      <c r="O2765" s="569">
        <v>6</v>
      </c>
      <c r="P2765" s="508">
        <v>18106.8</v>
      </c>
    </row>
    <row r="2766" spans="1:16" x14ac:dyDescent="0.2">
      <c r="A2766" s="564" t="s">
        <v>7137</v>
      </c>
      <c r="B2766" s="498" t="s">
        <v>639</v>
      </c>
      <c r="C2766" s="499" t="s">
        <v>620</v>
      </c>
      <c r="D2766" s="559" t="s">
        <v>7654</v>
      </c>
      <c r="E2766" s="508">
        <v>2200</v>
      </c>
      <c r="F2766" s="565" t="s">
        <v>7655</v>
      </c>
      <c r="G2766" s="559" t="s">
        <v>7656</v>
      </c>
      <c r="H2766" s="559" t="s">
        <v>7657</v>
      </c>
      <c r="I2766" s="573" t="s">
        <v>7082</v>
      </c>
      <c r="J2766" s="567"/>
      <c r="K2766" s="568">
        <v>4</v>
      </c>
      <c r="L2766" s="569">
        <v>12</v>
      </c>
      <c r="M2766" s="508">
        <v>29389.800000000007</v>
      </c>
      <c r="N2766" s="568">
        <v>1</v>
      </c>
      <c r="O2766" s="569">
        <v>6</v>
      </c>
      <c r="P2766" s="508">
        <v>14388</v>
      </c>
    </row>
    <row r="2767" spans="1:16" x14ac:dyDescent="0.2">
      <c r="A2767" s="564" t="s">
        <v>7137</v>
      </c>
      <c r="B2767" s="498" t="s">
        <v>639</v>
      </c>
      <c r="C2767" s="499" t="s">
        <v>620</v>
      </c>
      <c r="D2767" s="559" t="s">
        <v>7658</v>
      </c>
      <c r="E2767" s="508">
        <v>8000</v>
      </c>
      <c r="F2767" s="565" t="s">
        <v>7659</v>
      </c>
      <c r="G2767" s="559" t="s">
        <v>7660</v>
      </c>
      <c r="H2767" s="559" t="s">
        <v>7129</v>
      </c>
      <c r="I2767" s="573" t="s">
        <v>7082</v>
      </c>
      <c r="J2767" s="567"/>
      <c r="K2767" s="568">
        <v>4</v>
      </c>
      <c r="L2767" s="569">
        <v>12</v>
      </c>
      <c r="M2767" s="508">
        <v>74911.05</v>
      </c>
      <c r="N2767" s="568">
        <v>1</v>
      </c>
      <c r="O2767" s="569">
        <v>4</v>
      </c>
      <c r="P2767" s="508">
        <v>36289</v>
      </c>
    </row>
    <row r="2768" spans="1:16" x14ac:dyDescent="0.2">
      <c r="A2768" s="564" t="s">
        <v>7137</v>
      </c>
      <c r="B2768" s="498" t="s">
        <v>639</v>
      </c>
      <c r="C2768" s="499" t="s">
        <v>620</v>
      </c>
      <c r="D2768" s="559" t="s">
        <v>7661</v>
      </c>
      <c r="E2768" s="508">
        <v>5000</v>
      </c>
      <c r="F2768" s="565" t="s">
        <v>7662</v>
      </c>
      <c r="G2768" s="559" t="s">
        <v>7663</v>
      </c>
      <c r="H2768" s="559" t="s">
        <v>7664</v>
      </c>
      <c r="I2768" s="573" t="s">
        <v>7082</v>
      </c>
      <c r="J2768" s="567"/>
      <c r="K2768" s="568">
        <v>4</v>
      </c>
      <c r="L2768" s="569">
        <v>12</v>
      </c>
      <c r="M2768" s="508">
        <v>52989.80000000001</v>
      </c>
      <c r="N2768" s="568">
        <v>1</v>
      </c>
      <c r="O2768" s="569">
        <v>6</v>
      </c>
      <c r="P2768" s="508">
        <v>31306.799999999999</v>
      </c>
    </row>
    <row r="2769" spans="1:16" x14ac:dyDescent="0.2">
      <c r="A2769" s="564" t="s">
        <v>7137</v>
      </c>
      <c r="B2769" s="498" t="s">
        <v>639</v>
      </c>
      <c r="C2769" s="499" t="s">
        <v>620</v>
      </c>
      <c r="D2769" s="559" t="s">
        <v>7665</v>
      </c>
      <c r="E2769" s="508">
        <v>9500</v>
      </c>
      <c r="F2769" s="565" t="s">
        <v>7666</v>
      </c>
      <c r="G2769" s="559" t="s">
        <v>7667</v>
      </c>
      <c r="H2769" s="559" t="s">
        <v>7668</v>
      </c>
      <c r="I2769" s="573" t="s">
        <v>7082</v>
      </c>
      <c r="J2769" s="567"/>
      <c r="K2769" s="568"/>
      <c r="L2769" s="569"/>
      <c r="M2769" s="508"/>
      <c r="N2769" s="568">
        <v>1</v>
      </c>
      <c r="O2769" s="569">
        <v>1</v>
      </c>
      <c r="P2769" s="508">
        <v>14368.93</v>
      </c>
    </row>
    <row r="2770" spans="1:16" x14ac:dyDescent="0.2">
      <c r="A2770" s="564" t="s">
        <v>7137</v>
      </c>
      <c r="B2770" s="498" t="s">
        <v>639</v>
      </c>
      <c r="C2770" s="499" t="s">
        <v>620</v>
      </c>
      <c r="D2770" s="559" t="s">
        <v>7669</v>
      </c>
      <c r="E2770" s="508">
        <v>3000</v>
      </c>
      <c r="F2770" s="565" t="s">
        <v>7670</v>
      </c>
      <c r="G2770" s="559" t="s">
        <v>7671</v>
      </c>
      <c r="H2770" s="559" t="s">
        <v>7672</v>
      </c>
      <c r="I2770" s="566" t="s">
        <v>7122</v>
      </c>
      <c r="J2770" s="567"/>
      <c r="K2770" s="568">
        <v>4</v>
      </c>
      <c r="L2770" s="569">
        <v>12</v>
      </c>
      <c r="M2770" s="508">
        <v>38989.80000000001</v>
      </c>
      <c r="N2770" s="568">
        <v>1</v>
      </c>
      <c r="O2770" s="569">
        <v>6</v>
      </c>
      <c r="P2770" s="508">
        <v>19306.8</v>
      </c>
    </row>
    <row r="2771" spans="1:16" x14ac:dyDescent="0.2">
      <c r="A2771" s="564" t="s">
        <v>7137</v>
      </c>
      <c r="B2771" s="498" t="s">
        <v>639</v>
      </c>
      <c r="C2771" s="499" t="s">
        <v>620</v>
      </c>
      <c r="D2771" s="559" t="s">
        <v>7673</v>
      </c>
      <c r="E2771" s="508">
        <v>3000</v>
      </c>
      <c r="F2771" s="565" t="s">
        <v>7674</v>
      </c>
      <c r="G2771" s="559" t="s">
        <v>7675</v>
      </c>
      <c r="H2771" s="559" t="s">
        <v>7676</v>
      </c>
      <c r="I2771" s="573" t="s">
        <v>7082</v>
      </c>
      <c r="J2771" s="567"/>
      <c r="K2771" s="568">
        <v>4</v>
      </c>
      <c r="L2771" s="569">
        <v>12</v>
      </c>
      <c r="M2771" s="508">
        <v>38989.80000000001</v>
      </c>
      <c r="N2771" s="568">
        <v>1</v>
      </c>
      <c r="O2771" s="569">
        <v>6</v>
      </c>
      <c r="P2771" s="508">
        <v>19306.8</v>
      </c>
    </row>
    <row r="2772" spans="1:16" x14ac:dyDescent="0.2">
      <c r="A2772" s="564" t="s">
        <v>7137</v>
      </c>
      <c r="B2772" s="498" t="s">
        <v>639</v>
      </c>
      <c r="C2772" s="499" t="s">
        <v>620</v>
      </c>
      <c r="D2772" s="559" t="s">
        <v>7677</v>
      </c>
      <c r="E2772" s="508">
        <v>8000</v>
      </c>
      <c r="F2772" s="565" t="s">
        <v>7678</v>
      </c>
      <c r="G2772" s="559" t="s">
        <v>7679</v>
      </c>
      <c r="H2772" s="559" t="s">
        <v>7085</v>
      </c>
      <c r="I2772" s="573" t="s">
        <v>7082</v>
      </c>
      <c r="J2772" s="567"/>
      <c r="K2772" s="568">
        <v>4</v>
      </c>
      <c r="L2772" s="569">
        <v>12</v>
      </c>
      <c r="M2772" s="508">
        <v>77356.649999999994</v>
      </c>
      <c r="N2772" s="568">
        <v>1</v>
      </c>
      <c r="O2772" s="569">
        <v>4</v>
      </c>
      <c r="P2772" s="508">
        <v>36289</v>
      </c>
    </row>
    <row r="2773" spans="1:16" x14ac:dyDescent="0.2">
      <c r="A2773" s="564" t="s">
        <v>7137</v>
      </c>
      <c r="B2773" s="498" t="s">
        <v>639</v>
      </c>
      <c r="C2773" s="499" t="s">
        <v>620</v>
      </c>
      <c r="D2773" s="559" t="s">
        <v>7680</v>
      </c>
      <c r="E2773" s="508">
        <v>5500</v>
      </c>
      <c r="F2773" s="565" t="s">
        <v>7681</v>
      </c>
      <c r="G2773" s="559" t="s">
        <v>7682</v>
      </c>
      <c r="H2773" s="559" t="s">
        <v>7141</v>
      </c>
      <c r="I2773" s="573" t="s">
        <v>7082</v>
      </c>
      <c r="J2773" s="567"/>
      <c r="K2773" s="568">
        <v>4</v>
      </c>
      <c r="L2773" s="569">
        <v>12</v>
      </c>
      <c r="M2773" s="508">
        <v>58989.80000000001</v>
      </c>
      <c r="N2773" s="568">
        <v>1</v>
      </c>
      <c r="O2773" s="569">
        <v>6</v>
      </c>
      <c r="P2773" s="508">
        <v>34306.800000000003</v>
      </c>
    </row>
    <row r="2774" spans="1:16" x14ac:dyDescent="0.2">
      <c r="A2774" s="564" t="s">
        <v>7137</v>
      </c>
      <c r="B2774" s="498" t="s">
        <v>639</v>
      </c>
      <c r="C2774" s="499" t="s">
        <v>620</v>
      </c>
      <c r="D2774" s="559" t="s">
        <v>7683</v>
      </c>
      <c r="E2774" s="508">
        <v>1500</v>
      </c>
      <c r="F2774" s="565" t="s">
        <v>7684</v>
      </c>
      <c r="G2774" s="559" t="s">
        <v>7685</v>
      </c>
      <c r="H2774" s="559" t="s">
        <v>7141</v>
      </c>
      <c r="I2774" s="573" t="s">
        <v>7082</v>
      </c>
      <c r="J2774" s="567"/>
      <c r="K2774" s="568">
        <v>4</v>
      </c>
      <c r="L2774" s="569">
        <v>12</v>
      </c>
      <c r="M2774" s="508">
        <v>20665.5</v>
      </c>
      <c r="N2774" s="568">
        <v>1</v>
      </c>
      <c r="O2774" s="569">
        <v>6</v>
      </c>
      <c r="P2774" s="508">
        <v>9810</v>
      </c>
    </row>
    <row r="2775" spans="1:16" x14ac:dyDescent="0.2">
      <c r="A2775" s="564" t="s">
        <v>7137</v>
      </c>
      <c r="B2775" s="498" t="s">
        <v>639</v>
      </c>
      <c r="C2775" s="499" t="s">
        <v>620</v>
      </c>
      <c r="D2775" s="559" t="s">
        <v>7686</v>
      </c>
      <c r="E2775" s="508">
        <v>2500</v>
      </c>
      <c r="F2775" s="565" t="s">
        <v>7687</v>
      </c>
      <c r="G2775" s="559" t="s">
        <v>7688</v>
      </c>
      <c r="H2775" s="559" t="s">
        <v>7689</v>
      </c>
      <c r="I2775" s="573" t="s">
        <v>7082</v>
      </c>
      <c r="J2775" s="567"/>
      <c r="K2775" s="568">
        <v>4</v>
      </c>
      <c r="L2775" s="569">
        <v>12</v>
      </c>
      <c r="M2775" s="508">
        <v>32989.800000000003</v>
      </c>
      <c r="N2775" s="568">
        <v>1</v>
      </c>
      <c r="O2775" s="569">
        <v>6</v>
      </c>
      <c r="P2775" s="508">
        <v>16306.8</v>
      </c>
    </row>
    <row r="2776" spans="1:16" x14ac:dyDescent="0.2">
      <c r="A2776" s="564" t="s">
        <v>7137</v>
      </c>
      <c r="B2776" s="498" t="s">
        <v>639</v>
      </c>
      <c r="C2776" s="499" t="s">
        <v>620</v>
      </c>
      <c r="D2776" s="559" t="s">
        <v>7690</v>
      </c>
      <c r="E2776" s="508">
        <v>6000</v>
      </c>
      <c r="F2776" s="565" t="s">
        <v>7691</v>
      </c>
      <c r="G2776" s="559" t="s">
        <v>7692</v>
      </c>
      <c r="H2776" s="559" t="s">
        <v>7693</v>
      </c>
      <c r="I2776" s="566" t="s">
        <v>7122</v>
      </c>
      <c r="J2776" s="567"/>
      <c r="K2776" s="568">
        <v>2</v>
      </c>
      <c r="L2776" s="569">
        <v>6</v>
      </c>
      <c r="M2776" s="508">
        <v>35444.9</v>
      </c>
      <c r="N2776" s="568">
        <v>1</v>
      </c>
      <c r="O2776" s="569">
        <v>6</v>
      </c>
      <c r="P2776" s="508">
        <v>37306.800000000003</v>
      </c>
    </row>
    <row r="2777" spans="1:16" x14ac:dyDescent="0.2">
      <c r="A2777" s="564" t="s">
        <v>7137</v>
      </c>
      <c r="B2777" s="498" t="s">
        <v>639</v>
      </c>
      <c r="C2777" s="499" t="s">
        <v>620</v>
      </c>
      <c r="D2777" s="559" t="s">
        <v>7694</v>
      </c>
      <c r="E2777" s="508">
        <v>6200</v>
      </c>
      <c r="F2777" s="565" t="s">
        <v>7695</v>
      </c>
      <c r="G2777" s="559" t="s">
        <v>7696</v>
      </c>
      <c r="H2777" s="559" t="s">
        <v>7085</v>
      </c>
      <c r="I2777" s="573" t="s">
        <v>7082</v>
      </c>
      <c r="J2777" s="567"/>
      <c r="K2777" s="568">
        <v>4</v>
      </c>
      <c r="L2777" s="569">
        <v>12</v>
      </c>
      <c r="M2777" s="508">
        <v>72769.8</v>
      </c>
      <c r="N2777" s="568">
        <v>1</v>
      </c>
      <c r="O2777" s="569">
        <v>6</v>
      </c>
      <c r="P2777" s="508">
        <v>38506.800000000003</v>
      </c>
    </row>
    <row r="2778" spans="1:16" x14ac:dyDescent="0.2">
      <c r="A2778" s="564" t="s">
        <v>7137</v>
      </c>
      <c r="B2778" s="498" t="s">
        <v>639</v>
      </c>
      <c r="C2778" s="499" t="s">
        <v>620</v>
      </c>
      <c r="D2778" s="559" t="s">
        <v>7697</v>
      </c>
      <c r="E2778" s="508">
        <v>7500</v>
      </c>
      <c r="F2778" s="565" t="s">
        <v>7698</v>
      </c>
      <c r="G2778" s="559" t="s">
        <v>7699</v>
      </c>
      <c r="H2778" s="559" t="s">
        <v>7668</v>
      </c>
      <c r="I2778" s="573" t="s">
        <v>7082</v>
      </c>
      <c r="J2778" s="567"/>
      <c r="K2778" s="568"/>
      <c r="L2778" s="569"/>
      <c r="M2778" s="508"/>
      <c r="N2778" s="568">
        <v>1</v>
      </c>
      <c r="O2778" s="569">
        <v>1</v>
      </c>
      <c r="P2778" s="508">
        <v>11435.6</v>
      </c>
    </row>
    <row r="2779" spans="1:16" x14ac:dyDescent="0.2">
      <c r="A2779" s="564" t="s">
        <v>7137</v>
      </c>
      <c r="B2779" s="498" t="s">
        <v>639</v>
      </c>
      <c r="C2779" s="499" t="s">
        <v>620</v>
      </c>
      <c r="D2779" s="559" t="s">
        <v>7700</v>
      </c>
      <c r="E2779" s="508">
        <v>1200</v>
      </c>
      <c r="F2779" s="565" t="s">
        <v>7701</v>
      </c>
      <c r="G2779" s="559" t="s">
        <v>7702</v>
      </c>
      <c r="H2779" s="559" t="s">
        <v>7141</v>
      </c>
      <c r="I2779" s="566" t="s">
        <v>7142</v>
      </c>
      <c r="J2779" s="567"/>
      <c r="K2779" s="568">
        <v>4</v>
      </c>
      <c r="L2779" s="569">
        <v>12</v>
      </c>
      <c r="M2779" s="508">
        <v>16796</v>
      </c>
      <c r="N2779" s="568">
        <v>1</v>
      </c>
      <c r="O2779" s="569">
        <v>6</v>
      </c>
      <c r="P2779" s="508">
        <v>7848</v>
      </c>
    </row>
    <row r="2780" spans="1:16" x14ac:dyDescent="0.2">
      <c r="A2780" s="564" t="s">
        <v>7137</v>
      </c>
      <c r="B2780" s="498" t="s">
        <v>639</v>
      </c>
      <c r="C2780" s="499" t="s">
        <v>620</v>
      </c>
      <c r="D2780" s="559" t="s">
        <v>7703</v>
      </c>
      <c r="E2780" s="508">
        <v>4000</v>
      </c>
      <c r="F2780" s="565" t="s">
        <v>7704</v>
      </c>
      <c r="G2780" s="559" t="s">
        <v>7705</v>
      </c>
      <c r="H2780" s="559" t="s">
        <v>7186</v>
      </c>
      <c r="I2780" s="573" t="s">
        <v>7082</v>
      </c>
      <c r="J2780" s="567"/>
      <c r="K2780" s="568">
        <v>2</v>
      </c>
      <c r="L2780" s="569">
        <v>4</v>
      </c>
      <c r="M2780" s="508">
        <v>17296.599999999999</v>
      </c>
      <c r="N2780" s="568">
        <v>1</v>
      </c>
      <c r="O2780" s="569">
        <v>6</v>
      </c>
      <c r="P2780" s="508">
        <v>25306.799999999999</v>
      </c>
    </row>
    <row r="2781" spans="1:16" x14ac:dyDescent="0.2">
      <c r="A2781" s="564" t="s">
        <v>7137</v>
      </c>
      <c r="B2781" s="498" t="s">
        <v>639</v>
      </c>
      <c r="C2781" s="499" t="s">
        <v>620</v>
      </c>
      <c r="D2781" s="559" t="s">
        <v>7703</v>
      </c>
      <c r="E2781" s="571">
        <v>4000</v>
      </c>
      <c r="F2781" s="565" t="s">
        <v>7706</v>
      </c>
      <c r="G2781" s="559" t="s">
        <v>7707</v>
      </c>
      <c r="H2781" s="572" t="s">
        <v>7089</v>
      </c>
      <c r="I2781" s="573" t="s">
        <v>7082</v>
      </c>
      <c r="J2781" s="567"/>
      <c r="K2781" s="568"/>
      <c r="L2781" s="569"/>
      <c r="M2781" s="508">
        <v>783.7</v>
      </c>
      <c r="N2781" s="568"/>
      <c r="O2781" s="569"/>
      <c r="P2781" s="508"/>
    </row>
    <row r="2782" spans="1:16" x14ac:dyDescent="0.2">
      <c r="A2782" s="564" t="s">
        <v>7137</v>
      </c>
      <c r="B2782" s="498" t="s">
        <v>639</v>
      </c>
      <c r="C2782" s="499" t="s">
        <v>620</v>
      </c>
      <c r="D2782" s="559" t="s">
        <v>7708</v>
      </c>
      <c r="E2782" s="508">
        <v>1500</v>
      </c>
      <c r="F2782" s="565" t="s">
        <v>7709</v>
      </c>
      <c r="G2782" s="559" t="s">
        <v>7710</v>
      </c>
      <c r="H2782" s="559" t="s">
        <v>7711</v>
      </c>
      <c r="I2782" s="566" t="s">
        <v>7122</v>
      </c>
      <c r="J2782" s="567"/>
      <c r="K2782" s="568">
        <v>4</v>
      </c>
      <c r="L2782" s="569">
        <v>12</v>
      </c>
      <c r="M2782" s="508">
        <v>20720</v>
      </c>
      <c r="N2782" s="568">
        <v>1</v>
      </c>
      <c r="O2782" s="569">
        <v>6</v>
      </c>
      <c r="P2782" s="508">
        <v>9810</v>
      </c>
    </row>
    <row r="2783" spans="1:16" x14ac:dyDescent="0.2">
      <c r="A2783" s="564" t="s">
        <v>7137</v>
      </c>
      <c r="B2783" s="498" t="s">
        <v>639</v>
      </c>
      <c r="C2783" s="499" t="s">
        <v>620</v>
      </c>
      <c r="D2783" s="559" t="s">
        <v>7712</v>
      </c>
      <c r="E2783" s="508">
        <v>1000</v>
      </c>
      <c r="F2783" s="565" t="s">
        <v>7713</v>
      </c>
      <c r="G2783" s="559" t="s">
        <v>7714</v>
      </c>
      <c r="H2783" s="559" t="s">
        <v>7141</v>
      </c>
      <c r="I2783" s="566" t="s">
        <v>7142</v>
      </c>
      <c r="J2783" s="567"/>
      <c r="K2783" s="568">
        <v>4</v>
      </c>
      <c r="L2783" s="569">
        <v>12</v>
      </c>
      <c r="M2783" s="508">
        <v>14180</v>
      </c>
      <c r="N2783" s="568">
        <v>1</v>
      </c>
      <c r="O2783" s="569">
        <v>6</v>
      </c>
      <c r="P2783" s="508">
        <v>6540</v>
      </c>
    </row>
    <row r="2784" spans="1:16" x14ac:dyDescent="0.2">
      <c r="A2784" s="564" t="s">
        <v>7137</v>
      </c>
      <c r="B2784" s="498" t="s">
        <v>639</v>
      </c>
      <c r="C2784" s="499" t="s">
        <v>620</v>
      </c>
      <c r="D2784" s="559" t="s">
        <v>7715</v>
      </c>
      <c r="E2784" s="508">
        <v>1000</v>
      </c>
      <c r="F2784" s="565" t="s">
        <v>7716</v>
      </c>
      <c r="G2784" s="559" t="s">
        <v>7717</v>
      </c>
      <c r="H2784" s="559" t="s">
        <v>7141</v>
      </c>
      <c r="I2784" s="566" t="s">
        <v>7142</v>
      </c>
      <c r="J2784" s="567"/>
      <c r="K2784" s="568">
        <v>4</v>
      </c>
      <c r="L2784" s="569">
        <v>12</v>
      </c>
      <c r="M2784" s="508">
        <v>14180</v>
      </c>
      <c r="N2784" s="568">
        <v>1</v>
      </c>
      <c r="O2784" s="569">
        <v>6</v>
      </c>
      <c r="P2784" s="508">
        <v>6540</v>
      </c>
    </row>
    <row r="2785" spans="1:16" x14ac:dyDescent="0.2">
      <c r="A2785" s="564" t="s">
        <v>7137</v>
      </c>
      <c r="B2785" s="498" t="s">
        <v>639</v>
      </c>
      <c r="C2785" s="499" t="s">
        <v>620</v>
      </c>
      <c r="D2785" s="559" t="s">
        <v>7718</v>
      </c>
      <c r="E2785" s="508">
        <v>6000</v>
      </c>
      <c r="F2785" s="565" t="s">
        <v>7719</v>
      </c>
      <c r="G2785" s="559" t="s">
        <v>7720</v>
      </c>
      <c r="H2785" s="559" t="s">
        <v>7085</v>
      </c>
      <c r="I2785" s="573" t="s">
        <v>7082</v>
      </c>
      <c r="J2785" s="567"/>
      <c r="K2785" s="568">
        <v>4</v>
      </c>
      <c r="L2785" s="569">
        <v>12</v>
      </c>
      <c r="M2785" s="508">
        <v>74886.459999999992</v>
      </c>
      <c r="N2785" s="568">
        <v>1</v>
      </c>
      <c r="O2785" s="569">
        <v>6</v>
      </c>
      <c r="P2785" s="508">
        <v>37306.800000000003</v>
      </c>
    </row>
    <row r="2786" spans="1:16" x14ac:dyDescent="0.2">
      <c r="A2786" s="564" t="s">
        <v>7137</v>
      </c>
      <c r="B2786" s="498" t="s">
        <v>639</v>
      </c>
      <c r="C2786" s="499" t="s">
        <v>620</v>
      </c>
      <c r="D2786" s="559" t="s">
        <v>7721</v>
      </c>
      <c r="E2786" s="508">
        <v>3000</v>
      </c>
      <c r="F2786" s="565" t="s">
        <v>7722</v>
      </c>
      <c r="G2786" s="559" t="s">
        <v>7723</v>
      </c>
      <c r="H2786" s="559" t="s">
        <v>7724</v>
      </c>
      <c r="I2786" s="573" t="s">
        <v>7082</v>
      </c>
      <c r="J2786" s="567"/>
      <c r="K2786" s="568">
        <v>4</v>
      </c>
      <c r="L2786" s="569">
        <v>12</v>
      </c>
      <c r="M2786" s="508">
        <v>38989.80000000001</v>
      </c>
      <c r="N2786" s="568">
        <v>1</v>
      </c>
      <c r="O2786" s="569">
        <v>6</v>
      </c>
      <c r="P2786" s="508">
        <v>19306.8</v>
      </c>
    </row>
    <row r="2787" spans="1:16" x14ac:dyDescent="0.2">
      <c r="A2787" s="564" t="s">
        <v>7137</v>
      </c>
      <c r="B2787" s="498" t="s">
        <v>639</v>
      </c>
      <c r="C2787" s="499" t="s">
        <v>620</v>
      </c>
      <c r="D2787" s="559" t="s">
        <v>7725</v>
      </c>
      <c r="E2787" s="508">
        <v>3000</v>
      </c>
      <c r="F2787" s="565" t="s">
        <v>7726</v>
      </c>
      <c r="G2787" s="559" t="s">
        <v>7727</v>
      </c>
      <c r="H2787" s="559" t="s">
        <v>7728</v>
      </c>
      <c r="I2787" s="573" t="s">
        <v>7082</v>
      </c>
      <c r="J2787" s="567"/>
      <c r="K2787" s="568">
        <v>4</v>
      </c>
      <c r="L2787" s="569">
        <v>12</v>
      </c>
      <c r="M2787" s="508">
        <v>38883.760000000009</v>
      </c>
      <c r="N2787" s="568">
        <v>1</v>
      </c>
      <c r="O2787" s="569">
        <v>6</v>
      </c>
      <c r="P2787" s="508">
        <v>19306.8</v>
      </c>
    </row>
    <row r="2788" spans="1:16" x14ac:dyDescent="0.2">
      <c r="A2788" s="564" t="s">
        <v>7137</v>
      </c>
      <c r="B2788" s="498" t="s">
        <v>639</v>
      </c>
      <c r="C2788" s="499" t="s">
        <v>620</v>
      </c>
      <c r="D2788" s="559" t="s">
        <v>7729</v>
      </c>
      <c r="E2788" s="508">
        <v>4500</v>
      </c>
      <c r="F2788" s="565" t="s">
        <v>7730</v>
      </c>
      <c r="G2788" s="559" t="s">
        <v>7731</v>
      </c>
      <c r="H2788" s="559" t="s">
        <v>7732</v>
      </c>
      <c r="I2788" s="573" t="s">
        <v>7082</v>
      </c>
      <c r="J2788" s="567"/>
      <c r="K2788" s="568">
        <v>4</v>
      </c>
      <c r="L2788" s="569">
        <v>12</v>
      </c>
      <c r="M2788" s="508">
        <v>56989.80000000001</v>
      </c>
      <c r="N2788" s="568">
        <v>1</v>
      </c>
      <c r="O2788" s="569">
        <v>6</v>
      </c>
      <c r="P2788" s="508">
        <v>28306.799999999999</v>
      </c>
    </row>
    <row r="2789" spans="1:16" x14ac:dyDescent="0.2">
      <c r="A2789" s="564" t="s">
        <v>7137</v>
      </c>
      <c r="B2789" s="498" t="s">
        <v>639</v>
      </c>
      <c r="C2789" s="499" t="s">
        <v>620</v>
      </c>
      <c r="D2789" s="559" t="s">
        <v>7733</v>
      </c>
      <c r="E2789" s="571">
        <v>1500</v>
      </c>
      <c r="F2789" s="565" t="s">
        <v>7734</v>
      </c>
      <c r="G2789" s="559" t="s">
        <v>7735</v>
      </c>
      <c r="H2789" s="572" t="s">
        <v>7141</v>
      </c>
      <c r="I2789" s="566" t="s">
        <v>7122</v>
      </c>
      <c r="J2789" s="567"/>
      <c r="K2789" s="568">
        <v>1</v>
      </c>
      <c r="L2789" s="569">
        <v>1</v>
      </c>
      <c r="M2789" s="508">
        <v>2303.3200000000002</v>
      </c>
      <c r="N2789" s="568"/>
      <c r="O2789" s="569"/>
      <c r="P2789" s="508"/>
    </row>
    <row r="2790" spans="1:16" x14ac:dyDescent="0.2">
      <c r="A2790" s="564" t="s">
        <v>7137</v>
      </c>
      <c r="B2790" s="498" t="s">
        <v>639</v>
      </c>
      <c r="C2790" s="499" t="s">
        <v>620</v>
      </c>
      <c r="D2790" s="559" t="s">
        <v>7736</v>
      </c>
      <c r="E2790" s="508">
        <v>4000</v>
      </c>
      <c r="F2790" s="565" t="s">
        <v>7737</v>
      </c>
      <c r="G2790" s="559" t="s">
        <v>7738</v>
      </c>
      <c r="H2790" s="559" t="s">
        <v>7141</v>
      </c>
      <c r="I2790" s="566" t="s">
        <v>7122</v>
      </c>
      <c r="J2790" s="567"/>
      <c r="K2790" s="568">
        <v>4</v>
      </c>
      <c r="L2790" s="569">
        <v>12</v>
      </c>
      <c r="M2790" s="508">
        <v>50989.80000000001</v>
      </c>
      <c r="N2790" s="568">
        <v>1</v>
      </c>
      <c r="O2790" s="569">
        <v>6</v>
      </c>
      <c r="P2790" s="508">
        <v>25040.13</v>
      </c>
    </row>
    <row r="2791" spans="1:16" x14ac:dyDescent="0.2">
      <c r="A2791" s="564" t="s">
        <v>7137</v>
      </c>
      <c r="B2791" s="498" t="s">
        <v>639</v>
      </c>
      <c r="C2791" s="499" t="s">
        <v>620</v>
      </c>
      <c r="D2791" s="559" t="s">
        <v>7739</v>
      </c>
      <c r="E2791" s="508">
        <v>2000</v>
      </c>
      <c r="F2791" s="565" t="s">
        <v>7740</v>
      </c>
      <c r="G2791" s="559" t="s">
        <v>7741</v>
      </c>
      <c r="H2791" s="559" t="s">
        <v>7141</v>
      </c>
      <c r="I2791" s="566" t="s">
        <v>7122</v>
      </c>
      <c r="J2791" s="567"/>
      <c r="K2791" s="568">
        <v>4</v>
      </c>
      <c r="L2791" s="569">
        <v>12</v>
      </c>
      <c r="M2791" s="508">
        <v>26989.800000000007</v>
      </c>
      <c r="N2791" s="568">
        <v>1</v>
      </c>
      <c r="O2791" s="569">
        <v>6</v>
      </c>
      <c r="P2791" s="508">
        <v>13080</v>
      </c>
    </row>
    <row r="2792" spans="1:16" x14ac:dyDescent="0.2">
      <c r="A2792" s="564" t="s">
        <v>7137</v>
      </c>
      <c r="B2792" s="498" t="s">
        <v>639</v>
      </c>
      <c r="C2792" s="499" t="s">
        <v>620</v>
      </c>
      <c r="D2792" s="559" t="s">
        <v>7742</v>
      </c>
      <c r="E2792" s="508">
        <v>3500</v>
      </c>
      <c r="F2792" s="565" t="s">
        <v>7743</v>
      </c>
      <c r="G2792" s="559" t="s">
        <v>7744</v>
      </c>
      <c r="H2792" s="559" t="s">
        <v>7745</v>
      </c>
      <c r="I2792" s="566" t="s">
        <v>7122</v>
      </c>
      <c r="J2792" s="567"/>
      <c r="K2792" s="568">
        <v>4</v>
      </c>
      <c r="L2792" s="569">
        <v>12</v>
      </c>
      <c r="M2792" s="508">
        <v>44984.700000000012</v>
      </c>
      <c r="N2792" s="568">
        <v>1</v>
      </c>
      <c r="O2792" s="569">
        <v>6</v>
      </c>
      <c r="P2792" s="508">
        <v>22306.799999999999</v>
      </c>
    </row>
    <row r="2793" spans="1:16" x14ac:dyDescent="0.2">
      <c r="A2793" s="564" t="s">
        <v>7137</v>
      </c>
      <c r="B2793" s="498" t="s">
        <v>639</v>
      </c>
      <c r="C2793" s="499" t="s">
        <v>620</v>
      </c>
      <c r="D2793" s="559" t="s">
        <v>7746</v>
      </c>
      <c r="E2793" s="508">
        <v>4500</v>
      </c>
      <c r="F2793" s="565" t="s">
        <v>7747</v>
      </c>
      <c r="G2793" s="559" t="s">
        <v>7748</v>
      </c>
      <c r="H2793" s="559" t="s">
        <v>7297</v>
      </c>
      <c r="I2793" s="566" t="s">
        <v>7122</v>
      </c>
      <c r="J2793" s="567"/>
      <c r="K2793" s="568">
        <v>4</v>
      </c>
      <c r="L2793" s="569">
        <v>12</v>
      </c>
      <c r="M2793" s="508">
        <v>56906.990000000005</v>
      </c>
      <c r="N2793" s="568">
        <v>1</v>
      </c>
      <c r="O2793" s="569">
        <v>6</v>
      </c>
      <c r="P2793" s="508">
        <v>28306.799999999999</v>
      </c>
    </row>
    <row r="2794" spans="1:16" x14ac:dyDescent="0.2">
      <c r="A2794" s="564" t="s">
        <v>7137</v>
      </c>
      <c r="B2794" s="498" t="s">
        <v>639</v>
      </c>
      <c r="C2794" s="499" t="s">
        <v>620</v>
      </c>
      <c r="D2794" s="559" t="s">
        <v>7749</v>
      </c>
      <c r="E2794" s="508">
        <v>3000</v>
      </c>
      <c r="F2794" s="565" t="s">
        <v>7750</v>
      </c>
      <c r="G2794" s="559" t="s">
        <v>7751</v>
      </c>
      <c r="H2794" s="559" t="s">
        <v>7752</v>
      </c>
      <c r="I2794" s="566" t="s">
        <v>7122</v>
      </c>
      <c r="J2794" s="567"/>
      <c r="K2794" s="568">
        <v>4</v>
      </c>
      <c r="L2794" s="569">
        <v>12</v>
      </c>
      <c r="M2794" s="508">
        <v>38946.05000000001</v>
      </c>
      <c r="N2794" s="568">
        <v>1</v>
      </c>
      <c r="O2794" s="569">
        <v>6</v>
      </c>
      <c r="P2794" s="508">
        <v>19306.8</v>
      </c>
    </row>
    <row r="2795" spans="1:16" x14ac:dyDescent="0.2">
      <c r="A2795" s="564" t="s">
        <v>7137</v>
      </c>
      <c r="B2795" s="498" t="s">
        <v>639</v>
      </c>
      <c r="C2795" s="499" t="s">
        <v>620</v>
      </c>
      <c r="D2795" s="559" t="s">
        <v>7753</v>
      </c>
      <c r="E2795" s="508">
        <v>2500</v>
      </c>
      <c r="F2795" s="565" t="s">
        <v>7754</v>
      </c>
      <c r="G2795" s="559" t="s">
        <v>7755</v>
      </c>
      <c r="H2795" s="559" t="s">
        <v>7756</v>
      </c>
      <c r="I2795" s="566" t="s">
        <v>7142</v>
      </c>
      <c r="J2795" s="567"/>
      <c r="K2795" s="568">
        <v>4</v>
      </c>
      <c r="L2795" s="569">
        <v>12</v>
      </c>
      <c r="M2795" s="508">
        <v>32989.800000000003</v>
      </c>
      <c r="N2795" s="568">
        <v>1</v>
      </c>
      <c r="O2795" s="569">
        <v>6</v>
      </c>
      <c r="P2795" s="508">
        <v>16306.8</v>
      </c>
    </row>
    <row r="2796" spans="1:16" x14ac:dyDescent="0.2">
      <c r="A2796" s="564" t="s">
        <v>7137</v>
      </c>
      <c r="B2796" s="498" t="s">
        <v>639</v>
      </c>
      <c r="C2796" s="499" t="s">
        <v>620</v>
      </c>
      <c r="D2796" s="559" t="s">
        <v>7757</v>
      </c>
      <c r="E2796" s="508">
        <v>4000</v>
      </c>
      <c r="F2796" s="565" t="s">
        <v>7758</v>
      </c>
      <c r="G2796" s="559" t="s">
        <v>7759</v>
      </c>
      <c r="H2796" s="559" t="s">
        <v>7760</v>
      </c>
      <c r="I2796" s="573" t="s">
        <v>7082</v>
      </c>
      <c r="J2796" s="567"/>
      <c r="K2796" s="568">
        <v>4</v>
      </c>
      <c r="L2796" s="569">
        <v>12</v>
      </c>
      <c r="M2796" s="508">
        <v>50989.80000000001</v>
      </c>
      <c r="N2796" s="568">
        <v>1</v>
      </c>
      <c r="O2796" s="569">
        <v>6</v>
      </c>
      <c r="P2796" s="508">
        <v>25306.799999999999</v>
      </c>
    </row>
    <row r="2797" spans="1:16" x14ac:dyDescent="0.2">
      <c r="A2797" s="564" t="s">
        <v>7137</v>
      </c>
      <c r="B2797" s="498" t="s">
        <v>639</v>
      </c>
      <c r="C2797" s="499" t="s">
        <v>620</v>
      </c>
      <c r="D2797" s="559" t="s">
        <v>7761</v>
      </c>
      <c r="E2797" s="508">
        <v>5500</v>
      </c>
      <c r="F2797" s="565" t="s">
        <v>7762</v>
      </c>
      <c r="G2797" s="559" t="s">
        <v>7763</v>
      </c>
      <c r="H2797" s="559" t="s">
        <v>7764</v>
      </c>
      <c r="I2797" s="573" t="s">
        <v>7082</v>
      </c>
      <c r="J2797" s="567"/>
      <c r="K2797" s="568">
        <v>4</v>
      </c>
      <c r="L2797" s="569">
        <v>12</v>
      </c>
      <c r="M2797" s="508">
        <v>58989.80000000001</v>
      </c>
      <c r="N2797" s="568">
        <v>1</v>
      </c>
      <c r="O2797" s="569">
        <v>6</v>
      </c>
      <c r="P2797" s="508">
        <v>34306.800000000003</v>
      </c>
    </row>
    <row r="2798" spans="1:16" x14ac:dyDescent="0.2">
      <c r="A2798" s="564" t="s">
        <v>7137</v>
      </c>
      <c r="B2798" s="498" t="s">
        <v>639</v>
      </c>
      <c r="C2798" s="499" t="s">
        <v>620</v>
      </c>
      <c r="D2798" s="559" t="s">
        <v>7765</v>
      </c>
      <c r="E2798" s="508">
        <v>7000</v>
      </c>
      <c r="F2798" s="565" t="s">
        <v>7766</v>
      </c>
      <c r="G2798" s="559" t="s">
        <v>7767</v>
      </c>
      <c r="H2798" s="559" t="s">
        <v>7768</v>
      </c>
      <c r="I2798" s="573" t="s">
        <v>7082</v>
      </c>
      <c r="J2798" s="567"/>
      <c r="K2798" s="568">
        <v>2</v>
      </c>
      <c r="L2798" s="569">
        <v>5</v>
      </c>
      <c r="M2798" s="508">
        <v>38744.9</v>
      </c>
      <c r="N2798" s="568">
        <v>1</v>
      </c>
      <c r="O2798" s="569">
        <v>6</v>
      </c>
      <c r="P2798" s="508">
        <v>42315.13</v>
      </c>
    </row>
    <row r="2799" spans="1:16" x14ac:dyDescent="0.2">
      <c r="A2799" s="564" t="s">
        <v>7137</v>
      </c>
      <c r="B2799" s="498" t="s">
        <v>639</v>
      </c>
      <c r="C2799" s="499" t="s">
        <v>620</v>
      </c>
      <c r="D2799" s="559" t="s">
        <v>7765</v>
      </c>
      <c r="E2799" s="508">
        <v>7000</v>
      </c>
      <c r="F2799" s="565" t="s">
        <v>7769</v>
      </c>
      <c r="G2799" s="559" t="s">
        <v>7770</v>
      </c>
      <c r="H2799" s="559" t="s">
        <v>7668</v>
      </c>
      <c r="I2799" s="573" t="s">
        <v>7082</v>
      </c>
      <c r="J2799" s="567"/>
      <c r="K2799" s="568">
        <v>1</v>
      </c>
      <c r="L2799" s="569">
        <v>2</v>
      </c>
      <c r="M2799" s="508">
        <v>17489.68</v>
      </c>
      <c r="N2799" s="568"/>
      <c r="O2799" s="569"/>
      <c r="P2799" s="508"/>
    </row>
    <row r="2800" spans="1:16" x14ac:dyDescent="0.2">
      <c r="A2800" s="564" t="s">
        <v>7137</v>
      </c>
      <c r="B2800" s="498" t="s">
        <v>639</v>
      </c>
      <c r="C2800" s="499" t="s">
        <v>620</v>
      </c>
      <c r="D2800" s="559" t="s">
        <v>7771</v>
      </c>
      <c r="E2800" s="508">
        <v>2100</v>
      </c>
      <c r="F2800" s="565" t="s">
        <v>7772</v>
      </c>
      <c r="G2800" s="559" t="s">
        <v>7773</v>
      </c>
      <c r="H2800" s="559" t="s">
        <v>7774</v>
      </c>
      <c r="I2800" s="566" t="s">
        <v>7122</v>
      </c>
      <c r="J2800" s="567"/>
      <c r="K2800" s="568">
        <v>4</v>
      </c>
      <c r="L2800" s="569">
        <v>12</v>
      </c>
      <c r="M2800" s="508">
        <v>28189.800000000007</v>
      </c>
      <c r="N2800" s="568">
        <v>1</v>
      </c>
      <c r="O2800" s="569">
        <v>6</v>
      </c>
      <c r="P2800" s="508">
        <v>13734</v>
      </c>
    </row>
    <row r="2801" spans="1:16" x14ac:dyDescent="0.2">
      <c r="A2801" s="564" t="s">
        <v>7137</v>
      </c>
      <c r="B2801" s="498" t="s">
        <v>639</v>
      </c>
      <c r="C2801" s="499" t="s">
        <v>620</v>
      </c>
      <c r="D2801" s="559" t="s">
        <v>7771</v>
      </c>
      <c r="E2801" s="508">
        <v>2000</v>
      </c>
      <c r="F2801" s="565" t="s">
        <v>7775</v>
      </c>
      <c r="G2801" s="559" t="s">
        <v>7776</v>
      </c>
      <c r="H2801" s="559" t="s">
        <v>7777</v>
      </c>
      <c r="I2801" s="573" t="s">
        <v>7082</v>
      </c>
      <c r="J2801" s="567"/>
      <c r="K2801" s="568">
        <v>4</v>
      </c>
      <c r="L2801" s="569">
        <v>12</v>
      </c>
      <c r="M2801" s="508">
        <v>26989.800000000007</v>
      </c>
      <c r="N2801" s="568">
        <v>1</v>
      </c>
      <c r="O2801" s="569">
        <v>6</v>
      </c>
      <c r="P2801" s="508">
        <v>13080</v>
      </c>
    </row>
    <row r="2802" spans="1:16" x14ac:dyDescent="0.2">
      <c r="A2802" s="564" t="s">
        <v>7137</v>
      </c>
      <c r="B2802" s="498" t="s">
        <v>639</v>
      </c>
      <c r="C2802" s="499" t="s">
        <v>620</v>
      </c>
      <c r="D2802" s="559" t="s">
        <v>7778</v>
      </c>
      <c r="E2802" s="508">
        <v>3000</v>
      </c>
      <c r="F2802" s="565" t="s">
        <v>7779</v>
      </c>
      <c r="G2802" s="559" t="s">
        <v>7780</v>
      </c>
      <c r="H2802" s="559" t="s">
        <v>7141</v>
      </c>
      <c r="I2802" s="566" t="s">
        <v>7122</v>
      </c>
      <c r="J2802" s="567"/>
      <c r="K2802" s="568">
        <v>4</v>
      </c>
      <c r="L2802" s="569">
        <v>12</v>
      </c>
      <c r="M2802" s="508">
        <v>38989.80000000001</v>
      </c>
      <c r="N2802" s="568">
        <v>1</v>
      </c>
      <c r="O2802" s="569">
        <v>6</v>
      </c>
      <c r="P2802" s="508">
        <v>19306.8</v>
      </c>
    </row>
    <row r="2803" spans="1:16" x14ac:dyDescent="0.2">
      <c r="A2803" s="564" t="s">
        <v>7137</v>
      </c>
      <c r="B2803" s="498" t="s">
        <v>639</v>
      </c>
      <c r="C2803" s="499" t="s">
        <v>620</v>
      </c>
      <c r="D2803" s="559" t="s">
        <v>7781</v>
      </c>
      <c r="E2803" s="508">
        <v>4500</v>
      </c>
      <c r="F2803" s="565" t="s">
        <v>7782</v>
      </c>
      <c r="G2803" s="559" t="s">
        <v>7783</v>
      </c>
      <c r="H2803" s="559" t="s">
        <v>7784</v>
      </c>
      <c r="I2803" s="573" t="s">
        <v>7082</v>
      </c>
      <c r="J2803" s="567"/>
      <c r="K2803" s="568">
        <v>4</v>
      </c>
      <c r="L2803" s="569">
        <v>12</v>
      </c>
      <c r="M2803" s="508">
        <v>56985.740000000005</v>
      </c>
      <c r="N2803" s="568">
        <v>1</v>
      </c>
      <c r="O2803" s="569">
        <v>6</v>
      </c>
      <c r="P2803" s="508">
        <v>28306.799999999999</v>
      </c>
    </row>
    <row r="2804" spans="1:16" x14ac:dyDescent="0.2">
      <c r="A2804" s="564" t="s">
        <v>7137</v>
      </c>
      <c r="B2804" s="498" t="s">
        <v>639</v>
      </c>
      <c r="C2804" s="499" t="s">
        <v>620</v>
      </c>
      <c r="D2804" s="559" t="s">
        <v>7785</v>
      </c>
      <c r="E2804" s="508">
        <v>3000</v>
      </c>
      <c r="F2804" s="565" t="s">
        <v>7786</v>
      </c>
      <c r="G2804" s="559" t="s">
        <v>7787</v>
      </c>
      <c r="H2804" s="559" t="s">
        <v>7788</v>
      </c>
      <c r="I2804" s="566" t="s">
        <v>7122</v>
      </c>
      <c r="J2804" s="567"/>
      <c r="K2804" s="568">
        <v>4</v>
      </c>
      <c r="L2804" s="569">
        <v>12</v>
      </c>
      <c r="M2804" s="508">
        <v>38989.80000000001</v>
      </c>
      <c r="N2804" s="568">
        <v>1</v>
      </c>
      <c r="O2804" s="569">
        <v>6</v>
      </c>
      <c r="P2804" s="508">
        <v>19306.8</v>
      </c>
    </row>
    <row r="2805" spans="1:16" x14ac:dyDescent="0.2">
      <c r="A2805" s="564" t="s">
        <v>7137</v>
      </c>
      <c r="B2805" s="498" t="s">
        <v>639</v>
      </c>
      <c r="C2805" s="499" t="s">
        <v>620</v>
      </c>
      <c r="D2805" s="559" t="s">
        <v>7789</v>
      </c>
      <c r="E2805" s="508">
        <v>14600</v>
      </c>
      <c r="F2805" s="565" t="s">
        <v>7790</v>
      </c>
      <c r="G2805" s="559" t="s">
        <v>7791</v>
      </c>
      <c r="H2805" s="559" t="s">
        <v>7792</v>
      </c>
      <c r="I2805" s="573" t="s">
        <v>7082</v>
      </c>
      <c r="J2805" s="567"/>
      <c r="K2805" s="568">
        <v>4</v>
      </c>
      <c r="L2805" s="569">
        <v>12</v>
      </c>
      <c r="M2805" s="508">
        <v>178189.79999999996</v>
      </c>
      <c r="N2805" s="568">
        <v>1</v>
      </c>
      <c r="O2805" s="569">
        <v>6</v>
      </c>
      <c r="P2805" s="508">
        <v>88906.8</v>
      </c>
    </row>
    <row r="2806" spans="1:16" x14ac:dyDescent="0.2">
      <c r="A2806" s="564" t="s">
        <v>7137</v>
      </c>
      <c r="B2806" s="498" t="s">
        <v>639</v>
      </c>
      <c r="C2806" s="499" t="s">
        <v>620</v>
      </c>
      <c r="D2806" s="559" t="s">
        <v>7793</v>
      </c>
      <c r="E2806" s="508">
        <v>3000</v>
      </c>
      <c r="F2806" s="565" t="s">
        <v>7794</v>
      </c>
      <c r="G2806" s="559" t="s">
        <v>7795</v>
      </c>
      <c r="H2806" s="559" t="s">
        <v>7796</v>
      </c>
      <c r="I2806" s="573" t="s">
        <v>7082</v>
      </c>
      <c r="J2806" s="567"/>
      <c r="K2806" s="568">
        <v>4</v>
      </c>
      <c r="L2806" s="569">
        <v>12</v>
      </c>
      <c r="M2806" s="508">
        <v>38989.80000000001</v>
      </c>
      <c r="N2806" s="568">
        <v>1</v>
      </c>
      <c r="O2806" s="569">
        <v>6</v>
      </c>
      <c r="P2806" s="508">
        <v>19306.8</v>
      </c>
    </row>
    <row r="2807" spans="1:16" x14ac:dyDescent="0.2">
      <c r="A2807" s="564" t="s">
        <v>7137</v>
      </c>
      <c r="B2807" s="498" t="s">
        <v>639</v>
      </c>
      <c r="C2807" s="499" t="s">
        <v>620</v>
      </c>
      <c r="D2807" s="559" t="s">
        <v>7797</v>
      </c>
      <c r="E2807" s="508">
        <v>4000</v>
      </c>
      <c r="F2807" s="565" t="s">
        <v>7798</v>
      </c>
      <c r="G2807" s="559" t="s">
        <v>7799</v>
      </c>
      <c r="H2807" s="559" t="s">
        <v>7800</v>
      </c>
      <c r="I2807" s="573" t="s">
        <v>7082</v>
      </c>
      <c r="J2807" s="567"/>
      <c r="K2807" s="568">
        <v>4</v>
      </c>
      <c r="L2807" s="569">
        <v>12</v>
      </c>
      <c r="M2807" s="508">
        <v>50862.580000000009</v>
      </c>
      <c r="N2807" s="568">
        <v>1</v>
      </c>
      <c r="O2807" s="569">
        <v>6</v>
      </c>
      <c r="P2807" s="508">
        <v>25306.799999999999</v>
      </c>
    </row>
    <row r="2808" spans="1:16" x14ac:dyDescent="0.2">
      <c r="A2808" s="564" t="s">
        <v>7137</v>
      </c>
      <c r="B2808" s="498" t="s">
        <v>639</v>
      </c>
      <c r="C2808" s="499" t="s">
        <v>620</v>
      </c>
      <c r="D2808" s="559" t="s">
        <v>7801</v>
      </c>
      <c r="E2808" s="508">
        <v>8500</v>
      </c>
      <c r="F2808" s="565" t="s">
        <v>7802</v>
      </c>
      <c r="G2808" s="559" t="s">
        <v>7803</v>
      </c>
      <c r="H2808" s="559" t="s">
        <v>7760</v>
      </c>
      <c r="I2808" s="573" t="s">
        <v>7082</v>
      </c>
      <c r="J2808" s="567"/>
      <c r="K2808" s="568">
        <v>4</v>
      </c>
      <c r="L2808" s="569">
        <v>12</v>
      </c>
      <c r="M2808" s="508">
        <v>104989.79999999997</v>
      </c>
      <c r="N2808" s="568">
        <v>1</v>
      </c>
      <c r="O2808" s="569">
        <v>6</v>
      </c>
      <c r="P2808" s="508">
        <v>52306.8</v>
      </c>
    </row>
    <row r="2809" spans="1:16" x14ac:dyDescent="0.2">
      <c r="A2809" s="564" t="s">
        <v>7137</v>
      </c>
      <c r="B2809" s="498" t="s">
        <v>639</v>
      </c>
      <c r="C2809" s="499" t="s">
        <v>620</v>
      </c>
      <c r="D2809" s="559" t="s">
        <v>7804</v>
      </c>
      <c r="E2809" s="508">
        <v>4000</v>
      </c>
      <c r="F2809" s="565" t="s">
        <v>7805</v>
      </c>
      <c r="G2809" s="559" t="s">
        <v>7806</v>
      </c>
      <c r="H2809" s="559" t="s">
        <v>7172</v>
      </c>
      <c r="I2809" s="573" t="s">
        <v>7082</v>
      </c>
      <c r="J2809" s="567"/>
      <c r="K2809" s="568">
        <v>4</v>
      </c>
      <c r="L2809" s="569">
        <v>12</v>
      </c>
      <c r="M2809" s="508">
        <v>50957.850000000013</v>
      </c>
      <c r="N2809" s="568">
        <v>1</v>
      </c>
      <c r="O2809" s="569">
        <v>6</v>
      </c>
      <c r="P2809" s="508">
        <v>25306.799999999999</v>
      </c>
    </row>
    <row r="2810" spans="1:16" x14ac:dyDescent="0.2">
      <c r="A2810" s="564" t="s">
        <v>7137</v>
      </c>
      <c r="B2810" s="498" t="s">
        <v>639</v>
      </c>
      <c r="C2810" s="499" t="s">
        <v>620</v>
      </c>
      <c r="D2810" s="559" t="s">
        <v>7807</v>
      </c>
      <c r="E2810" s="508">
        <v>9500</v>
      </c>
      <c r="F2810" s="565" t="s">
        <v>7808</v>
      </c>
      <c r="G2810" s="559" t="s">
        <v>7809</v>
      </c>
      <c r="H2810" s="559" t="s">
        <v>7810</v>
      </c>
      <c r="I2810" s="573" t="s">
        <v>7082</v>
      </c>
      <c r="J2810" s="567"/>
      <c r="K2810" s="568">
        <v>4</v>
      </c>
      <c r="L2810" s="569">
        <v>12</v>
      </c>
      <c r="M2810" s="508">
        <v>109639.79999999997</v>
      </c>
      <c r="N2810" s="568">
        <v>1</v>
      </c>
      <c r="O2810" s="569">
        <v>6</v>
      </c>
      <c r="P2810" s="508">
        <v>58306.8</v>
      </c>
    </row>
    <row r="2811" spans="1:16" x14ac:dyDescent="0.2">
      <c r="A2811" s="564" t="s">
        <v>7137</v>
      </c>
      <c r="B2811" s="498" t="s">
        <v>639</v>
      </c>
      <c r="C2811" s="499" t="s">
        <v>620</v>
      </c>
      <c r="D2811" s="559" t="s">
        <v>7807</v>
      </c>
      <c r="E2811" s="508">
        <v>9500</v>
      </c>
      <c r="F2811" s="565" t="s">
        <v>7811</v>
      </c>
      <c r="G2811" s="559" t="s">
        <v>7812</v>
      </c>
      <c r="H2811" s="559" t="s">
        <v>7813</v>
      </c>
      <c r="I2811" s="573" t="s">
        <v>7082</v>
      </c>
      <c r="J2811" s="567"/>
      <c r="K2811" s="568">
        <v>1</v>
      </c>
      <c r="L2811" s="569">
        <v>2</v>
      </c>
      <c r="M2811" s="508">
        <v>11796.47</v>
      </c>
      <c r="N2811" s="568"/>
      <c r="O2811" s="569"/>
      <c r="P2811" s="508"/>
    </row>
    <row r="2812" spans="1:16" x14ac:dyDescent="0.2">
      <c r="A2812" s="564" t="s">
        <v>7137</v>
      </c>
      <c r="B2812" s="498" t="s">
        <v>639</v>
      </c>
      <c r="C2812" s="499" t="s">
        <v>620</v>
      </c>
      <c r="D2812" s="559" t="s">
        <v>7814</v>
      </c>
      <c r="E2812" s="508">
        <v>4000</v>
      </c>
      <c r="F2812" s="565" t="s">
        <v>7815</v>
      </c>
      <c r="G2812" s="559" t="s">
        <v>7816</v>
      </c>
      <c r="H2812" s="559" t="s">
        <v>7817</v>
      </c>
      <c r="I2812" s="573" t="s">
        <v>7082</v>
      </c>
      <c r="J2812" s="567"/>
      <c r="K2812" s="568">
        <v>4</v>
      </c>
      <c r="L2812" s="569">
        <v>12</v>
      </c>
      <c r="M2812" s="508">
        <v>50989.80000000001</v>
      </c>
      <c r="N2812" s="568">
        <v>1</v>
      </c>
      <c r="O2812" s="569">
        <v>6</v>
      </c>
      <c r="P2812" s="508">
        <v>25306.799999999999</v>
      </c>
    </row>
    <row r="2813" spans="1:16" x14ac:dyDescent="0.2">
      <c r="A2813" s="564" t="s">
        <v>7137</v>
      </c>
      <c r="B2813" s="498" t="s">
        <v>639</v>
      </c>
      <c r="C2813" s="499" t="s">
        <v>620</v>
      </c>
      <c r="D2813" s="559" t="s">
        <v>7818</v>
      </c>
      <c r="E2813" s="508">
        <v>4000</v>
      </c>
      <c r="F2813" s="565" t="s">
        <v>7819</v>
      </c>
      <c r="G2813" s="559" t="s">
        <v>7820</v>
      </c>
      <c r="H2813" s="559" t="s">
        <v>7176</v>
      </c>
      <c r="I2813" s="573" t="s">
        <v>7082</v>
      </c>
      <c r="J2813" s="567"/>
      <c r="K2813" s="568">
        <v>4</v>
      </c>
      <c r="L2813" s="569">
        <v>12</v>
      </c>
      <c r="M2813" s="508">
        <v>50989.80000000001</v>
      </c>
      <c r="N2813" s="568">
        <v>1</v>
      </c>
      <c r="O2813" s="569">
        <v>6</v>
      </c>
      <c r="P2813" s="508">
        <v>25306.799999999999</v>
      </c>
    </row>
    <row r="2814" spans="1:16" x14ac:dyDescent="0.2">
      <c r="A2814" s="564" t="s">
        <v>7137</v>
      </c>
      <c r="B2814" s="498" t="s">
        <v>639</v>
      </c>
      <c r="C2814" s="499" t="s">
        <v>620</v>
      </c>
      <c r="D2814" s="559" t="s">
        <v>7821</v>
      </c>
      <c r="E2814" s="571">
        <v>5000</v>
      </c>
      <c r="F2814" s="565" t="s">
        <v>7822</v>
      </c>
      <c r="G2814" s="559" t="s">
        <v>7823</v>
      </c>
      <c r="H2814" s="572" t="s">
        <v>7172</v>
      </c>
      <c r="I2814" s="573" t="s">
        <v>7082</v>
      </c>
      <c r="J2814" s="567"/>
      <c r="K2814" s="568">
        <v>1</v>
      </c>
      <c r="L2814" s="569">
        <v>1</v>
      </c>
      <c r="M2814" s="508">
        <v>2257.48</v>
      </c>
      <c r="N2814" s="568"/>
      <c r="O2814" s="569"/>
      <c r="P2814" s="508"/>
    </row>
    <row r="2815" spans="1:16" x14ac:dyDescent="0.2">
      <c r="A2815" s="564" t="s">
        <v>7137</v>
      </c>
      <c r="B2815" s="498" t="s">
        <v>639</v>
      </c>
      <c r="C2815" s="499" t="s">
        <v>620</v>
      </c>
      <c r="D2815" s="559" t="s">
        <v>7824</v>
      </c>
      <c r="E2815" s="508">
        <v>5000</v>
      </c>
      <c r="F2815" s="565" t="s">
        <v>7825</v>
      </c>
      <c r="G2815" s="559" t="s">
        <v>7826</v>
      </c>
      <c r="H2815" s="559" t="s">
        <v>7172</v>
      </c>
      <c r="I2815" s="573" t="s">
        <v>7082</v>
      </c>
      <c r="J2815" s="567"/>
      <c r="K2815" s="568">
        <v>4</v>
      </c>
      <c r="L2815" s="569">
        <v>12</v>
      </c>
      <c r="M2815" s="508">
        <v>62922.090000000011</v>
      </c>
      <c r="N2815" s="568">
        <v>1</v>
      </c>
      <c r="O2815" s="569">
        <v>6</v>
      </c>
      <c r="P2815" s="508">
        <v>31306.799999999999</v>
      </c>
    </row>
    <row r="2816" spans="1:16" x14ac:dyDescent="0.2">
      <c r="A2816" s="564" t="s">
        <v>7137</v>
      </c>
      <c r="B2816" s="498" t="s">
        <v>639</v>
      </c>
      <c r="C2816" s="499" t="s">
        <v>620</v>
      </c>
      <c r="D2816" s="559" t="s">
        <v>7827</v>
      </c>
      <c r="E2816" s="508">
        <v>6800</v>
      </c>
      <c r="F2816" s="565" t="s">
        <v>7828</v>
      </c>
      <c r="G2816" s="559" t="s">
        <v>7829</v>
      </c>
      <c r="H2816" s="559" t="s">
        <v>7085</v>
      </c>
      <c r="I2816" s="573" t="s">
        <v>7082</v>
      </c>
      <c r="J2816" s="567"/>
      <c r="K2816" s="568">
        <v>4</v>
      </c>
      <c r="L2816" s="569">
        <v>12</v>
      </c>
      <c r="M2816" s="508">
        <v>84585.549999999988</v>
      </c>
      <c r="N2816" s="568">
        <v>1</v>
      </c>
      <c r="O2816" s="569">
        <v>6</v>
      </c>
      <c r="P2816" s="508">
        <v>42106.8</v>
      </c>
    </row>
    <row r="2817" spans="1:16" x14ac:dyDescent="0.2">
      <c r="A2817" s="564" t="s">
        <v>7137</v>
      </c>
      <c r="B2817" s="498" t="s">
        <v>639</v>
      </c>
      <c r="C2817" s="499" t="s">
        <v>620</v>
      </c>
      <c r="D2817" s="559" t="s">
        <v>7830</v>
      </c>
      <c r="E2817" s="508">
        <v>3500</v>
      </c>
      <c r="F2817" s="565" t="s">
        <v>7831</v>
      </c>
      <c r="G2817" s="559" t="s">
        <v>7832</v>
      </c>
      <c r="H2817" s="559" t="s">
        <v>7172</v>
      </c>
      <c r="I2817" s="573" t="s">
        <v>7082</v>
      </c>
      <c r="J2817" s="567"/>
      <c r="K2817" s="568">
        <v>4</v>
      </c>
      <c r="L2817" s="569">
        <v>12</v>
      </c>
      <c r="M2817" s="508">
        <v>44989.80000000001</v>
      </c>
      <c r="N2817" s="568">
        <v>1</v>
      </c>
      <c r="O2817" s="569">
        <v>6</v>
      </c>
      <c r="P2817" s="508">
        <v>22306.799999999999</v>
      </c>
    </row>
    <row r="2818" spans="1:16" x14ac:dyDescent="0.2">
      <c r="A2818" s="564" t="s">
        <v>7137</v>
      </c>
      <c r="B2818" s="498" t="s">
        <v>639</v>
      </c>
      <c r="C2818" s="499" t="s">
        <v>620</v>
      </c>
      <c r="D2818" s="559" t="s">
        <v>7833</v>
      </c>
      <c r="E2818" s="508">
        <v>6500</v>
      </c>
      <c r="F2818" s="565" t="s">
        <v>7834</v>
      </c>
      <c r="G2818" s="559" t="s">
        <v>7835</v>
      </c>
      <c r="H2818" s="559" t="s">
        <v>7129</v>
      </c>
      <c r="I2818" s="573" t="s">
        <v>7082</v>
      </c>
      <c r="J2818" s="567"/>
      <c r="K2818" s="568">
        <v>4</v>
      </c>
      <c r="L2818" s="569">
        <v>12</v>
      </c>
      <c r="M2818" s="508">
        <v>80989.799999999988</v>
      </c>
      <c r="N2818" s="568">
        <v>1</v>
      </c>
      <c r="O2818" s="569">
        <v>6</v>
      </c>
      <c r="P2818" s="508">
        <v>40090.130000000005</v>
      </c>
    </row>
    <row r="2819" spans="1:16" x14ac:dyDescent="0.2">
      <c r="A2819" s="564" t="s">
        <v>7137</v>
      </c>
      <c r="B2819" s="498" t="s">
        <v>639</v>
      </c>
      <c r="C2819" s="499" t="s">
        <v>620</v>
      </c>
      <c r="D2819" s="559" t="s">
        <v>7836</v>
      </c>
      <c r="E2819" s="508">
        <v>1800</v>
      </c>
      <c r="F2819" s="565" t="s">
        <v>7837</v>
      </c>
      <c r="G2819" s="559" t="s">
        <v>7838</v>
      </c>
      <c r="H2819" s="559" t="s">
        <v>7839</v>
      </c>
      <c r="I2819" s="566" t="s">
        <v>7122</v>
      </c>
      <c r="J2819" s="567"/>
      <c r="K2819" s="568">
        <v>4</v>
      </c>
      <c r="L2819" s="569">
        <v>12</v>
      </c>
      <c r="M2819" s="508">
        <v>24444</v>
      </c>
      <c r="N2819" s="568">
        <v>1</v>
      </c>
      <c r="O2819" s="569">
        <v>6</v>
      </c>
      <c r="P2819" s="508">
        <v>11772</v>
      </c>
    </row>
    <row r="2820" spans="1:16" x14ac:dyDescent="0.2">
      <c r="A2820" s="564" t="s">
        <v>7137</v>
      </c>
      <c r="B2820" s="498" t="s">
        <v>639</v>
      </c>
      <c r="C2820" s="499" t="s">
        <v>620</v>
      </c>
      <c r="D2820" s="559" t="s">
        <v>7836</v>
      </c>
      <c r="E2820" s="508">
        <v>1800</v>
      </c>
      <c r="F2820" s="565" t="s">
        <v>7840</v>
      </c>
      <c r="G2820" s="559" t="s">
        <v>7841</v>
      </c>
      <c r="H2820" s="559" t="s">
        <v>7839</v>
      </c>
      <c r="I2820" s="573" t="s">
        <v>7082</v>
      </c>
      <c r="J2820" s="567"/>
      <c r="K2820" s="568">
        <v>4</v>
      </c>
      <c r="L2820" s="569">
        <v>12</v>
      </c>
      <c r="M2820" s="508">
        <v>24444</v>
      </c>
      <c r="N2820" s="568">
        <v>1</v>
      </c>
      <c r="O2820" s="569">
        <v>6</v>
      </c>
      <c r="P2820" s="508">
        <v>11772</v>
      </c>
    </row>
    <row r="2821" spans="1:16" x14ac:dyDescent="0.2">
      <c r="A2821" s="564" t="s">
        <v>7137</v>
      </c>
      <c r="B2821" s="498" t="s">
        <v>639</v>
      </c>
      <c r="C2821" s="499" t="s">
        <v>620</v>
      </c>
      <c r="D2821" s="559" t="s">
        <v>7842</v>
      </c>
      <c r="E2821" s="508">
        <v>2400</v>
      </c>
      <c r="F2821" s="565" t="s">
        <v>7843</v>
      </c>
      <c r="G2821" s="559" t="s">
        <v>7844</v>
      </c>
      <c r="H2821" s="559" t="s">
        <v>7839</v>
      </c>
      <c r="I2821" s="566" t="s">
        <v>7122</v>
      </c>
      <c r="J2821" s="567"/>
      <c r="K2821" s="568">
        <v>4</v>
      </c>
      <c r="L2821" s="569">
        <v>12</v>
      </c>
      <c r="M2821" s="508">
        <v>31789.800000000007</v>
      </c>
      <c r="N2821" s="568">
        <v>1</v>
      </c>
      <c r="O2821" s="569">
        <v>6</v>
      </c>
      <c r="P2821" s="508">
        <v>15696</v>
      </c>
    </row>
    <row r="2822" spans="1:16" x14ac:dyDescent="0.2">
      <c r="A2822" s="564" t="s">
        <v>7137</v>
      </c>
      <c r="B2822" s="498" t="s">
        <v>639</v>
      </c>
      <c r="C2822" s="499" t="s">
        <v>620</v>
      </c>
      <c r="D2822" s="559" t="s">
        <v>7842</v>
      </c>
      <c r="E2822" s="508">
        <v>2400</v>
      </c>
      <c r="F2822" s="565" t="s">
        <v>7845</v>
      </c>
      <c r="G2822" s="559" t="s">
        <v>7846</v>
      </c>
      <c r="H2822" s="559" t="s">
        <v>7839</v>
      </c>
      <c r="I2822" s="566" t="s">
        <v>7122</v>
      </c>
      <c r="J2822" s="567"/>
      <c r="K2822" s="568">
        <v>4</v>
      </c>
      <c r="L2822" s="569">
        <v>12</v>
      </c>
      <c r="M2822" s="508">
        <v>31709.800000000007</v>
      </c>
      <c r="N2822" s="568">
        <v>1</v>
      </c>
      <c r="O2822" s="569">
        <v>6</v>
      </c>
      <c r="P2822" s="508">
        <v>15696</v>
      </c>
    </row>
    <row r="2823" spans="1:16" x14ac:dyDescent="0.2">
      <c r="A2823" s="564" t="s">
        <v>7137</v>
      </c>
      <c r="B2823" s="498" t="s">
        <v>639</v>
      </c>
      <c r="C2823" s="499" t="s">
        <v>620</v>
      </c>
      <c r="D2823" s="559" t="s">
        <v>7847</v>
      </c>
      <c r="E2823" s="508">
        <v>3500</v>
      </c>
      <c r="F2823" s="565" t="s">
        <v>7848</v>
      </c>
      <c r="G2823" s="559" t="s">
        <v>7849</v>
      </c>
      <c r="H2823" s="559" t="s">
        <v>7850</v>
      </c>
      <c r="I2823" s="573" t="s">
        <v>7082</v>
      </c>
      <c r="J2823" s="567"/>
      <c r="K2823" s="568">
        <v>4</v>
      </c>
      <c r="L2823" s="569">
        <v>12</v>
      </c>
      <c r="M2823" s="508">
        <v>44989.80000000001</v>
      </c>
      <c r="N2823" s="568">
        <v>1</v>
      </c>
      <c r="O2823" s="569">
        <v>6</v>
      </c>
      <c r="P2823" s="508">
        <v>22306.799999999999</v>
      </c>
    </row>
    <row r="2824" spans="1:16" x14ac:dyDescent="0.2">
      <c r="A2824" s="564" t="s">
        <v>7137</v>
      </c>
      <c r="B2824" s="498" t="s">
        <v>639</v>
      </c>
      <c r="C2824" s="499" t="s">
        <v>620</v>
      </c>
      <c r="D2824" s="559" t="s">
        <v>7851</v>
      </c>
      <c r="E2824" s="508">
        <v>2500</v>
      </c>
      <c r="F2824" s="565" t="s">
        <v>7852</v>
      </c>
      <c r="G2824" s="559" t="s">
        <v>7853</v>
      </c>
      <c r="H2824" s="559" t="s">
        <v>7854</v>
      </c>
      <c r="I2824" s="573" t="s">
        <v>7082</v>
      </c>
      <c r="J2824" s="567"/>
      <c r="K2824" s="568">
        <v>4</v>
      </c>
      <c r="L2824" s="569">
        <v>12</v>
      </c>
      <c r="M2824" s="508">
        <v>32927.990000000005</v>
      </c>
      <c r="N2824" s="568">
        <v>1</v>
      </c>
      <c r="O2824" s="569">
        <v>6</v>
      </c>
      <c r="P2824" s="508">
        <v>16306.8</v>
      </c>
    </row>
    <row r="2825" spans="1:16" x14ac:dyDescent="0.2">
      <c r="A2825" s="564" t="s">
        <v>7137</v>
      </c>
      <c r="B2825" s="498" t="s">
        <v>639</v>
      </c>
      <c r="C2825" s="499" t="s">
        <v>620</v>
      </c>
      <c r="D2825" s="559" t="s">
        <v>7855</v>
      </c>
      <c r="E2825" s="508">
        <v>4000</v>
      </c>
      <c r="F2825" s="565" t="s">
        <v>7856</v>
      </c>
      <c r="G2825" s="559" t="s">
        <v>7857</v>
      </c>
      <c r="H2825" s="559" t="s">
        <v>7176</v>
      </c>
      <c r="I2825" s="573" t="s">
        <v>7082</v>
      </c>
      <c r="J2825" s="567"/>
      <c r="K2825" s="568">
        <v>4</v>
      </c>
      <c r="L2825" s="569">
        <v>12</v>
      </c>
      <c r="M2825" s="508">
        <v>50989.80000000001</v>
      </c>
      <c r="N2825" s="568">
        <v>1</v>
      </c>
      <c r="O2825" s="569">
        <v>6</v>
      </c>
      <c r="P2825" s="508">
        <v>25306.799999999999</v>
      </c>
    </row>
    <row r="2826" spans="1:16" x14ac:dyDescent="0.2">
      <c r="A2826" s="564" t="s">
        <v>7137</v>
      </c>
      <c r="B2826" s="498" t="s">
        <v>639</v>
      </c>
      <c r="C2826" s="499" t="s">
        <v>620</v>
      </c>
      <c r="D2826" s="559" t="s">
        <v>7858</v>
      </c>
      <c r="E2826" s="508">
        <v>3500</v>
      </c>
      <c r="F2826" s="565" t="s">
        <v>7859</v>
      </c>
      <c r="G2826" s="559" t="s">
        <v>7860</v>
      </c>
      <c r="H2826" s="559" t="s">
        <v>7861</v>
      </c>
      <c r="I2826" s="573" t="s">
        <v>7082</v>
      </c>
      <c r="J2826" s="567"/>
      <c r="K2826" s="568">
        <v>4</v>
      </c>
      <c r="L2826" s="569">
        <v>12</v>
      </c>
      <c r="M2826" s="508">
        <v>44919.310000000005</v>
      </c>
      <c r="N2826" s="568">
        <v>1</v>
      </c>
      <c r="O2826" s="569">
        <v>6</v>
      </c>
      <c r="P2826" s="508">
        <v>22306.799999999999</v>
      </c>
    </row>
    <row r="2827" spans="1:16" x14ac:dyDescent="0.2">
      <c r="A2827" s="564" t="s">
        <v>7137</v>
      </c>
      <c r="B2827" s="498" t="s">
        <v>639</v>
      </c>
      <c r="C2827" s="499" t="s">
        <v>620</v>
      </c>
      <c r="D2827" s="559" t="s">
        <v>7862</v>
      </c>
      <c r="E2827" s="508">
        <v>4000</v>
      </c>
      <c r="F2827" s="565" t="s">
        <v>7863</v>
      </c>
      <c r="G2827" s="559" t="s">
        <v>7864</v>
      </c>
      <c r="H2827" s="559" t="s">
        <v>7172</v>
      </c>
      <c r="I2827" s="573" t="s">
        <v>7082</v>
      </c>
      <c r="J2827" s="567"/>
      <c r="K2827" s="568">
        <v>4</v>
      </c>
      <c r="L2827" s="569">
        <v>12</v>
      </c>
      <c r="M2827" s="508">
        <v>50989.80000000001</v>
      </c>
      <c r="N2827" s="568">
        <v>1</v>
      </c>
      <c r="O2827" s="569">
        <v>6</v>
      </c>
      <c r="P2827" s="508">
        <v>25306.799999999999</v>
      </c>
    </row>
    <row r="2828" spans="1:16" x14ac:dyDescent="0.2">
      <c r="A2828" s="564" t="s">
        <v>7137</v>
      </c>
      <c r="B2828" s="498" t="s">
        <v>639</v>
      </c>
      <c r="C2828" s="499" t="s">
        <v>620</v>
      </c>
      <c r="D2828" s="559" t="s">
        <v>7865</v>
      </c>
      <c r="E2828" s="508">
        <v>2500</v>
      </c>
      <c r="F2828" s="565" t="s">
        <v>7866</v>
      </c>
      <c r="G2828" s="559" t="s">
        <v>7867</v>
      </c>
      <c r="H2828" s="559" t="s">
        <v>7868</v>
      </c>
      <c r="I2828" s="566" t="s">
        <v>7122</v>
      </c>
      <c r="J2828" s="567"/>
      <c r="K2828" s="568">
        <v>4</v>
      </c>
      <c r="L2828" s="569">
        <v>12</v>
      </c>
      <c r="M2828" s="508">
        <v>32989.800000000003</v>
      </c>
      <c r="N2828" s="568">
        <v>1</v>
      </c>
      <c r="O2828" s="569">
        <v>6</v>
      </c>
      <c r="P2828" s="508">
        <v>16306.8</v>
      </c>
    </row>
    <row r="2829" spans="1:16" x14ac:dyDescent="0.2">
      <c r="A2829" s="564" t="s">
        <v>7137</v>
      </c>
      <c r="B2829" s="498" t="s">
        <v>639</v>
      </c>
      <c r="C2829" s="499" t="s">
        <v>620</v>
      </c>
      <c r="D2829" s="559" t="s">
        <v>7869</v>
      </c>
      <c r="E2829" s="508">
        <v>3000</v>
      </c>
      <c r="F2829" s="565" t="s">
        <v>7870</v>
      </c>
      <c r="G2829" s="559" t="s">
        <v>7871</v>
      </c>
      <c r="H2829" s="559" t="s">
        <v>7141</v>
      </c>
      <c r="I2829" s="566" t="s">
        <v>7122</v>
      </c>
      <c r="J2829" s="567"/>
      <c r="K2829" s="568">
        <v>4</v>
      </c>
      <c r="L2829" s="569">
        <v>12</v>
      </c>
      <c r="M2829" s="508">
        <v>38989.80000000001</v>
      </c>
      <c r="N2829" s="568">
        <v>1</v>
      </c>
      <c r="O2829" s="569">
        <v>6</v>
      </c>
      <c r="P2829" s="508">
        <v>19306.8</v>
      </c>
    </row>
    <row r="2830" spans="1:16" x14ac:dyDescent="0.2">
      <c r="A2830" s="564" t="s">
        <v>7137</v>
      </c>
      <c r="B2830" s="498" t="s">
        <v>639</v>
      </c>
      <c r="C2830" s="499" t="s">
        <v>620</v>
      </c>
      <c r="D2830" s="559" t="s">
        <v>7872</v>
      </c>
      <c r="E2830" s="508">
        <v>10100</v>
      </c>
      <c r="F2830" s="565" t="s">
        <v>7873</v>
      </c>
      <c r="G2830" s="559" t="s">
        <v>7874</v>
      </c>
      <c r="H2830" s="559" t="s">
        <v>7172</v>
      </c>
      <c r="I2830" s="573" t="s">
        <v>7082</v>
      </c>
      <c r="J2830" s="567"/>
      <c r="K2830" s="568">
        <v>4</v>
      </c>
      <c r="L2830" s="569">
        <v>12</v>
      </c>
      <c r="M2830" s="508">
        <v>124189.79999999997</v>
      </c>
      <c r="N2830" s="568">
        <v>1</v>
      </c>
      <c r="O2830" s="569">
        <v>6</v>
      </c>
      <c r="P2830" s="508">
        <v>61906.8</v>
      </c>
    </row>
    <row r="2831" spans="1:16" x14ac:dyDescent="0.2">
      <c r="A2831" s="564" t="s">
        <v>7137</v>
      </c>
      <c r="B2831" s="498" t="s">
        <v>639</v>
      </c>
      <c r="C2831" s="499" t="s">
        <v>620</v>
      </c>
      <c r="D2831" s="559" t="s">
        <v>7875</v>
      </c>
      <c r="E2831" s="508">
        <v>10100</v>
      </c>
      <c r="F2831" s="565" t="s">
        <v>7876</v>
      </c>
      <c r="G2831" s="559" t="s">
        <v>7877</v>
      </c>
      <c r="H2831" s="559" t="s">
        <v>7172</v>
      </c>
      <c r="I2831" s="573" t="s">
        <v>7082</v>
      </c>
      <c r="J2831" s="567"/>
      <c r="K2831" s="568">
        <v>4</v>
      </c>
      <c r="L2831" s="569">
        <v>12</v>
      </c>
      <c r="M2831" s="508">
        <v>124189.79999999997</v>
      </c>
      <c r="N2831" s="568">
        <v>1</v>
      </c>
      <c r="O2831" s="569">
        <v>6</v>
      </c>
      <c r="P2831" s="508">
        <v>61906.8</v>
      </c>
    </row>
    <row r="2832" spans="1:16" x14ac:dyDescent="0.2">
      <c r="A2832" s="564" t="s">
        <v>7137</v>
      </c>
      <c r="B2832" s="498" t="s">
        <v>639</v>
      </c>
      <c r="C2832" s="499" t="s">
        <v>620</v>
      </c>
      <c r="D2832" s="559" t="s">
        <v>7878</v>
      </c>
      <c r="E2832" s="508">
        <v>10100</v>
      </c>
      <c r="F2832" s="565" t="s">
        <v>7879</v>
      </c>
      <c r="G2832" s="559" t="s">
        <v>7880</v>
      </c>
      <c r="H2832" s="559" t="s">
        <v>7172</v>
      </c>
      <c r="I2832" s="573" t="s">
        <v>7082</v>
      </c>
      <c r="J2832" s="567"/>
      <c r="K2832" s="568">
        <v>4</v>
      </c>
      <c r="L2832" s="569">
        <v>12</v>
      </c>
      <c r="M2832" s="508">
        <v>124102.82999999997</v>
      </c>
      <c r="N2832" s="568">
        <v>1</v>
      </c>
      <c r="O2832" s="569">
        <v>6</v>
      </c>
      <c r="P2832" s="508">
        <v>61906.8</v>
      </c>
    </row>
    <row r="2833" spans="1:16" x14ac:dyDescent="0.2">
      <c r="A2833" s="564" t="s">
        <v>7137</v>
      </c>
      <c r="B2833" s="498" t="s">
        <v>639</v>
      </c>
      <c r="C2833" s="499" t="s">
        <v>620</v>
      </c>
      <c r="D2833" s="559" t="s">
        <v>7881</v>
      </c>
      <c r="E2833" s="508">
        <v>10100</v>
      </c>
      <c r="F2833" s="565" t="s">
        <v>7882</v>
      </c>
      <c r="G2833" s="559" t="s">
        <v>7883</v>
      </c>
      <c r="H2833" s="559" t="s">
        <v>7884</v>
      </c>
      <c r="I2833" s="573" t="s">
        <v>7082</v>
      </c>
      <c r="J2833" s="567"/>
      <c r="K2833" s="568">
        <v>4</v>
      </c>
      <c r="L2833" s="569">
        <v>12</v>
      </c>
      <c r="M2833" s="508">
        <v>124189.79999999997</v>
      </c>
      <c r="N2833" s="568">
        <v>1</v>
      </c>
      <c r="O2833" s="569">
        <v>6</v>
      </c>
      <c r="P2833" s="508">
        <v>61906.8</v>
      </c>
    </row>
    <row r="2834" spans="1:16" x14ac:dyDescent="0.2">
      <c r="A2834" s="564" t="s">
        <v>7137</v>
      </c>
      <c r="B2834" s="498" t="s">
        <v>639</v>
      </c>
      <c r="C2834" s="499" t="s">
        <v>620</v>
      </c>
      <c r="D2834" s="559" t="s">
        <v>7885</v>
      </c>
      <c r="E2834" s="508">
        <v>3500</v>
      </c>
      <c r="F2834" s="565" t="s">
        <v>7886</v>
      </c>
      <c r="G2834" s="559" t="s">
        <v>7887</v>
      </c>
      <c r="H2834" s="559" t="s">
        <v>7888</v>
      </c>
      <c r="I2834" s="566" t="s">
        <v>7142</v>
      </c>
      <c r="J2834" s="567"/>
      <c r="K2834" s="568">
        <v>4</v>
      </c>
      <c r="L2834" s="569">
        <v>12</v>
      </c>
      <c r="M2834" s="508">
        <v>34989.800000000003</v>
      </c>
      <c r="N2834" s="568">
        <v>1</v>
      </c>
      <c r="O2834" s="569">
        <v>6</v>
      </c>
      <c r="P2834" s="508">
        <v>22306.799999999999</v>
      </c>
    </row>
    <row r="2835" spans="1:16" x14ac:dyDescent="0.2">
      <c r="A2835" s="564" t="s">
        <v>7137</v>
      </c>
      <c r="B2835" s="498" t="s">
        <v>639</v>
      </c>
      <c r="C2835" s="499" t="s">
        <v>620</v>
      </c>
      <c r="D2835" s="559" t="s">
        <v>7889</v>
      </c>
      <c r="E2835" s="508">
        <v>2200</v>
      </c>
      <c r="F2835" s="565" t="s">
        <v>7890</v>
      </c>
      <c r="G2835" s="559" t="s">
        <v>7891</v>
      </c>
      <c r="H2835" s="559" t="s">
        <v>7141</v>
      </c>
      <c r="I2835" s="566" t="s">
        <v>7122</v>
      </c>
      <c r="J2835" s="567"/>
      <c r="K2835" s="568">
        <v>4</v>
      </c>
      <c r="L2835" s="569">
        <v>12</v>
      </c>
      <c r="M2835" s="508">
        <v>29389.800000000007</v>
      </c>
      <c r="N2835" s="568">
        <v>1</v>
      </c>
      <c r="O2835" s="569">
        <v>6</v>
      </c>
      <c r="P2835" s="508">
        <v>14388</v>
      </c>
    </row>
    <row r="2836" spans="1:16" x14ac:dyDescent="0.2">
      <c r="A2836" s="564" t="s">
        <v>7137</v>
      </c>
      <c r="B2836" s="498" t="s">
        <v>639</v>
      </c>
      <c r="C2836" s="499" t="s">
        <v>620</v>
      </c>
      <c r="D2836" s="559" t="s">
        <v>7892</v>
      </c>
      <c r="E2836" s="508">
        <v>2000</v>
      </c>
      <c r="F2836" s="565" t="s">
        <v>7893</v>
      </c>
      <c r="G2836" s="559" t="s">
        <v>7894</v>
      </c>
      <c r="H2836" s="559" t="s">
        <v>7141</v>
      </c>
      <c r="I2836" s="573" t="s">
        <v>7082</v>
      </c>
      <c r="J2836" s="567"/>
      <c r="K2836" s="568">
        <v>4</v>
      </c>
      <c r="L2836" s="569">
        <v>12</v>
      </c>
      <c r="M2836" s="508">
        <v>26989.800000000007</v>
      </c>
      <c r="N2836" s="568">
        <v>1</v>
      </c>
      <c r="O2836" s="569">
        <v>6</v>
      </c>
      <c r="P2836" s="508">
        <v>13007.33</v>
      </c>
    </row>
    <row r="2837" spans="1:16" x14ac:dyDescent="0.2">
      <c r="A2837" s="564" t="s">
        <v>7137</v>
      </c>
      <c r="B2837" s="498" t="s">
        <v>639</v>
      </c>
      <c r="C2837" s="499" t="s">
        <v>620</v>
      </c>
      <c r="D2837" s="559" t="s">
        <v>7895</v>
      </c>
      <c r="E2837" s="508">
        <v>1500</v>
      </c>
      <c r="F2837" s="565" t="s">
        <v>7896</v>
      </c>
      <c r="G2837" s="559" t="s">
        <v>7897</v>
      </c>
      <c r="H2837" s="559" t="s">
        <v>7141</v>
      </c>
      <c r="I2837" s="566" t="s">
        <v>7122</v>
      </c>
      <c r="J2837" s="567"/>
      <c r="K2837" s="568">
        <v>4</v>
      </c>
      <c r="L2837" s="569">
        <v>12</v>
      </c>
      <c r="M2837" s="508">
        <v>19150.400000000001</v>
      </c>
      <c r="N2837" s="568">
        <v>1</v>
      </c>
      <c r="O2837" s="569">
        <v>6</v>
      </c>
      <c r="P2837" s="508">
        <v>9755.5</v>
      </c>
    </row>
    <row r="2838" spans="1:16" x14ac:dyDescent="0.2">
      <c r="A2838" s="564" t="s">
        <v>7137</v>
      </c>
      <c r="B2838" s="498" t="s">
        <v>639</v>
      </c>
      <c r="C2838" s="499" t="s">
        <v>620</v>
      </c>
      <c r="D2838" s="559" t="s">
        <v>7898</v>
      </c>
      <c r="E2838" s="508">
        <v>1200</v>
      </c>
      <c r="F2838" s="565" t="s">
        <v>7899</v>
      </c>
      <c r="G2838" s="559" t="s">
        <v>7900</v>
      </c>
      <c r="H2838" s="559" t="s">
        <v>7141</v>
      </c>
      <c r="I2838" s="566" t="s">
        <v>7142</v>
      </c>
      <c r="J2838" s="567"/>
      <c r="K2838" s="568">
        <v>4</v>
      </c>
      <c r="L2838" s="569">
        <v>12</v>
      </c>
      <c r="M2838" s="508">
        <v>16796</v>
      </c>
      <c r="N2838" s="568">
        <v>1</v>
      </c>
      <c r="O2838" s="569">
        <v>6</v>
      </c>
      <c r="P2838" s="508">
        <v>7700.85</v>
      </c>
    </row>
    <row r="2839" spans="1:16" x14ac:dyDescent="0.2">
      <c r="A2839" s="564" t="s">
        <v>7137</v>
      </c>
      <c r="B2839" s="498" t="s">
        <v>639</v>
      </c>
      <c r="C2839" s="499" t="s">
        <v>620</v>
      </c>
      <c r="D2839" s="559" t="s">
        <v>7898</v>
      </c>
      <c r="E2839" s="508">
        <v>1200</v>
      </c>
      <c r="F2839" s="565" t="s">
        <v>7901</v>
      </c>
      <c r="G2839" s="559" t="s">
        <v>7902</v>
      </c>
      <c r="H2839" s="559" t="s">
        <v>7141</v>
      </c>
      <c r="I2839" s="566" t="s">
        <v>7142</v>
      </c>
      <c r="J2839" s="567"/>
      <c r="K2839" s="568">
        <v>4</v>
      </c>
      <c r="L2839" s="569">
        <v>12</v>
      </c>
      <c r="M2839" s="508">
        <v>16796</v>
      </c>
      <c r="N2839" s="568">
        <v>1</v>
      </c>
      <c r="O2839" s="569">
        <v>6</v>
      </c>
      <c r="P2839" s="508">
        <v>7760.8</v>
      </c>
    </row>
    <row r="2840" spans="1:16" x14ac:dyDescent="0.2">
      <c r="A2840" s="564" t="s">
        <v>7137</v>
      </c>
      <c r="B2840" s="498" t="s">
        <v>639</v>
      </c>
      <c r="C2840" s="499" t="s">
        <v>620</v>
      </c>
      <c r="D2840" s="559" t="s">
        <v>7898</v>
      </c>
      <c r="E2840" s="508">
        <v>1200</v>
      </c>
      <c r="F2840" s="565" t="s">
        <v>7903</v>
      </c>
      <c r="G2840" s="559" t="s">
        <v>7904</v>
      </c>
      <c r="H2840" s="559" t="s">
        <v>7141</v>
      </c>
      <c r="I2840" s="566" t="s">
        <v>7142</v>
      </c>
      <c r="J2840" s="567"/>
      <c r="K2840" s="568">
        <v>4</v>
      </c>
      <c r="L2840" s="569">
        <v>12</v>
      </c>
      <c r="M2840" s="508">
        <v>16708.8</v>
      </c>
      <c r="N2840" s="568">
        <v>1</v>
      </c>
      <c r="O2840" s="569">
        <v>6</v>
      </c>
      <c r="P2840" s="508">
        <v>7717.2000000000007</v>
      </c>
    </row>
    <row r="2841" spans="1:16" x14ac:dyDescent="0.2">
      <c r="A2841" s="564" t="s">
        <v>7137</v>
      </c>
      <c r="B2841" s="498" t="s">
        <v>639</v>
      </c>
      <c r="C2841" s="499" t="s">
        <v>620</v>
      </c>
      <c r="D2841" s="559" t="s">
        <v>7898</v>
      </c>
      <c r="E2841" s="508">
        <v>1200</v>
      </c>
      <c r="F2841" s="565" t="s">
        <v>7905</v>
      </c>
      <c r="G2841" s="559" t="s">
        <v>7906</v>
      </c>
      <c r="H2841" s="559" t="s">
        <v>7141</v>
      </c>
      <c r="I2841" s="566" t="s">
        <v>7142</v>
      </c>
      <c r="J2841" s="567"/>
      <c r="K2841" s="568">
        <v>4</v>
      </c>
      <c r="L2841" s="569">
        <v>12</v>
      </c>
      <c r="M2841" s="508">
        <v>16752.400000000001</v>
      </c>
      <c r="N2841" s="568">
        <v>1</v>
      </c>
      <c r="O2841" s="569">
        <v>6</v>
      </c>
      <c r="P2841" s="508">
        <v>7744.4499999999989</v>
      </c>
    </row>
    <row r="2842" spans="1:16" x14ac:dyDescent="0.2">
      <c r="A2842" s="564" t="s">
        <v>7137</v>
      </c>
      <c r="B2842" s="498" t="s">
        <v>639</v>
      </c>
      <c r="C2842" s="499" t="s">
        <v>620</v>
      </c>
      <c r="D2842" s="559" t="s">
        <v>7898</v>
      </c>
      <c r="E2842" s="508">
        <v>1200</v>
      </c>
      <c r="F2842" s="565" t="s">
        <v>7907</v>
      </c>
      <c r="G2842" s="559" t="s">
        <v>7908</v>
      </c>
      <c r="H2842" s="559" t="s">
        <v>7141</v>
      </c>
      <c r="I2842" s="566" t="s">
        <v>7142</v>
      </c>
      <c r="J2842" s="567"/>
      <c r="K2842" s="568">
        <v>4</v>
      </c>
      <c r="L2842" s="569">
        <v>12</v>
      </c>
      <c r="M2842" s="508">
        <v>16796</v>
      </c>
      <c r="N2842" s="568">
        <v>1</v>
      </c>
      <c r="O2842" s="569">
        <v>6</v>
      </c>
      <c r="P2842" s="508">
        <v>7848</v>
      </c>
    </row>
    <row r="2843" spans="1:16" x14ac:dyDescent="0.2">
      <c r="A2843" s="564" t="s">
        <v>7137</v>
      </c>
      <c r="B2843" s="498" t="s">
        <v>639</v>
      </c>
      <c r="C2843" s="499" t="s">
        <v>620</v>
      </c>
      <c r="D2843" s="559" t="s">
        <v>7898</v>
      </c>
      <c r="E2843" s="508">
        <v>1200</v>
      </c>
      <c r="F2843" s="565" t="s">
        <v>7909</v>
      </c>
      <c r="G2843" s="559" t="s">
        <v>7910</v>
      </c>
      <c r="H2843" s="559" t="s">
        <v>7141</v>
      </c>
      <c r="I2843" s="566" t="s">
        <v>7142</v>
      </c>
      <c r="J2843" s="567"/>
      <c r="K2843" s="568">
        <v>4</v>
      </c>
      <c r="L2843" s="569">
        <v>12</v>
      </c>
      <c r="M2843" s="508">
        <v>16796</v>
      </c>
      <c r="N2843" s="568">
        <v>1</v>
      </c>
      <c r="O2843" s="569">
        <v>6</v>
      </c>
      <c r="P2843" s="508">
        <v>7848</v>
      </c>
    </row>
    <row r="2844" spans="1:16" x14ac:dyDescent="0.2">
      <c r="A2844" s="564" t="s">
        <v>7137</v>
      </c>
      <c r="B2844" s="498" t="s">
        <v>639</v>
      </c>
      <c r="C2844" s="499" t="s">
        <v>620</v>
      </c>
      <c r="D2844" s="559" t="s">
        <v>7898</v>
      </c>
      <c r="E2844" s="508">
        <v>1200</v>
      </c>
      <c r="F2844" s="565" t="s">
        <v>7911</v>
      </c>
      <c r="G2844" s="559" t="s">
        <v>7912</v>
      </c>
      <c r="H2844" s="559" t="s">
        <v>7141</v>
      </c>
      <c r="I2844" s="566" t="s">
        <v>7142</v>
      </c>
      <c r="J2844" s="567"/>
      <c r="K2844" s="568">
        <v>4</v>
      </c>
      <c r="L2844" s="569">
        <v>12</v>
      </c>
      <c r="M2844" s="508">
        <v>16752.400000000001</v>
      </c>
      <c r="N2844" s="568">
        <v>1</v>
      </c>
      <c r="O2844" s="569">
        <v>6</v>
      </c>
      <c r="P2844" s="508">
        <v>7717.2000000000007</v>
      </c>
    </row>
    <row r="2845" spans="1:16" x14ac:dyDescent="0.2">
      <c r="A2845" s="564" t="s">
        <v>7137</v>
      </c>
      <c r="B2845" s="498" t="s">
        <v>639</v>
      </c>
      <c r="C2845" s="499" t="s">
        <v>620</v>
      </c>
      <c r="D2845" s="559" t="s">
        <v>7913</v>
      </c>
      <c r="E2845" s="508">
        <v>1500</v>
      </c>
      <c r="F2845" s="565" t="s">
        <v>7914</v>
      </c>
      <c r="G2845" s="559" t="s">
        <v>7915</v>
      </c>
      <c r="H2845" s="559" t="s">
        <v>7141</v>
      </c>
      <c r="I2845" s="566" t="s">
        <v>7142</v>
      </c>
      <c r="J2845" s="567"/>
      <c r="K2845" s="568">
        <v>4</v>
      </c>
      <c r="L2845" s="569">
        <v>12</v>
      </c>
      <c r="M2845" s="508">
        <v>20611</v>
      </c>
      <c r="N2845" s="568">
        <v>1</v>
      </c>
      <c r="O2845" s="569">
        <v>6</v>
      </c>
      <c r="P2845" s="508">
        <v>9483</v>
      </c>
    </row>
    <row r="2846" spans="1:16" x14ac:dyDescent="0.2">
      <c r="A2846" s="564" t="s">
        <v>7137</v>
      </c>
      <c r="B2846" s="498" t="s">
        <v>639</v>
      </c>
      <c r="C2846" s="499" t="s">
        <v>620</v>
      </c>
      <c r="D2846" s="559" t="s">
        <v>7913</v>
      </c>
      <c r="E2846" s="508">
        <v>1500</v>
      </c>
      <c r="F2846" s="565" t="s">
        <v>7916</v>
      </c>
      <c r="G2846" s="559" t="s">
        <v>7917</v>
      </c>
      <c r="H2846" s="559" t="s">
        <v>7141</v>
      </c>
      <c r="I2846" s="566" t="s">
        <v>7142</v>
      </c>
      <c r="J2846" s="567"/>
      <c r="K2846" s="568">
        <v>4</v>
      </c>
      <c r="L2846" s="569">
        <v>12</v>
      </c>
      <c r="M2846" s="508">
        <v>20638.25</v>
      </c>
      <c r="N2846" s="568">
        <v>1</v>
      </c>
      <c r="O2846" s="569">
        <v>6</v>
      </c>
      <c r="P2846" s="508">
        <v>9319.5</v>
      </c>
    </row>
    <row r="2847" spans="1:16" x14ac:dyDescent="0.2">
      <c r="A2847" s="564" t="s">
        <v>7137</v>
      </c>
      <c r="B2847" s="498" t="s">
        <v>639</v>
      </c>
      <c r="C2847" s="499" t="s">
        <v>620</v>
      </c>
      <c r="D2847" s="559" t="s">
        <v>7913</v>
      </c>
      <c r="E2847" s="508">
        <v>1500</v>
      </c>
      <c r="F2847" s="565" t="s">
        <v>7918</v>
      </c>
      <c r="G2847" s="559" t="s">
        <v>7919</v>
      </c>
      <c r="H2847" s="559" t="s">
        <v>7141</v>
      </c>
      <c r="I2847" s="566" t="s">
        <v>7122</v>
      </c>
      <c r="J2847" s="567"/>
      <c r="K2847" s="568">
        <v>4</v>
      </c>
      <c r="L2847" s="569">
        <v>12</v>
      </c>
      <c r="M2847" s="508">
        <v>20720</v>
      </c>
      <c r="N2847" s="568">
        <v>1</v>
      </c>
      <c r="O2847" s="569">
        <v>6</v>
      </c>
      <c r="P2847" s="508">
        <v>9755.5</v>
      </c>
    </row>
    <row r="2848" spans="1:16" x14ac:dyDescent="0.2">
      <c r="A2848" s="564" t="s">
        <v>7137</v>
      </c>
      <c r="B2848" s="498" t="s">
        <v>639</v>
      </c>
      <c r="C2848" s="499" t="s">
        <v>620</v>
      </c>
      <c r="D2848" s="559" t="s">
        <v>7920</v>
      </c>
      <c r="E2848" s="508">
        <v>1500</v>
      </c>
      <c r="F2848" s="565" t="s">
        <v>7921</v>
      </c>
      <c r="G2848" s="559" t="s">
        <v>7922</v>
      </c>
      <c r="H2848" s="559" t="s">
        <v>7141</v>
      </c>
      <c r="I2848" s="566" t="s">
        <v>7142</v>
      </c>
      <c r="J2848" s="567"/>
      <c r="K2848" s="568">
        <v>4</v>
      </c>
      <c r="L2848" s="569">
        <v>12</v>
      </c>
      <c r="M2848" s="508">
        <v>20720</v>
      </c>
      <c r="N2848" s="568">
        <v>1</v>
      </c>
      <c r="O2848" s="569">
        <v>6</v>
      </c>
      <c r="P2848" s="508">
        <v>9810</v>
      </c>
    </row>
    <row r="2849" spans="1:16" x14ac:dyDescent="0.2">
      <c r="A2849" s="564" t="s">
        <v>7137</v>
      </c>
      <c r="B2849" s="498" t="s">
        <v>639</v>
      </c>
      <c r="C2849" s="499" t="s">
        <v>620</v>
      </c>
      <c r="D2849" s="559" t="s">
        <v>7920</v>
      </c>
      <c r="E2849" s="508">
        <v>1500</v>
      </c>
      <c r="F2849" s="565" t="s">
        <v>7923</v>
      </c>
      <c r="G2849" s="559" t="s">
        <v>7924</v>
      </c>
      <c r="H2849" s="559" t="s">
        <v>7141</v>
      </c>
      <c r="I2849" s="566" t="s">
        <v>7122</v>
      </c>
      <c r="J2849" s="567"/>
      <c r="K2849" s="568">
        <v>4</v>
      </c>
      <c r="L2849" s="569">
        <v>12</v>
      </c>
      <c r="M2849" s="508">
        <v>20665.5</v>
      </c>
      <c r="N2849" s="568">
        <v>1</v>
      </c>
      <c r="O2849" s="569">
        <v>6</v>
      </c>
      <c r="P2849" s="508">
        <v>9483</v>
      </c>
    </row>
    <row r="2850" spans="1:16" x14ac:dyDescent="0.2">
      <c r="A2850" s="564" t="s">
        <v>7137</v>
      </c>
      <c r="B2850" s="498" t="s">
        <v>639</v>
      </c>
      <c r="C2850" s="499" t="s">
        <v>620</v>
      </c>
      <c r="D2850" s="559" t="s">
        <v>7920</v>
      </c>
      <c r="E2850" s="508">
        <v>1500</v>
      </c>
      <c r="F2850" s="565" t="s">
        <v>7925</v>
      </c>
      <c r="G2850" s="559" t="s">
        <v>7926</v>
      </c>
      <c r="H2850" s="559" t="s">
        <v>7141</v>
      </c>
      <c r="I2850" s="566" t="s">
        <v>7122</v>
      </c>
      <c r="J2850" s="567"/>
      <c r="K2850" s="568">
        <v>4</v>
      </c>
      <c r="L2850" s="569">
        <v>12</v>
      </c>
      <c r="M2850" s="508">
        <v>20665.5</v>
      </c>
      <c r="N2850" s="568">
        <v>1</v>
      </c>
      <c r="O2850" s="569">
        <v>6</v>
      </c>
      <c r="P2850" s="508">
        <v>9483</v>
      </c>
    </row>
    <row r="2851" spans="1:16" x14ac:dyDescent="0.2">
      <c r="A2851" s="564" t="s">
        <v>7137</v>
      </c>
      <c r="B2851" s="498" t="s">
        <v>639</v>
      </c>
      <c r="C2851" s="499" t="s">
        <v>620</v>
      </c>
      <c r="D2851" s="559" t="s">
        <v>7927</v>
      </c>
      <c r="E2851" s="508">
        <v>3500</v>
      </c>
      <c r="F2851" s="565" t="s">
        <v>7928</v>
      </c>
      <c r="G2851" s="559" t="s">
        <v>7929</v>
      </c>
      <c r="H2851" s="559" t="s">
        <v>7141</v>
      </c>
      <c r="I2851" s="566" t="s">
        <v>7122</v>
      </c>
      <c r="J2851" s="567"/>
      <c r="K2851" s="568">
        <v>1</v>
      </c>
      <c r="L2851" s="569">
        <v>2</v>
      </c>
      <c r="M2851" s="508">
        <v>7748.3</v>
      </c>
      <c r="N2851" s="568">
        <v>1</v>
      </c>
      <c r="O2851" s="569">
        <v>6</v>
      </c>
      <c r="P2851" s="508">
        <v>22306.799999999999</v>
      </c>
    </row>
    <row r="2852" spans="1:16" x14ac:dyDescent="0.2">
      <c r="A2852" s="564" t="s">
        <v>7137</v>
      </c>
      <c r="B2852" s="498" t="s">
        <v>639</v>
      </c>
      <c r="C2852" s="499" t="s">
        <v>620</v>
      </c>
      <c r="D2852" s="559" t="s">
        <v>7930</v>
      </c>
      <c r="E2852" s="508">
        <v>3500</v>
      </c>
      <c r="F2852" s="565" t="s">
        <v>7931</v>
      </c>
      <c r="G2852" s="559" t="s">
        <v>7932</v>
      </c>
      <c r="H2852" s="559" t="s">
        <v>7141</v>
      </c>
      <c r="I2852" s="566" t="s">
        <v>7122</v>
      </c>
      <c r="J2852" s="567"/>
      <c r="K2852" s="568">
        <v>1</v>
      </c>
      <c r="L2852" s="569">
        <v>2</v>
      </c>
      <c r="M2852" s="508">
        <v>7748.3</v>
      </c>
      <c r="N2852" s="568">
        <v>1</v>
      </c>
      <c r="O2852" s="569">
        <v>6</v>
      </c>
      <c r="P2852" s="508">
        <v>22306.799999999999</v>
      </c>
    </row>
    <row r="2853" spans="1:16" x14ac:dyDescent="0.2">
      <c r="A2853" s="564" t="s">
        <v>7137</v>
      </c>
      <c r="B2853" s="498" t="s">
        <v>639</v>
      </c>
      <c r="C2853" s="499" t="s">
        <v>620</v>
      </c>
      <c r="D2853" s="559" t="s">
        <v>7933</v>
      </c>
      <c r="E2853" s="508">
        <v>3000</v>
      </c>
      <c r="F2853" s="565" t="s">
        <v>7934</v>
      </c>
      <c r="G2853" s="559" t="s">
        <v>7935</v>
      </c>
      <c r="H2853" s="559" t="s">
        <v>1115</v>
      </c>
      <c r="I2853" s="566" t="s">
        <v>7122</v>
      </c>
      <c r="J2853" s="567"/>
      <c r="K2853" s="568">
        <v>4</v>
      </c>
      <c r="L2853" s="569">
        <v>12</v>
      </c>
      <c r="M2853" s="508">
        <v>29789.800000000007</v>
      </c>
      <c r="N2853" s="568">
        <v>1</v>
      </c>
      <c r="O2853" s="569">
        <v>6</v>
      </c>
      <c r="P2853" s="508">
        <v>19306.8</v>
      </c>
    </row>
    <row r="2854" spans="1:16" x14ac:dyDescent="0.2">
      <c r="A2854" s="564" t="s">
        <v>7137</v>
      </c>
      <c r="B2854" s="498" t="s">
        <v>639</v>
      </c>
      <c r="C2854" s="499" t="s">
        <v>620</v>
      </c>
      <c r="D2854" s="559" t="s">
        <v>7936</v>
      </c>
      <c r="E2854" s="508">
        <v>1500</v>
      </c>
      <c r="F2854" s="565" t="s">
        <v>7937</v>
      </c>
      <c r="G2854" s="559" t="s">
        <v>7938</v>
      </c>
      <c r="H2854" s="559" t="s">
        <v>7711</v>
      </c>
      <c r="I2854" s="566" t="s">
        <v>7142</v>
      </c>
      <c r="J2854" s="567"/>
      <c r="K2854" s="568">
        <v>4</v>
      </c>
      <c r="L2854" s="569">
        <v>12</v>
      </c>
      <c r="M2854" s="508">
        <v>20720</v>
      </c>
      <c r="N2854" s="568">
        <v>1</v>
      </c>
      <c r="O2854" s="569">
        <v>6</v>
      </c>
      <c r="P2854" s="508">
        <v>9810</v>
      </c>
    </row>
    <row r="2855" spans="1:16" x14ac:dyDescent="0.2">
      <c r="A2855" s="564" t="s">
        <v>7137</v>
      </c>
      <c r="B2855" s="498" t="s">
        <v>639</v>
      </c>
      <c r="C2855" s="499" t="s">
        <v>620</v>
      </c>
      <c r="D2855" s="559" t="s">
        <v>7936</v>
      </c>
      <c r="E2855" s="508">
        <v>1500</v>
      </c>
      <c r="F2855" s="565" t="s">
        <v>7939</v>
      </c>
      <c r="G2855" s="559" t="s">
        <v>7940</v>
      </c>
      <c r="H2855" s="559" t="s">
        <v>7941</v>
      </c>
      <c r="I2855" s="566" t="s">
        <v>7142</v>
      </c>
      <c r="J2855" s="567"/>
      <c r="K2855" s="568">
        <v>4</v>
      </c>
      <c r="L2855" s="569">
        <v>12</v>
      </c>
      <c r="M2855" s="508">
        <v>20720</v>
      </c>
      <c r="N2855" s="568">
        <v>1</v>
      </c>
      <c r="O2855" s="569">
        <v>6</v>
      </c>
      <c r="P2855" s="508">
        <v>9810</v>
      </c>
    </row>
    <row r="2856" spans="1:16" x14ac:dyDescent="0.2">
      <c r="A2856" s="564" t="s">
        <v>7137</v>
      </c>
      <c r="B2856" s="498" t="s">
        <v>639</v>
      </c>
      <c r="C2856" s="499" t="s">
        <v>620</v>
      </c>
      <c r="D2856" s="559" t="s">
        <v>7936</v>
      </c>
      <c r="E2856" s="508">
        <v>1500</v>
      </c>
      <c r="F2856" s="565" t="s">
        <v>7942</v>
      </c>
      <c r="G2856" s="559" t="s">
        <v>7943</v>
      </c>
      <c r="H2856" s="559" t="s">
        <v>7141</v>
      </c>
      <c r="I2856" s="566" t="s">
        <v>7142</v>
      </c>
      <c r="J2856" s="567"/>
      <c r="K2856" s="568">
        <v>4</v>
      </c>
      <c r="L2856" s="569">
        <v>12</v>
      </c>
      <c r="M2856" s="508">
        <v>20720</v>
      </c>
      <c r="N2856" s="568">
        <v>1</v>
      </c>
      <c r="O2856" s="569">
        <v>6</v>
      </c>
      <c r="P2856" s="508">
        <v>9810</v>
      </c>
    </row>
    <row r="2857" spans="1:16" x14ac:dyDescent="0.2">
      <c r="A2857" s="564" t="s">
        <v>7137</v>
      </c>
      <c r="B2857" s="498" t="s">
        <v>639</v>
      </c>
      <c r="C2857" s="499" t="s">
        <v>620</v>
      </c>
      <c r="D2857" s="559" t="s">
        <v>7936</v>
      </c>
      <c r="E2857" s="508">
        <v>1500</v>
      </c>
      <c r="F2857" s="565" t="s">
        <v>7944</v>
      </c>
      <c r="G2857" s="559" t="s">
        <v>7945</v>
      </c>
      <c r="H2857" s="559" t="s">
        <v>7946</v>
      </c>
      <c r="I2857" s="566" t="s">
        <v>7122</v>
      </c>
      <c r="J2857" s="567"/>
      <c r="K2857" s="568">
        <v>4</v>
      </c>
      <c r="L2857" s="569">
        <v>12</v>
      </c>
      <c r="M2857" s="508">
        <v>20720</v>
      </c>
      <c r="N2857" s="568">
        <v>1</v>
      </c>
      <c r="O2857" s="569">
        <v>6</v>
      </c>
      <c r="P2857" s="508">
        <v>9810</v>
      </c>
    </row>
    <row r="2858" spans="1:16" x14ac:dyDescent="0.2">
      <c r="A2858" s="564" t="s">
        <v>7137</v>
      </c>
      <c r="B2858" s="498" t="s">
        <v>639</v>
      </c>
      <c r="C2858" s="499" t="s">
        <v>620</v>
      </c>
      <c r="D2858" s="559" t="s">
        <v>7936</v>
      </c>
      <c r="E2858" s="508">
        <v>1500</v>
      </c>
      <c r="F2858" s="565" t="s">
        <v>7947</v>
      </c>
      <c r="G2858" s="559" t="s">
        <v>7948</v>
      </c>
      <c r="H2858" s="559" t="s">
        <v>7941</v>
      </c>
      <c r="I2858" s="566" t="s">
        <v>7122</v>
      </c>
      <c r="J2858" s="567"/>
      <c r="K2858" s="568">
        <v>4</v>
      </c>
      <c r="L2858" s="569">
        <v>12</v>
      </c>
      <c r="M2858" s="508">
        <v>20720</v>
      </c>
      <c r="N2858" s="568">
        <v>1</v>
      </c>
      <c r="O2858" s="569">
        <v>6</v>
      </c>
      <c r="P2858" s="508">
        <v>9810</v>
      </c>
    </row>
    <row r="2859" spans="1:16" x14ac:dyDescent="0.2">
      <c r="A2859" s="564" t="s">
        <v>7137</v>
      </c>
      <c r="B2859" s="498" t="s">
        <v>639</v>
      </c>
      <c r="C2859" s="499" t="s">
        <v>620</v>
      </c>
      <c r="D2859" s="559" t="s">
        <v>7936</v>
      </c>
      <c r="E2859" s="508">
        <v>1500</v>
      </c>
      <c r="F2859" s="565" t="s">
        <v>7949</v>
      </c>
      <c r="G2859" s="559" t="s">
        <v>7950</v>
      </c>
      <c r="H2859" s="559" t="s">
        <v>7951</v>
      </c>
      <c r="I2859" s="566" t="s">
        <v>7142</v>
      </c>
      <c r="J2859" s="567"/>
      <c r="K2859" s="568">
        <v>4</v>
      </c>
      <c r="L2859" s="569">
        <v>12</v>
      </c>
      <c r="M2859" s="508">
        <v>19495.7</v>
      </c>
      <c r="N2859" s="568">
        <v>1</v>
      </c>
      <c r="O2859" s="569">
        <v>6</v>
      </c>
      <c r="P2859" s="508">
        <v>9810</v>
      </c>
    </row>
    <row r="2860" spans="1:16" x14ac:dyDescent="0.2">
      <c r="A2860" s="564" t="s">
        <v>7137</v>
      </c>
      <c r="B2860" s="498" t="s">
        <v>639</v>
      </c>
      <c r="C2860" s="499" t="s">
        <v>620</v>
      </c>
      <c r="D2860" s="559" t="s">
        <v>7952</v>
      </c>
      <c r="E2860" s="508">
        <v>1500</v>
      </c>
      <c r="F2860" s="565" t="s">
        <v>7953</v>
      </c>
      <c r="G2860" s="559" t="s">
        <v>7954</v>
      </c>
      <c r="H2860" s="559" t="s">
        <v>7141</v>
      </c>
      <c r="I2860" s="566" t="s">
        <v>7142</v>
      </c>
      <c r="J2860" s="567"/>
      <c r="K2860" s="568">
        <v>4</v>
      </c>
      <c r="L2860" s="569">
        <v>12</v>
      </c>
      <c r="M2860" s="508">
        <v>20665.5</v>
      </c>
      <c r="N2860" s="568">
        <v>1</v>
      </c>
      <c r="O2860" s="569">
        <v>6</v>
      </c>
      <c r="P2860" s="508">
        <v>9810</v>
      </c>
    </row>
    <row r="2861" spans="1:16" x14ac:dyDescent="0.2">
      <c r="A2861" s="564" t="s">
        <v>7137</v>
      </c>
      <c r="B2861" s="498" t="s">
        <v>639</v>
      </c>
      <c r="C2861" s="499" t="s">
        <v>620</v>
      </c>
      <c r="D2861" s="559" t="s">
        <v>7952</v>
      </c>
      <c r="E2861" s="508">
        <v>1500</v>
      </c>
      <c r="F2861" s="565" t="s">
        <v>7955</v>
      </c>
      <c r="G2861" s="559" t="s">
        <v>7956</v>
      </c>
      <c r="H2861" s="559" t="s">
        <v>7141</v>
      </c>
      <c r="I2861" s="566" t="s">
        <v>7142</v>
      </c>
      <c r="J2861" s="567"/>
      <c r="K2861" s="568">
        <v>4</v>
      </c>
      <c r="L2861" s="569">
        <v>12</v>
      </c>
      <c r="M2861" s="508">
        <v>20720</v>
      </c>
      <c r="N2861" s="568">
        <v>1</v>
      </c>
      <c r="O2861" s="569">
        <v>6</v>
      </c>
      <c r="P2861" s="508">
        <v>9810</v>
      </c>
    </row>
    <row r="2862" spans="1:16" x14ac:dyDescent="0.2">
      <c r="A2862" s="564" t="s">
        <v>7137</v>
      </c>
      <c r="B2862" s="498" t="s">
        <v>639</v>
      </c>
      <c r="C2862" s="499" t="s">
        <v>620</v>
      </c>
      <c r="D2862" s="559" t="s">
        <v>7957</v>
      </c>
      <c r="E2862" s="508">
        <v>1500</v>
      </c>
      <c r="F2862" s="565" t="s">
        <v>7958</v>
      </c>
      <c r="G2862" s="559" t="s">
        <v>7959</v>
      </c>
      <c r="H2862" s="559" t="s">
        <v>7141</v>
      </c>
      <c r="I2862" s="573" t="s">
        <v>7082</v>
      </c>
      <c r="J2862" s="567"/>
      <c r="K2862" s="568">
        <v>4</v>
      </c>
      <c r="L2862" s="569">
        <v>12</v>
      </c>
      <c r="M2862" s="508">
        <v>16012.560000000001</v>
      </c>
      <c r="N2862" s="568">
        <v>1</v>
      </c>
      <c r="O2862" s="569">
        <v>6</v>
      </c>
      <c r="P2862" s="508">
        <v>9810</v>
      </c>
    </row>
    <row r="2863" spans="1:16" x14ac:dyDescent="0.2">
      <c r="A2863" s="564" t="s">
        <v>7137</v>
      </c>
      <c r="B2863" s="498" t="s">
        <v>639</v>
      </c>
      <c r="C2863" s="499" t="s">
        <v>620</v>
      </c>
      <c r="D2863" s="559" t="s">
        <v>7960</v>
      </c>
      <c r="E2863" s="508">
        <v>1500</v>
      </c>
      <c r="F2863" s="565" t="s">
        <v>7961</v>
      </c>
      <c r="G2863" s="559" t="s">
        <v>7962</v>
      </c>
      <c r="H2863" s="559" t="s">
        <v>7141</v>
      </c>
      <c r="I2863" s="566" t="s">
        <v>7122</v>
      </c>
      <c r="J2863" s="567"/>
      <c r="K2863" s="568">
        <v>4</v>
      </c>
      <c r="L2863" s="569">
        <v>12</v>
      </c>
      <c r="M2863" s="508">
        <v>20720</v>
      </c>
      <c r="N2863" s="568">
        <v>1</v>
      </c>
      <c r="O2863" s="569">
        <v>6</v>
      </c>
      <c r="P2863" s="508">
        <v>9810</v>
      </c>
    </row>
    <row r="2864" spans="1:16" x14ac:dyDescent="0.2">
      <c r="A2864" s="564" t="s">
        <v>7137</v>
      </c>
      <c r="B2864" s="498" t="s">
        <v>639</v>
      </c>
      <c r="C2864" s="499" t="s">
        <v>620</v>
      </c>
      <c r="D2864" s="559" t="s">
        <v>7960</v>
      </c>
      <c r="E2864" s="508">
        <v>1500</v>
      </c>
      <c r="F2864" s="565" t="s">
        <v>7963</v>
      </c>
      <c r="G2864" s="559" t="s">
        <v>7964</v>
      </c>
      <c r="H2864" s="559" t="s">
        <v>7141</v>
      </c>
      <c r="I2864" s="566" t="s">
        <v>7142</v>
      </c>
      <c r="J2864" s="567"/>
      <c r="K2864" s="568">
        <v>4</v>
      </c>
      <c r="L2864" s="569">
        <v>12</v>
      </c>
      <c r="M2864" s="508">
        <v>20720</v>
      </c>
      <c r="N2864" s="568">
        <v>1</v>
      </c>
      <c r="O2864" s="569">
        <v>6</v>
      </c>
      <c r="P2864" s="508">
        <v>9810</v>
      </c>
    </row>
    <row r="2865" spans="1:16" x14ac:dyDescent="0.2">
      <c r="A2865" s="564" t="s">
        <v>7137</v>
      </c>
      <c r="B2865" s="498" t="s">
        <v>639</v>
      </c>
      <c r="C2865" s="499" t="s">
        <v>620</v>
      </c>
      <c r="D2865" s="559" t="s">
        <v>7960</v>
      </c>
      <c r="E2865" s="508">
        <v>1500</v>
      </c>
      <c r="F2865" s="565" t="s">
        <v>7965</v>
      </c>
      <c r="G2865" s="559" t="s">
        <v>7966</v>
      </c>
      <c r="H2865" s="559" t="s">
        <v>7141</v>
      </c>
      <c r="I2865" s="566" t="s">
        <v>7122</v>
      </c>
      <c r="J2865" s="567"/>
      <c r="K2865" s="568">
        <v>1</v>
      </c>
      <c r="L2865" s="569">
        <v>3</v>
      </c>
      <c r="M2865" s="508">
        <v>5417.87</v>
      </c>
      <c r="N2865" s="568"/>
      <c r="O2865" s="569"/>
      <c r="P2865" s="508"/>
    </row>
    <row r="2866" spans="1:16" x14ac:dyDescent="0.2">
      <c r="A2866" s="564" t="s">
        <v>7137</v>
      </c>
      <c r="B2866" s="498" t="s">
        <v>639</v>
      </c>
      <c r="C2866" s="499" t="s">
        <v>620</v>
      </c>
      <c r="D2866" s="559" t="s">
        <v>7967</v>
      </c>
      <c r="E2866" s="508">
        <v>1300</v>
      </c>
      <c r="F2866" s="565" t="s">
        <v>7968</v>
      </c>
      <c r="G2866" s="559" t="s">
        <v>7969</v>
      </c>
      <c r="H2866" s="559" t="s">
        <v>7141</v>
      </c>
      <c r="I2866" s="566" t="s">
        <v>7122</v>
      </c>
      <c r="J2866" s="567"/>
      <c r="K2866" s="568">
        <v>4</v>
      </c>
      <c r="L2866" s="569">
        <v>12</v>
      </c>
      <c r="M2866" s="508">
        <v>18104</v>
      </c>
      <c r="N2866" s="568">
        <v>1</v>
      </c>
      <c r="O2866" s="569">
        <v>6</v>
      </c>
      <c r="P2866" s="508">
        <v>8502</v>
      </c>
    </row>
    <row r="2867" spans="1:16" x14ac:dyDescent="0.2">
      <c r="A2867" s="564" t="s">
        <v>7137</v>
      </c>
      <c r="B2867" s="498" t="s">
        <v>639</v>
      </c>
      <c r="C2867" s="499" t="s">
        <v>620</v>
      </c>
      <c r="D2867" s="559" t="s">
        <v>7970</v>
      </c>
      <c r="E2867" s="508">
        <v>1500</v>
      </c>
      <c r="F2867" s="565" t="s">
        <v>7971</v>
      </c>
      <c r="G2867" s="559" t="s">
        <v>7972</v>
      </c>
      <c r="H2867" s="559" t="s">
        <v>7141</v>
      </c>
      <c r="I2867" s="566" t="s">
        <v>7142</v>
      </c>
      <c r="J2867" s="567"/>
      <c r="K2867" s="568">
        <v>4</v>
      </c>
      <c r="L2867" s="569">
        <v>12</v>
      </c>
      <c r="M2867" s="508">
        <v>20720</v>
      </c>
      <c r="N2867" s="568">
        <v>1</v>
      </c>
      <c r="O2867" s="569">
        <v>6</v>
      </c>
      <c r="P2867" s="508">
        <v>9810</v>
      </c>
    </row>
    <row r="2868" spans="1:16" x14ac:dyDescent="0.2">
      <c r="A2868" s="564" t="s">
        <v>7137</v>
      </c>
      <c r="B2868" s="498" t="s">
        <v>639</v>
      </c>
      <c r="C2868" s="499" t="s">
        <v>620</v>
      </c>
      <c r="D2868" s="559" t="s">
        <v>7973</v>
      </c>
      <c r="E2868" s="508">
        <v>1500</v>
      </c>
      <c r="F2868" s="565" t="s">
        <v>7974</v>
      </c>
      <c r="G2868" s="559" t="s">
        <v>7975</v>
      </c>
      <c r="H2868" s="559" t="s">
        <v>7141</v>
      </c>
      <c r="I2868" s="566" t="s">
        <v>7122</v>
      </c>
      <c r="J2868" s="567"/>
      <c r="K2868" s="568">
        <v>4</v>
      </c>
      <c r="L2868" s="569">
        <v>12</v>
      </c>
      <c r="M2868" s="508">
        <v>20720</v>
      </c>
      <c r="N2868" s="568">
        <v>1</v>
      </c>
      <c r="O2868" s="569">
        <v>6</v>
      </c>
      <c r="P2868" s="508">
        <v>9810</v>
      </c>
    </row>
    <row r="2869" spans="1:16" x14ac:dyDescent="0.2">
      <c r="A2869" s="564" t="s">
        <v>7137</v>
      </c>
      <c r="B2869" s="498" t="s">
        <v>639</v>
      </c>
      <c r="C2869" s="499" t="s">
        <v>620</v>
      </c>
      <c r="D2869" s="559" t="s">
        <v>7973</v>
      </c>
      <c r="E2869" s="508">
        <v>1500</v>
      </c>
      <c r="F2869" s="565" t="s">
        <v>7976</v>
      </c>
      <c r="G2869" s="559" t="s">
        <v>7977</v>
      </c>
      <c r="H2869" s="559" t="s">
        <v>7141</v>
      </c>
      <c r="I2869" s="566" t="s">
        <v>7122</v>
      </c>
      <c r="J2869" s="567"/>
      <c r="K2869" s="568">
        <v>4</v>
      </c>
      <c r="L2869" s="569">
        <v>12</v>
      </c>
      <c r="M2869" s="508">
        <v>20720</v>
      </c>
      <c r="N2869" s="568">
        <v>1</v>
      </c>
      <c r="O2869" s="569">
        <v>6</v>
      </c>
      <c r="P2869" s="508">
        <v>9810</v>
      </c>
    </row>
    <row r="2870" spans="1:16" x14ac:dyDescent="0.2">
      <c r="A2870" s="564" t="s">
        <v>7137</v>
      </c>
      <c r="B2870" s="498" t="s">
        <v>639</v>
      </c>
      <c r="C2870" s="499" t="s">
        <v>620</v>
      </c>
      <c r="D2870" s="559" t="s">
        <v>7978</v>
      </c>
      <c r="E2870" s="508">
        <v>1500</v>
      </c>
      <c r="F2870" s="565" t="s">
        <v>7979</v>
      </c>
      <c r="G2870" s="559" t="s">
        <v>7980</v>
      </c>
      <c r="H2870" s="559" t="s">
        <v>7141</v>
      </c>
      <c r="I2870" s="566" t="s">
        <v>7142</v>
      </c>
      <c r="J2870" s="567"/>
      <c r="K2870" s="568">
        <v>1</v>
      </c>
      <c r="L2870" s="569">
        <v>3</v>
      </c>
      <c r="M2870" s="508">
        <v>4091.2</v>
      </c>
      <c r="N2870" s="568"/>
      <c r="O2870" s="569"/>
      <c r="P2870" s="508"/>
    </row>
    <row r="2871" spans="1:16" x14ac:dyDescent="0.2">
      <c r="A2871" s="564" t="s">
        <v>7137</v>
      </c>
      <c r="B2871" s="498" t="s">
        <v>639</v>
      </c>
      <c r="C2871" s="499" t="s">
        <v>620</v>
      </c>
      <c r="D2871" s="559" t="s">
        <v>7978</v>
      </c>
      <c r="E2871" s="508">
        <v>1500</v>
      </c>
      <c r="F2871" s="565" t="s">
        <v>7981</v>
      </c>
      <c r="G2871" s="559" t="s">
        <v>7982</v>
      </c>
      <c r="H2871" s="559" t="s">
        <v>7141</v>
      </c>
      <c r="I2871" s="566" t="s">
        <v>7142</v>
      </c>
      <c r="J2871" s="567"/>
      <c r="K2871" s="568">
        <v>4</v>
      </c>
      <c r="L2871" s="569">
        <v>12</v>
      </c>
      <c r="M2871" s="508">
        <v>20720</v>
      </c>
      <c r="N2871" s="568">
        <v>1</v>
      </c>
      <c r="O2871" s="569">
        <v>5</v>
      </c>
      <c r="P2871" s="508">
        <v>8120.5</v>
      </c>
    </row>
    <row r="2872" spans="1:16" x14ac:dyDescent="0.2">
      <c r="A2872" s="564" t="s">
        <v>7137</v>
      </c>
      <c r="B2872" s="498" t="s">
        <v>639</v>
      </c>
      <c r="C2872" s="499" t="s">
        <v>620</v>
      </c>
      <c r="D2872" s="559" t="s">
        <v>7983</v>
      </c>
      <c r="E2872" s="508">
        <v>1800</v>
      </c>
      <c r="F2872" s="565" t="s">
        <v>7984</v>
      </c>
      <c r="G2872" s="559" t="s">
        <v>7985</v>
      </c>
      <c r="H2872" s="559" t="s">
        <v>7141</v>
      </c>
      <c r="I2872" s="566" t="s">
        <v>7122</v>
      </c>
      <c r="J2872" s="567"/>
      <c r="K2872" s="568">
        <v>4</v>
      </c>
      <c r="L2872" s="569">
        <v>12</v>
      </c>
      <c r="M2872" s="508">
        <v>24444</v>
      </c>
      <c r="N2872" s="568">
        <v>1</v>
      </c>
      <c r="O2872" s="569">
        <v>6</v>
      </c>
      <c r="P2872" s="508">
        <v>11772</v>
      </c>
    </row>
    <row r="2873" spans="1:16" x14ac:dyDescent="0.2">
      <c r="A2873" s="564" t="s">
        <v>7137</v>
      </c>
      <c r="B2873" s="498" t="s">
        <v>639</v>
      </c>
      <c r="C2873" s="499" t="s">
        <v>620</v>
      </c>
      <c r="D2873" s="559" t="s">
        <v>7983</v>
      </c>
      <c r="E2873" s="508">
        <v>1800</v>
      </c>
      <c r="F2873" s="565" t="s">
        <v>7986</v>
      </c>
      <c r="G2873" s="559" t="s">
        <v>7987</v>
      </c>
      <c r="H2873" s="559" t="s">
        <v>7141</v>
      </c>
      <c r="I2873" s="566" t="s">
        <v>7142</v>
      </c>
      <c r="J2873" s="567"/>
      <c r="K2873" s="568">
        <v>4</v>
      </c>
      <c r="L2873" s="569">
        <v>12</v>
      </c>
      <c r="M2873" s="508">
        <v>24182.399999999998</v>
      </c>
      <c r="N2873" s="568">
        <v>1</v>
      </c>
      <c r="O2873" s="569">
        <v>6</v>
      </c>
      <c r="P2873" s="508">
        <v>11445</v>
      </c>
    </row>
    <row r="2874" spans="1:16" x14ac:dyDescent="0.2">
      <c r="A2874" s="564" t="s">
        <v>7137</v>
      </c>
      <c r="B2874" s="498" t="s">
        <v>639</v>
      </c>
      <c r="C2874" s="499" t="s">
        <v>620</v>
      </c>
      <c r="D2874" s="559" t="s">
        <v>7988</v>
      </c>
      <c r="E2874" s="508">
        <v>1200</v>
      </c>
      <c r="F2874" s="565" t="s">
        <v>7989</v>
      </c>
      <c r="G2874" s="559" t="s">
        <v>7990</v>
      </c>
      <c r="H2874" s="559" t="s">
        <v>7141</v>
      </c>
      <c r="I2874" s="566" t="s">
        <v>7142</v>
      </c>
      <c r="J2874" s="567"/>
      <c r="K2874" s="568">
        <v>4</v>
      </c>
      <c r="L2874" s="569">
        <v>12</v>
      </c>
      <c r="M2874" s="508">
        <v>16796</v>
      </c>
      <c r="N2874" s="568">
        <v>1</v>
      </c>
      <c r="O2874" s="569">
        <v>6</v>
      </c>
      <c r="P2874" s="508">
        <v>7848</v>
      </c>
    </row>
    <row r="2875" spans="1:16" x14ac:dyDescent="0.2">
      <c r="A2875" s="564" t="s">
        <v>7137</v>
      </c>
      <c r="B2875" s="498" t="s">
        <v>639</v>
      </c>
      <c r="C2875" s="499" t="s">
        <v>620</v>
      </c>
      <c r="D2875" s="559" t="s">
        <v>7988</v>
      </c>
      <c r="E2875" s="508">
        <v>1200</v>
      </c>
      <c r="F2875" s="565" t="s">
        <v>7991</v>
      </c>
      <c r="G2875" s="559" t="s">
        <v>7992</v>
      </c>
      <c r="H2875" s="559" t="s">
        <v>7141</v>
      </c>
      <c r="I2875" s="566" t="s">
        <v>7142</v>
      </c>
      <c r="J2875" s="567"/>
      <c r="K2875" s="568">
        <v>4</v>
      </c>
      <c r="L2875" s="569">
        <v>12</v>
      </c>
      <c r="M2875" s="508">
        <v>16796</v>
      </c>
      <c r="N2875" s="568">
        <v>1</v>
      </c>
      <c r="O2875" s="569">
        <v>3</v>
      </c>
      <c r="P2875" s="508">
        <v>3924</v>
      </c>
    </row>
    <row r="2876" spans="1:16" x14ac:dyDescent="0.2">
      <c r="A2876" s="564" t="s">
        <v>7137</v>
      </c>
      <c r="B2876" s="498" t="s">
        <v>639</v>
      </c>
      <c r="C2876" s="499" t="s">
        <v>620</v>
      </c>
      <c r="D2876" s="559" t="s">
        <v>7988</v>
      </c>
      <c r="E2876" s="508">
        <v>1200</v>
      </c>
      <c r="F2876" s="565" t="s">
        <v>7993</v>
      </c>
      <c r="G2876" s="559" t="s">
        <v>7994</v>
      </c>
      <c r="H2876" s="559" t="s">
        <v>7141</v>
      </c>
      <c r="I2876" s="566" t="s">
        <v>7142</v>
      </c>
      <c r="J2876" s="567"/>
      <c r="K2876" s="568">
        <v>4</v>
      </c>
      <c r="L2876" s="569">
        <v>12</v>
      </c>
      <c r="M2876" s="508">
        <v>16796</v>
      </c>
      <c r="N2876" s="568">
        <v>1</v>
      </c>
      <c r="O2876" s="569">
        <v>6</v>
      </c>
      <c r="P2876" s="508">
        <v>7848</v>
      </c>
    </row>
    <row r="2877" spans="1:16" x14ac:dyDescent="0.2">
      <c r="A2877" s="564" t="s">
        <v>7137</v>
      </c>
      <c r="B2877" s="498" t="s">
        <v>639</v>
      </c>
      <c r="C2877" s="499" t="s">
        <v>620</v>
      </c>
      <c r="D2877" s="559" t="s">
        <v>7995</v>
      </c>
      <c r="E2877" s="508">
        <v>1200</v>
      </c>
      <c r="F2877" s="565" t="s">
        <v>7996</v>
      </c>
      <c r="G2877" s="559" t="s">
        <v>7997</v>
      </c>
      <c r="H2877" s="559" t="s">
        <v>7141</v>
      </c>
      <c r="I2877" s="566" t="s">
        <v>7122</v>
      </c>
      <c r="J2877" s="567"/>
      <c r="K2877" s="568"/>
      <c r="L2877" s="569"/>
      <c r="M2877" s="508"/>
      <c r="N2877" s="568">
        <v>1</v>
      </c>
      <c r="O2877" s="569">
        <v>1</v>
      </c>
      <c r="P2877" s="508">
        <v>1951.7</v>
      </c>
    </row>
    <row r="2878" spans="1:16" x14ac:dyDescent="0.2">
      <c r="A2878" s="564" t="s">
        <v>7137</v>
      </c>
      <c r="B2878" s="498" t="s">
        <v>639</v>
      </c>
      <c r="C2878" s="499" t="s">
        <v>620</v>
      </c>
      <c r="D2878" s="559" t="s">
        <v>7998</v>
      </c>
      <c r="E2878" s="508">
        <v>1500</v>
      </c>
      <c r="F2878" s="565" t="s">
        <v>7999</v>
      </c>
      <c r="G2878" s="559" t="s">
        <v>8000</v>
      </c>
      <c r="H2878" s="559" t="s">
        <v>7141</v>
      </c>
      <c r="I2878" s="566" t="s">
        <v>7142</v>
      </c>
      <c r="J2878" s="567"/>
      <c r="K2878" s="568">
        <v>4</v>
      </c>
      <c r="L2878" s="569">
        <v>12</v>
      </c>
      <c r="M2878" s="508">
        <v>20720</v>
      </c>
      <c r="N2878" s="568">
        <v>1</v>
      </c>
      <c r="O2878" s="569">
        <v>6</v>
      </c>
      <c r="P2878" s="508">
        <v>9755.5</v>
      </c>
    </row>
    <row r="2879" spans="1:16" x14ac:dyDescent="0.2">
      <c r="A2879" s="564" t="s">
        <v>7137</v>
      </c>
      <c r="B2879" s="498" t="s">
        <v>639</v>
      </c>
      <c r="C2879" s="499" t="s">
        <v>620</v>
      </c>
      <c r="D2879" s="559" t="s">
        <v>8001</v>
      </c>
      <c r="E2879" s="508">
        <v>1200</v>
      </c>
      <c r="F2879" s="565" t="s">
        <v>8002</v>
      </c>
      <c r="G2879" s="559" t="s">
        <v>8003</v>
      </c>
      <c r="H2879" s="559" t="s">
        <v>7141</v>
      </c>
      <c r="I2879" s="566" t="s">
        <v>7142</v>
      </c>
      <c r="J2879" s="567"/>
      <c r="K2879" s="568">
        <v>1</v>
      </c>
      <c r="L2879" s="569">
        <v>2</v>
      </c>
      <c r="M2879" s="508">
        <v>3029.7</v>
      </c>
      <c r="N2879" s="568"/>
      <c r="O2879" s="569"/>
      <c r="P2879" s="508"/>
    </row>
    <row r="2880" spans="1:16" x14ac:dyDescent="0.2">
      <c r="A2880" s="564" t="s">
        <v>7137</v>
      </c>
      <c r="B2880" s="498" t="s">
        <v>639</v>
      </c>
      <c r="C2880" s="499" t="s">
        <v>620</v>
      </c>
      <c r="D2880" s="559" t="s">
        <v>8001</v>
      </c>
      <c r="E2880" s="508">
        <v>1200</v>
      </c>
      <c r="F2880" s="565" t="s">
        <v>8004</v>
      </c>
      <c r="G2880" s="559" t="s">
        <v>8005</v>
      </c>
      <c r="H2880" s="559" t="s">
        <v>7141</v>
      </c>
      <c r="I2880" s="566" t="s">
        <v>7142</v>
      </c>
      <c r="J2880" s="567"/>
      <c r="K2880" s="568">
        <v>4</v>
      </c>
      <c r="L2880" s="569">
        <v>12</v>
      </c>
      <c r="M2880" s="508">
        <v>16752.400000000001</v>
      </c>
      <c r="N2880" s="568">
        <v>1</v>
      </c>
      <c r="O2880" s="569">
        <v>6</v>
      </c>
      <c r="P2880" s="508">
        <v>7760.8</v>
      </c>
    </row>
    <row r="2881" spans="1:16" x14ac:dyDescent="0.2">
      <c r="A2881" s="564" t="s">
        <v>7137</v>
      </c>
      <c r="B2881" s="498" t="s">
        <v>639</v>
      </c>
      <c r="C2881" s="499" t="s">
        <v>620</v>
      </c>
      <c r="D2881" s="559" t="s">
        <v>8001</v>
      </c>
      <c r="E2881" s="508">
        <v>1200</v>
      </c>
      <c r="F2881" s="565" t="s">
        <v>8006</v>
      </c>
      <c r="G2881" s="559" t="s">
        <v>8007</v>
      </c>
      <c r="H2881" s="559" t="s">
        <v>7141</v>
      </c>
      <c r="I2881" s="566" t="s">
        <v>7142</v>
      </c>
      <c r="J2881" s="567"/>
      <c r="K2881" s="568">
        <v>4</v>
      </c>
      <c r="L2881" s="569">
        <v>12</v>
      </c>
      <c r="M2881" s="508">
        <v>16796</v>
      </c>
      <c r="N2881" s="568">
        <v>1</v>
      </c>
      <c r="O2881" s="569">
        <v>6</v>
      </c>
      <c r="P2881" s="508">
        <v>7673.6</v>
      </c>
    </row>
    <row r="2882" spans="1:16" x14ac:dyDescent="0.2">
      <c r="A2882" s="564" t="s">
        <v>7137</v>
      </c>
      <c r="B2882" s="498" t="s">
        <v>639</v>
      </c>
      <c r="C2882" s="499" t="s">
        <v>620</v>
      </c>
      <c r="D2882" s="559" t="s">
        <v>8001</v>
      </c>
      <c r="E2882" s="508">
        <v>1200</v>
      </c>
      <c r="F2882" s="565" t="s">
        <v>8008</v>
      </c>
      <c r="G2882" s="559" t="s">
        <v>8009</v>
      </c>
      <c r="H2882" s="559" t="s">
        <v>7141</v>
      </c>
      <c r="I2882" s="566" t="s">
        <v>7142</v>
      </c>
      <c r="J2882" s="567"/>
      <c r="K2882" s="568">
        <v>4</v>
      </c>
      <c r="L2882" s="569">
        <v>12</v>
      </c>
      <c r="M2882" s="508">
        <v>16796</v>
      </c>
      <c r="N2882" s="568">
        <v>1</v>
      </c>
      <c r="O2882" s="569">
        <v>6</v>
      </c>
      <c r="P2882" s="508">
        <v>7760.8</v>
      </c>
    </row>
    <row r="2883" spans="1:16" x14ac:dyDescent="0.2">
      <c r="A2883" s="564" t="s">
        <v>7137</v>
      </c>
      <c r="B2883" s="498" t="s">
        <v>639</v>
      </c>
      <c r="C2883" s="499" t="s">
        <v>620</v>
      </c>
      <c r="D2883" s="559" t="s">
        <v>8010</v>
      </c>
      <c r="E2883" s="508">
        <v>1200</v>
      </c>
      <c r="F2883" s="565" t="s">
        <v>8011</v>
      </c>
      <c r="G2883" s="559" t="s">
        <v>8012</v>
      </c>
      <c r="H2883" s="559" t="s">
        <v>7141</v>
      </c>
      <c r="I2883" s="566" t="s">
        <v>7142</v>
      </c>
      <c r="J2883" s="567"/>
      <c r="K2883" s="568">
        <v>4</v>
      </c>
      <c r="L2883" s="569">
        <v>12</v>
      </c>
      <c r="M2883" s="508">
        <v>16883.2</v>
      </c>
      <c r="N2883" s="568">
        <v>1</v>
      </c>
      <c r="O2883" s="569">
        <v>6</v>
      </c>
      <c r="P2883" s="508">
        <v>7673.6</v>
      </c>
    </row>
    <row r="2884" spans="1:16" x14ac:dyDescent="0.2">
      <c r="A2884" s="564" t="s">
        <v>7137</v>
      </c>
      <c r="B2884" s="498" t="s">
        <v>639</v>
      </c>
      <c r="C2884" s="499" t="s">
        <v>620</v>
      </c>
      <c r="D2884" s="559" t="s">
        <v>8013</v>
      </c>
      <c r="E2884" s="508">
        <v>2500</v>
      </c>
      <c r="F2884" s="565" t="s">
        <v>8014</v>
      </c>
      <c r="G2884" s="559" t="s">
        <v>8015</v>
      </c>
      <c r="H2884" s="559" t="s">
        <v>8016</v>
      </c>
      <c r="I2884" s="573" t="s">
        <v>7082</v>
      </c>
      <c r="J2884" s="567"/>
      <c r="K2884" s="568">
        <v>4</v>
      </c>
      <c r="L2884" s="569">
        <v>12</v>
      </c>
      <c r="M2884" s="508">
        <v>32989.800000000003</v>
      </c>
      <c r="N2884" s="568">
        <v>1</v>
      </c>
      <c r="O2884" s="569">
        <v>6</v>
      </c>
      <c r="P2884" s="508">
        <v>16306.8</v>
      </c>
    </row>
    <row r="2885" spans="1:16" x14ac:dyDescent="0.2">
      <c r="A2885" s="564" t="s">
        <v>7137</v>
      </c>
      <c r="B2885" s="498" t="s">
        <v>639</v>
      </c>
      <c r="C2885" s="499" t="s">
        <v>620</v>
      </c>
      <c r="D2885" s="559" t="s">
        <v>8017</v>
      </c>
      <c r="E2885" s="508">
        <v>3000</v>
      </c>
      <c r="F2885" s="565" t="s">
        <v>8018</v>
      </c>
      <c r="G2885" s="559" t="s">
        <v>8019</v>
      </c>
      <c r="H2885" s="559" t="s">
        <v>7141</v>
      </c>
      <c r="I2885" s="566" t="s">
        <v>7122</v>
      </c>
      <c r="J2885" s="567"/>
      <c r="K2885" s="568">
        <v>4</v>
      </c>
      <c r="L2885" s="569">
        <v>12</v>
      </c>
      <c r="M2885" s="508">
        <v>38989.80000000001</v>
      </c>
      <c r="N2885" s="568">
        <v>1</v>
      </c>
      <c r="O2885" s="569">
        <v>6</v>
      </c>
      <c r="P2885" s="508">
        <v>19106.8</v>
      </c>
    </row>
    <row r="2886" spans="1:16" x14ac:dyDescent="0.2">
      <c r="A2886" s="564" t="s">
        <v>7137</v>
      </c>
      <c r="B2886" s="498" t="s">
        <v>639</v>
      </c>
      <c r="C2886" s="499" t="s">
        <v>620</v>
      </c>
      <c r="D2886" s="559" t="s">
        <v>8020</v>
      </c>
      <c r="E2886" s="508">
        <v>1100</v>
      </c>
      <c r="F2886" s="565" t="s">
        <v>8021</v>
      </c>
      <c r="G2886" s="559" t="s">
        <v>8022</v>
      </c>
      <c r="H2886" s="559" t="s">
        <v>7141</v>
      </c>
      <c r="I2886" s="566" t="s">
        <v>7122</v>
      </c>
      <c r="J2886" s="567"/>
      <c r="K2886" s="568">
        <v>4</v>
      </c>
      <c r="L2886" s="569">
        <v>12</v>
      </c>
      <c r="M2886" s="508">
        <v>15488</v>
      </c>
      <c r="N2886" s="568">
        <v>1</v>
      </c>
      <c r="O2886" s="569">
        <v>6</v>
      </c>
      <c r="P2886" s="508">
        <v>7194</v>
      </c>
    </row>
    <row r="2887" spans="1:16" x14ac:dyDescent="0.2">
      <c r="A2887" s="564" t="s">
        <v>7137</v>
      </c>
      <c r="B2887" s="498" t="s">
        <v>639</v>
      </c>
      <c r="C2887" s="499" t="s">
        <v>620</v>
      </c>
      <c r="D2887" s="559" t="s">
        <v>8023</v>
      </c>
      <c r="E2887" s="508">
        <v>1000</v>
      </c>
      <c r="F2887" s="565" t="s">
        <v>8024</v>
      </c>
      <c r="G2887" s="559" t="s">
        <v>8025</v>
      </c>
      <c r="H2887" s="559" t="s">
        <v>7141</v>
      </c>
      <c r="I2887" s="566" t="s">
        <v>7142</v>
      </c>
      <c r="J2887" s="567"/>
      <c r="K2887" s="568">
        <v>4</v>
      </c>
      <c r="L2887" s="569">
        <v>12</v>
      </c>
      <c r="M2887" s="508">
        <v>14180</v>
      </c>
      <c r="N2887" s="568">
        <v>1</v>
      </c>
      <c r="O2887" s="569">
        <v>6</v>
      </c>
      <c r="P2887" s="508">
        <v>6467.34</v>
      </c>
    </row>
    <row r="2888" spans="1:16" x14ac:dyDescent="0.2">
      <c r="A2888" s="564" t="s">
        <v>7137</v>
      </c>
      <c r="B2888" s="498" t="s">
        <v>639</v>
      </c>
      <c r="C2888" s="499" t="s">
        <v>620</v>
      </c>
      <c r="D2888" s="559" t="s">
        <v>8026</v>
      </c>
      <c r="E2888" s="508">
        <v>1500</v>
      </c>
      <c r="F2888" s="565" t="s">
        <v>8027</v>
      </c>
      <c r="G2888" s="559" t="s">
        <v>8028</v>
      </c>
      <c r="H2888" s="559" t="s">
        <v>7141</v>
      </c>
      <c r="I2888" s="566" t="s">
        <v>7122</v>
      </c>
      <c r="J2888" s="567"/>
      <c r="K2888" s="568">
        <v>4</v>
      </c>
      <c r="L2888" s="569">
        <v>12</v>
      </c>
      <c r="M2888" s="508">
        <v>16360</v>
      </c>
      <c r="N2888" s="568">
        <v>1</v>
      </c>
      <c r="O2888" s="569">
        <v>6</v>
      </c>
      <c r="P2888" s="508">
        <v>9810</v>
      </c>
    </row>
    <row r="2889" spans="1:16" x14ac:dyDescent="0.2">
      <c r="A2889" s="564" t="s">
        <v>7137</v>
      </c>
      <c r="B2889" s="498" t="s">
        <v>639</v>
      </c>
      <c r="C2889" s="499" t="s">
        <v>620</v>
      </c>
      <c r="D2889" s="559" t="s">
        <v>8029</v>
      </c>
      <c r="E2889" s="508">
        <v>1800</v>
      </c>
      <c r="F2889" s="565" t="s">
        <v>8030</v>
      </c>
      <c r="G2889" s="559" t="s">
        <v>8031</v>
      </c>
      <c r="H2889" s="559" t="s">
        <v>7764</v>
      </c>
      <c r="I2889" s="566" t="s">
        <v>7122</v>
      </c>
      <c r="J2889" s="567"/>
      <c r="K2889" s="568">
        <v>4</v>
      </c>
      <c r="L2889" s="569">
        <v>12</v>
      </c>
      <c r="M2889" s="508">
        <v>24444</v>
      </c>
      <c r="N2889" s="568">
        <v>1</v>
      </c>
      <c r="O2889" s="569">
        <v>6</v>
      </c>
      <c r="P2889" s="508">
        <v>11706.6</v>
      </c>
    </row>
    <row r="2890" spans="1:16" x14ac:dyDescent="0.2">
      <c r="A2890" s="564" t="s">
        <v>7137</v>
      </c>
      <c r="B2890" s="498" t="s">
        <v>639</v>
      </c>
      <c r="C2890" s="499" t="s">
        <v>620</v>
      </c>
      <c r="D2890" s="559" t="s">
        <v>8032</v>
      </c>
      <c r="E2890" s="508">
        <v>1000</v>
      </c>
      <c r="F2890" s="565" t="s">
        <v>8033</v>
      </c>
      <c r="G2890" s="559" t="s">
        <v>8034</v>
      </c>
      <c r="H2890" s="559" t="s">
        <v>7141</v>
      </c>
      <c r="I2890" s="566" t="s">
        <v>7142</v>
      </c>
      <c r="J2890" s="567"/>
      <c r="K2890" s="568">
        <v>4</v>
      </c>
      <c r="L2890" s="569">
        <v>12</v>
      </c>
      <c r="M2890" s="508">
        <v>14180</v>
      </c>
      <c r="N2890" s="568">
        <v>1</v>
      </c>
      <c r="O2890" s="569">
        <v>6</v>
      </c>
      <c r="P2890" s="508">
        <v>6540</v>
      </c>
    </row>
    <row r="2891" spans="1:16" x14ac:dyDescent="0.2">
      <c r="A2891" s="564" t="s">
        <v>7137</v>
      </c>
      <c r="B2891" s="498" t="s">
        <v>639</v>
      </c>
      <c r="C2891" s="499" t="s">
        <v>620</v>
      </c>
      <c r="D2891" s="559" t="s">
        <v>8035</v>
      </c>
      <c r="E2891" s="508">
        <v>1500</v>
      </c>
      <c r="F2891" s="565" t="s">
        <v>8036</v>
      </c>
      <c r="G2891" s="559" t="s">
        <v>8037</v>
      </c>
      <c r="H2891" s="559" t="s">
        <v>7141</v>
      </c>
      <c r="I2891" s="566" t="s">
        <v>7122</v>
      </c>
      <c r="J2891" s="567"/>
      <c r="K2891" s="568">
        <v>4</v>
      </c>
      <c r="L2891" s="569">
        <v>12</v>
      </c>
      <c r="M2891" s="508">
        <v>20645.059999999998</v>
      </c>
      <c r="N2891" s="568">
        <v>1</v>
      </c>
      <c r="O2891" s="569">
        <v>6</v>
      </c>
      <c r="P2891" s="508">
        <v>9755.5</v>
      </c>
    </row>
    <row r="2892" spans="1:16" x14ac:dyDescent="0.2">
      <c r="A2892" s="564" t="s">
        <v>7137</v>
      </c>
      <c r="B2892" s="498" t="s">
        <v>639</v>
      </c>
      <c r="C2892" s="499" t="s">
        <v>620</v>
      </c>
      <c r="D2892" s="559" t="s">
        <v>8038</v>
      </c>
      <c r="E2892" s="508">
        <v>2000</v>
      </c>
      <c r="F2892" s="565" t="s">
        <v>8039</v>
      </c>
      <c r="G2892" s="559" t="s">
        <v>8040</v>
      </c>
      <c r="H2892" s="559" t="s">
        <v>7141</v>
      </c>
      <c r="I2892" s="566" t="s">
        <v>7122</v>
      </c>
      <c r="J2892" s="567"/>
      <c r="K2892" s="568">
        <v>4</v>
      </c>
      <c r="L2892" s="569">
        <v>12</v>
      </c>
      <c r="M2892" s="508">
        <v>26989.800000000007</v>
      </c>
      <c r="N2892" s="568">
        <v>1</v>
      </c>
      <c r="O2892" s="569">
        <v>6</v>
      </c>
      <c r="P2892" s="508">
        <v>13007.33</v>
      </c>
    </row>
    <row r="2893" spans="1:16" x14ac:dyDescent="0.2">
      <c r="A2893" s="564" t="s">
        <v>7137</v>
      </c>
      <c r="B2893" s="498" t="s">
        <v>639</v>
      </c>
      <c r="C2893" s="499" t="s">
        <v>620</v>
      </c>
      <c r="D2893" s="559" t="s">
        <v>8038</v>
      </c>
      <c r="E2893" s="508">
        <v>2000</v>
      </c>
      <c r="F2893" s="565" t="s">
        <v>8041</v>
      </c>
      <c r="G2893" s="559" t="s">
        <v>8042</v>
      </c>
      <c r="H2893" s="559" t="s">
        <v>7141</v>
      </c>
      <c r="I2893" s="566" t="s">
        <v>7142</v>
      </c>
      <c r="J2893" s="567"/>
      <c r="K2893" s="568">
        <v>4</v>
      </c>
      <c r="L2893" s="569">
        <v>12</v>
      </c>
      <c r="M2893" s="508">
        <v>26989.800000000007</v>
      </c>
      <c r="N2893" s="568">
        <v>1</v>
      </c>
      <c r="O2893" s="569">
        <v>6</v>
      </c>
      <c r="P2893" s="508">
        <v>13052.75</v>
      </c>
    </row>
    <row r="2894" spans="1:16" x14ac:dyDescent="0.2">
      <c r="A2894" s="564" t="s">
        <v>7137</v>
      </c>
      <c r="B2894" s="498" t="s">
        <v>639</v>
      </c>
      <c r="C2894" s="499" t="s">
        <v>620</v>
      </c>
      <c r="D2894" s="559" t="s">
        <v>8043</v>
      </c>
      <c r="E2894" s="508">
        <v>1800</v>
      </c>
      <c r="F2894" s="565" t="s">
        <v>8044</v>
      </c>
      <c r="G2894" s="559" t="s">
        <v>8045</v>
      </c>
      <c r="H2894" s="559" t="s">
        <v>7141</v>
      </c>
      <c r="I2894" s="566" t="s">
        <v>7122</v>
      </c>
      <c r="J2894" s="567"/>
      <c r="K2894" s="568">
        <v>4</v>
      </c>
      <c r="L2894" s="569">
        <v>12</v>
      </c>
      <c r="M2894" s="508">
        <v>24247.8</v>
      </c>
      <c r="N2894" s="568">
        <v>1</v>
      </c>
      <c r="O2894" s="569">
        <v>6</v>
      </c>
      <c r="P2894" s="508">
        <v>11510.4</v>
      </c>
    </row>
    <row r="2895" spans="1:16" x14ac:dyDescent="0.2">
      <c r="A2895" s="564" t="s">
        <v>7137</v>
      </c>
      <c r="B2895" s="498" t="s">
        <v>639</v>
      </c>
      <c r="C2895" s="499" t="s">
        <v>620</v>
      </c>
      <c r="D2895" s="559" t="s">
        <v>8046</v>
      </c>
      <c r="E2895" s="508">
        <v>1600</v>
      </c>
      <c r="F2895" s="565" t="s">
        <v>8047</v>
      </c>
      <c r="G2895" s="559" t="s">
        <v>8048</v>
      </c>
      <c r="H2895" s="559" t="s">
        <v>7141</v>
      </c>
      <c r="I2895" s="566" t="s">
        <v>7142</v>
      </c>
      <c r="J2895" s="567"/>
      <c r="K2895" s="568">
        <v>4</v>
      </c>
      <c r="L2895" s="569">
        <v>12</v>
      </c>
      <c r="M2895" s="508">
        <v>21828</v>
      </c>
      <c r="N2895" s="568">
        <v>1</v>
      </c>
      <c r="O2895" s="569">
        <v>6</v>
      </c>
      <c r="P2895" s="508">
        <v>10464</v>
      </c>
    </row>
    <row r="2896" spans="1:16" x14ac:dyDescent="0.2">
      <c r="A2896" s="564" t="s">
        <v>7137</v>
      </c>
      <c r="B2896" s="498" t="s">
        <v>639</v>
      </c>
      <c r="C2896" s="499" t="s">
        <v>620</v>
      </c>
      <c r="D2896" s="559" t="s">
        <v>8049</v>
      </c>
      <c r="E2896" s="508">
        <v>2200</v>
      </c>
      <c r="F2896" s="565" t="s">
        <v>8050</v>
      </c>
      <c r="G2896" s="559" t="s">
        <v>8051</v>
      </c>
      <c r="H2896" s="559" t="s">
        <v>7141</v>
      </c>
      <c r="I2896" s="566" t="s">
        <v>7122</v>
      </c>
      <c r="J2896" s="567"/>
      <c r="K2896" s="568">
        <v>4</v>
      </c>
      <c r="L2896" s="569">
        <v>12</v>
      </c>
      <c r="M2896" s="508">
        <v>25268.300000000003</v>
      </c>
      <c r="N2896" s="568">
        <v>1</v>
      </c>
      <c r="O2896" s="569">
        <v>6</v>
      </c>
      <c r="P2896" s="508">
        <v>14388</v>
      </c>
    </row>
    <row r="2897" spans="1:16" x14ac:dyDescent="0.2">
      <c r="A2897" s="564" t="s">
        <v>7137</v>
      </c>
      <c r="B2897" s="498" t="s">
        <v>639</v>
      </c>
      <c r="C2897" s="499" t="s">
        <v>620</v>
      </c>
      <c r="D2897" s="559" t="s">
        <v>8049</v>
      </c>
      <c r="E2897" s="508">
        <v>2200</v>
      </c>
      <c r="F2897" s="565" t="s">
        <v>8052</v>
      </c>
      <c r="G2897" s="559" t="s">
        <v>8053</v>
      </c>
      <c r="H2897" s="559" t="s">
        <v>7141</v>
      </c>
      <c r="I2897" s="573" t="s">
        <v>7082</v>
      </c>
      <c r="J2897" s="567"/>
      <c r="K2897" s="568">
        <v>4</v>
      </c>
      <c r="L2897" s="569">
        <v>12</v>
      </c>
      <c r="M2897" s="508">
        <v>25268.300000000003</v>
      </c>
      <c r="N2897" s="568">
        <v>1</v>
      </c>
      <c r="O2897" s="569">
        <v>6</v>
      </c>
      <c r="P2897" s="508">
        <v>14388</v>
      </c>
    </row>
    <row r="2898" spans="1:16" x14ac:dyDescent="0.2">
      <c r="A2898" s="564" t="s">
        <v>7137</v>
      </c>
      <c r="B2898" s="498" t="s">
        <v>639</v>
      </c>
      <c r="C2898" s="499" t="s">
        <v>620</v>
      </c>
      <c r="D2898" s="559" t="s">
        <v>8054</v>
      </c>
      <c r="E2898" s="508">
        <v>1800</v>
      </c>
      <c r="F2898" s="565" t="s">
        <v>8055</v>
      </c>
      <c r="G2898" s="559" t="s">
        <v>8056</v>
      </c>
      <c r="H2898" s="559" t="s">
        <v>8057</v>
      </c>
      <c r="I2898" s="566" t="s">
        <v>7142</v>
      </c>
      <c r="J2898" s="567"/>
      <c r="K2898" s="568">
        <v>4</v>
      </c>
      <c r="L2898" s="569">
        <v>12</v>
      </c>
      <c r="M2898" s="508">
        <v>24444</v>
      </c>
      <c r="N2898" s="568">
        <v>1</v>
      </c>
      <c r="O2898" s="569">
        <v>6</v>
      </c>
      <c r="P2898" s="508">
        <v>11772</v>
      </c>
    </row>
    <row r="2899" spans="1:16" x14ac:dyDescent="0.2">
      <c r="A2899" s="564" t="s">
        <v>7137</v>
      </c>
      <c r="B2899" s="498" t="s">
        <v>639</v>
      </c>
      <c r="C2899" s="499" t="s">
        <v>620</v>
      </c>
      <c r="D2899" s="559" t="s">
        <v>8058</v>
      </c>
      <c r="E2899" s="508">
        <v>1800</v>
      </c>
      <c r="F2899" s="565" t="s">
        <v>8059</v>
      </c>
      <c r="G2899" s="559" t="s">
        <v>8060</v>
      </c>
      <c r="H2899" s="559" t="s">
        <v>7141</v>
      </c>
      <c r="I2899" s="566" t="s">
        <v>7122</v>
      </c>
      <c r="J2899" s="567"/>
      <c r="K2899" s="568">
        <v>4</v>
      </c>
      <c r="L2899" s="569">
        <v>12</v>
      </c>
      <c r="M2899" s="508">
        <v>24444</v>
      </c>
      <c r="N2899" s="568">
        <v>1</v>
      </c>
      <c r="O2899" s="569">
        <v>6</v>
      </c>
      <c r="P2899" s="508">
        <v>11772</v>
      </c>
    </row>
    <row r="2900" spans="1:16" x14ac:dyDescent="0.2">
      <c r="A2900" s="564" t="s">
        <v>7137</v>
      </c>
      <c r="B2900" s="498" t="s">
        <v>639</v>
      </c>
      <c r="C2900" s="499" t="s">
        <v>620</v>
      </c>
      <c r="D2900" s="559" t="s">
        <v>8061</v>
      </c>
      <c r="E2900" s="508">
        <v>1800</v>
      </c>
      <c r="F2900" s="565" t="s">
        <v>8062</v>
      </c>
      <c r="G2900" s="559" t="s">
        <v>8063</v>
      </c>
      <c r="H2900" s="559" t="s">
        <v>7141</v>
      </c>
      <c r="I2900" s="566" t="s">
        <v>7122</v>
      </c>
      <c r="J2900" s="567"/>
      <c r="K2900" s="568">
        <v>4</v>
      </c>
      <c r="L2900" s="569">
        <v>12</v>
      </c>
      <c r="M2900" s="508">
        <v>24444</v>
      </c>
      <c r="N2900" s="568">
        <v>1</v>
      </c>
      <c r="O2900" s="569">
        <v>6</v>
      </c>
      <c r="P2900" s="508">
        <v>11772</v>
      </c>
    </row>
    <row r="2901" spans="1:16" x14ac:dyDescent="0.2">
      <c r="A2901" s="564" t="s">
        <v>7137</v>
      </c>
      <c r="B2901" s="498" t="s">
        <v>639</v>
      </c>
      <c r="C2901" s="499" t="s">
        <v>620</v>
      </c>
      <c r="D2901" s="559" t="s">
        <v>8064</v>
      </c>
      <c r="E2901" s="508">
        <v>1800</v>
      </c>
      <c r="F2901" s="565" t="s">
        <v>8065</v>
      </c>
      <c r="G2901" s="559" t="s">
        <v>8066</v>
      </c>
      <c r="H2901" s="559" t="s">
        <v>7141</v>
      </c>
      <c r="I2901" s="566" t="s">
        <v>7142</v>
      </c>
      <c r="J2901" s="567"/>
      <c r="K2901" s="568">
        <v>4</v>
      </c>
      <c r="L2901" s="569">
        <v>12</v>
      </c>
      <c r="M2901" s="508">
        <v>24444</v>
      </c>
      <c r="N2901" s="568">
        <v>1</v>
      </c>
      <c r="O2901" s="569">
        <v>6</v>
      </c>
      <c r="P2901" s="508">
        <v>11772</v>
      </c>
    </row>
    <row r="2902" spans="1:16" x14ac:dyDescent="0.2">
      <c r="A2902" s="564" t="s">
        <v>7137</v>
      </c>
      <c r="B2902" s="498" t="s">
        <v>639</v>
      </c>
      <c r="C2902" s="499" t="s">
        <v>620</v>
      </c>
      <c r="D2902" s="559" t="s">
        <v>8067</v>
      </c>
      <c r="E2902" s="508">
        <v>2800</v>
      </c>
      <c r="F2902" s="565" t="s">
        <v>8068</v>
      </c>
      <c r="G2902" s="559" t="s">
        <v>8069</v>
      </c>
      <c r="H2902" s="559" t="s">
        <v>8070</v>
      </c>
      <c r="I2902" s="566" t="s">
        <v>7122</v>
      </c>
      <c r="J2902" s="567"/>
      <c r="K2902" s="568">
        <v>4</v>
      </c>
      <c r="L2902" s="569">
        <v>12</v>
      </c>
      <c r="M2902" s="508">
        <v>36463.80000000001</v>
      </c>
      <c r="N2902" s="568">
        <v>1</v>
      </c>
      <c r="O2902" s="569">
        <v>6</v>
      </c>
      <c r="P2902" s="508">
        <v>18106.8</v>
      </c>
    </row>
    <row r="2903" spans="1:16" x14ac:dyDescent="0.2">
      <c r="A2903" s="564" t="s">
        <v>7137</v>
      </c>
      <c r="B2903" s="498" t="s">
        <v>639</v>
      </c>
      <c r="C2903" s="499" t="s">
        <v>620</v>
      </c>
      <c r="D2903" s="559" t="s">
        <v>8071</v>
      </c>
      <c r="E2903" s="508">
        <v>2800</v>
      </c>
      <c r="F2903" s="565" t="s">
        <v>8072</v>
      </c>
      <c r="G2903" s="559" t="s">
        <v>8073</v>
      </c>
      <c r="H2903" s="559" t="s">
        <v>8074</v>
      </c>
      <c r="I2903" s="566" t="s">
        <v>7122</v>
      </c>
      <c r="J2903" s="567"/>
      <c r="K2903" s="568">
        <v>4</v>
      </c>
      <c r="L2903" s="569">
        <v>12</v>
      </c>
      <c r="M2903" s="508">
        <v>36589.80000000001</v>
      </c>
      <c r="N2903" s="568">
        <v>1</v>
      </c>
      <c r="O2903" s="569">
        <v>6</v>
      </c>
      <c r="P2903" s="508">
        <v>18106.8</v>
      </c>
    </row>
    <row r="2904" spans="1:16" x14ac:dyDescent="0.2">
      <c r="A2904" s="564" t="s">
        <v>7137</v>
      </c>
      <c r="B2904" s="498" t="s">
        <v>639</v>
      </c>
      <c r="C2904" s="499" t="s">
        <v>620</v>
      </c>
      <c r="D2904" s="559" t="s">
        <v>8075</v>
      </c>
      <c r="E2904" s="508">
        <v>3500</v>
      </c>
      <c r="F2904" s="565" t="s">
        <v>8076</v>
      </c>
      <c r="G2904" s="559" t="s">
        <v>8077</v>
      </c>
      <c r="H2904" s="559" t="s">
        <v>7141</v>
      </c>
      <c r="I2904" s="566" t="s">
        <v>7122</v>
      </c>
      <c r="J2904" s="567"/>
      <c r="K2904" s="568">
        <v>4</v>
      </c>
      <c r="L2904" s="569">
        <v>12</v>
      </c>
      <c r="M2904" s="508">
        <v>34989.800000000003</v>
      </c>
      <c r="N2904" s="568">
        <v>1</v>
      </c>
      <c r="O2904" s="569">
        <v>6</v>
      </c>
      <c r="P2904" s="508">
        <v>22306.799999999999</v>
      </c>
    </row>
    <row r="2905" spans="1:16" x14ac:dyDescent="0.2">
      <c r="A2905" s="564" t="s">
        <v>7137</v>
      </c>
      <c r="B2905" s="498" t="s">
        <v>639</v>
      </c>
      <c r="C2905" s="499" t="s">
        <v>620</v>
      </c>
      <c r="D2905" s="559" t="s">
        <v>8078</v>
      </c>
      <c r="E2905" s="508">
        <v>3000</v>
      </c>
      <c r="F2905" s="565" t="s">
        <v>8079</v>
      </c>
      <c r="G2905" s="559" t="s">
        <v>8080</v>
      </c>
      <c r="H2905" s="559" t="s">
        <v>8081</v>
      </c>
      <c r="I2905" s="566" t="s">
        <v>7122</v>
      </c>
      <c r="J2905" s="567"/>
      <c r="K2905" s="568">
        <v>4</v>
      </c>
      <c r="L2905" s="569">
        <v>12</v>
      </c>
      <c r="M2905" s="508">
        <v>38989.80000000001</v>
      </c>
      <c r="N2905" s="568">
        <v>1</v>
      </c>
      <c r="O2905" s="569">
        <v>6</v>
      </c>
      <c r="P2905" s="508">
        <v>19306.8</v>
      </c>
    </row>
    <row r="2906" spans="1:16" x14ac:dyDescent="0.2">
      <c r="A2906" s="564" t="s">
        <v>7137</v>
      </c>
      <c r="B2906" s="498" t="s">
        <v>639</v>
      </c>
      <c r="C2906" s="499" t="s">
        <v>620</v>
      </c>
      <c r="D2906" s="566" t="s">
        <v>8082</v>
      </c>
      <c r="E2906" s="574">
        <v>2100</v>
      </c>
      <c r="F2906" s="565" t="s">
        <v>8083</v>
      </c>
      <c r="G2906" s="559" t="s">
        <v>8084</v>
      </c>
      <c r="H2906" s="559" t="s">
        <v>7141</v>
      </c>
      <c r="I2906" s="573" t="s">
        <v>7082</v>
      </c>
      <c r="J2906" s="567"/>
      <c r="K2906" s="568">
        <v>4</v>
      </c>
      <c r="L2906" s="569">
        <v>12</v>
      </c>
      <c r="M2906" s="508">
        <v>28189.800000000007</v>
      </c>
      <c r="N2906" s="568">
        <v>1</v>
      </c>
      <c r="O2906" s="569">
        <v>6</v>
      </c>
      <c r="P2906" s="508">
        <v>13657.7</v>
      </c>
    </row>
    <row r="2907" spans="1:16" x14ac:dyDescent="0.2">
      <c r="A2907" s="564" t="s">
        <v>7137</v>
      </c>
      <c r="B2907" s="498" t="s">
        <v>639</v>
      </c>
      <c r="C2907" s="499" t="s">
        <v>620</v>
      </c>
      <c r="D2907" s="566" t="s">
        <v>8082</v>
      </c>
      <c r="E2907" s="574">
        <v>2100</v>
      </c>
      <c r="F2907" s="565" t="s">
        <v>8085</v>
      </c>
      <c r="G2907" s="559" t="s">
        <v>8086</v>
      </c>
      <c r="H2907" s="559" t="s">
        <v>7141</v>
      </c>
      <c r="I2907" s="566" t="s">
        <v>7122</v>
      </c>
      <c r="J2907" s="567"/>
      <c r="K2907" s="568">
        <v>4</v>
      </c>
      <c r="L2907" s="569">
        <v>12</v>
      </c>
      <c r="M2907" s="508">
        <v>28189.800000000007</v>
      </c>
      <c r="N2907" s="568">
        <v>1</v>
      </c>
      <c r="O2907" s="569">
        <v>6</v>
      </c>
      <c r="P2907" s="508">
        <v>13428.8</v>
      </c>
    </row>
    <row r="2908" spans="1:16" x14ac:dyDescent="0.2">
      <c r="A2908" s="564" t="s">
        <v>7137</v>
      </c>
      <c r="B2908" s="498" t="s">
        <v>639</v>
      </c>
      <c r="C2908" s="499" t="s">
        <v>620</v>
      </c>
      <c r="D2908" s="566" t="s">
        <v>8082</v>
      </c>
      <c r="E2908" s="574">
        <v>2100</v>
      </c>
      <c r="F2908" s="565" t="s">
        <v>8087</v>
      </c>
      <c r="G2908" s="559" t="s">
        <v>8088</v>
      </c>
      <c r="H2908" s="559" t="s">
        <v>7141</v>
      </c>
      <c r="I2908" s="566" t="s">
        <v>7122</v>
      </c>
      <c r="J2908" s="567"/>
      <c r="K2908" s="568">
        <v>4</v>
      </c>
      <c r="L2908" s="569">
        <v>12</v>
      </c>
      <c r="M2908" s="508">
        <v>28189.800000000007</v>
      </c>
      <c r="N2908" s="568">
        <v>1</v>
      </c>
      <c r="O2908" s="569">
        <v>6</v>
      </c>
      <c r="P2908" s="508">
        <v>13581.4</v>
      </c>
    </row>
    <row r="2909" spans="1:16" x14ac:dyDescent="0.2">
      <c r="A2909" s="564" t="s">
        <v>7137</v>
      </c>
      <c r="B2909" s="498" t="s">
        <v>639</v>
      </c>
      <c r="C2909" s="499" t="s">
        <v>620</v>
      </c>
      <c r="D2909" s="566" t="s">
        <v>8082</v>
      </c>
      <c r="E2909" s="574">
        <v>2100</v>
      </c>
      <c r="F2909" s="565" t="s">
        <v>8089</v>
      </c>
      <c r="G2909" s="559" t="s">
        <v>8090</v>
      </c>
      <c r="H2909" s="559" t="s">
        <v>7141</v>
      </c>
      <c r="I2909" s="566" t="s">
        <v>7122</v>
      </c>
      <c r="J2909" s="567"/>
      <c r="K2909" s="568">
        <v>4</v>
      </c>
      <c r="L2909" s="569">
        <v>12</v>
      </c>
      <c r="M2909" s="508">
        <v>27066.450000000004</v>
      </c>
      <c r="N2909" s="568">
        <v>1</v>
      </c>
      <c r="O2909" s="569">
        <v>6</v>
      </c>
      <c r="P2909" s="508">
        <f>13428.8-4.8</f>
        <v>13424</v>
      </c>
    </row>
    <row r="2910" spans="1:16" x14ac:dyDescent="0.2">
      <c r="A2910" s="564" t="s">
        <v>7137</v>
      </c>
      <c r="B2910" s="498" t="s">
        <v>639</v>
      </c>
      <c r="C2910" s="499" t="s">
        <v>620</v>
      </c>
      <c r="D2910" s="566" t="s">
        <v>8091</v>
      </c>
      <c r="E2910" s="574">
        <v>2200</v>
      </c>
      <c r="F2910" s="565" t="s">
        <v>8092</v>
      </c>
      <c r="G2910" s="559" t="s">
        <v>8093</v>
      </c>
      <c r="H2910" s="559" t="s">
        <v>7141</v>
      </c>
      <c r="I2910" s="566" t="s">
        <v>7122</v>
      </c>
      <c r="J2910" s="567"/>
      <c r="K2910" s="568">
        <v>4</v>
      </c>
      <c r="L2910" s="569">
        <v>12</v>
      </c>
      <c r="M2910" s="508">
        <v>29362.300000000007</v>
      </c>
      <c r="N2910" s="568">
        <v>1</v>
      </c>
      <c r="O2910" s="569">
        <v>6</v>
      </c>
      <c r="P2910" s="508">
        <v>14388</v>
      </c>
    </row>
    <row r="2911" spans="1:16" x14ac:dyDescent="0.2">
      <c r="A2911" s="564" t="s">
        <v>7137</v>
      </c>
      <c r="B2911" s="498" t="s">
        <v>639</v>
      </c>
      <c r="C2911" s="499" t="s">
        <v>620</v>
      </c>
      <c r="D2911" s="566" t="s">
        <v>8091</v>
      </c>
      <c r="E2911" s="574">
        <v>2200</v>
      </c>
      <c r="F2911" s="565" t="s">
        <v>8094</v>
      </c>
      <c r="G2911" s="559" t="s">
        <v>8095</v>
      </c>
      <c r="H2911" s="559" t="s">
        <v>7141</v>
      </c>
      <c r="I2911" s="566" t="s">
        <v>7122</v>
      </c>
      <c r="J2911" s="567"/>
      <c r="K2911" s="568">
        <v>4</v>
      </c>
      <c r="L2911" s="569">
        <v>12</v>
      </c>
      <c r="M2911" s="508">
        <v>29389.800000000007</v>
      </c>
      <c r="N2911" s="568">
        <v>1</v>
      </c>
      <c r="O2911" s="569">
        <v>6</v>
      </c>
      <c r="P2911" s="508">
        <v>14388</v>
      </c>
    </row>
    <row r="2912" spans="1:16" x14ac:dyDescent="0.2">
      <c r="A2912" s="564" t="s">
        <v>7137</v>
      </c>
      <c r="B2912" s="498" t="s">
        <v>639</v>
      </c>
      <c r="C2912" s="499" t="s">
        <v>620</v>
      </c>
      <c r="D2912" s="566" t="s">
        <v>8091</v>
      </c>
      <c r="E2912" s="574">
        <v>2200</v>
      </c>
      <c r="F2912" s="565" t="s">
        <v>8096</v>
      </c>
      <c r="G2912" s="559" t="s">
        <v>8097</v>
      </c>
      <c r="H2912" s="559" t="s">
        <v>7141</v>
      </c>
      <c r="I2912" s="566" t="s">
        <v>7122</v>
      </c>
      <c r="J2912" s="567"/>
      <c r="K2912" s="568">
        <v>4</v>
      </c>
      <c r="L2912" s="569">
        <v>12</v>
      </c>
      <c r="M2912" s="508">
        <v>29316.470000000008</v>
      </c>
      <c r="N2912" s="568">
        <v>1</v>
      </c>
      <c r="O2912" s="569">
        <v>6</v>
      </c>
      <c r="P2912" s="508">
        <v>14388</v>
      </c>
    </row>
    <row r="2913" spans="1:16" x14ac:dyDescent="0.2">
      <c r="A2913" s="564" t="s">
        <v>7137</v>
      </c>
      <c r="B2913" s="498" t="s">
        <v>639</v>
      </c>
      <c r="C2913" s="499" t="s">
        <v>620</v>
      </c>
      <c r="D2913" s="566" t="s">
        <v>8091</v>
      </c>
      <c r="E2913" s="574">
        <v>2200</v>
      </c>
      <c r="F2913" s="565" t="s">
        <v>8098</v>
      </c>
      <c r="G2913" s="559" t="s">
        <v>8099</v>
      </c>
      <c r="H2913" s="559" t="s">
        <v>7141</v>
      </c>
      <c r="I2913" s="566" t="s">
        <v>7122</v>
      </c>
      <c r="J2913" s="567"/>
      <c r="K2913" s="568">
        <v>4</v>
      </c>
      <c r="L2913" s="569">
        <v>12</v>
      </c>
      <c r="M2913" s="508">
        <f>29389.8-17.56</f>
        <v>29372.239999999998</v>
      </c>
      <c r="N2913" s="568">
        <v>1</v>
      </c>
      <c r="O2913" s="569">
        <v>6</v>
      </c>
      <c r="P2913" s="508">
        <v>14388</v>
      </c>
    </row>
    <row r="2914" spans="1:16" x14ac:dyDescent="0.2">
      <c r="A2914" s="564" t="s">
        <v>7137</v>
      </c>
      <c r="B2914" s="498" t="s">
        <v>639</v>
      </c>
      <c r="C2914" s="499" t="s">
        <v>620</v>
      </c>
      <c r="D2914" s="566" t="s">
        <v>8100</v>
      </c>
      <c r="E2914" s="574">
        <v>1800</v>
      </c>
      <c r="F2914" s="565" t="s">
        <v>8101</v>
      </c>
      <c r="G2914" s="559" t="s">
        <v>8102</v>
      </c>
      <c r="H2914" s="559" t="s">
        <v>7141</v>
      </c>
      <c r="I2914" s="566" t="s">
        <v>7122</v>
      </c>
      <c r="J2914" s="567"/>
      <c r="K2914" s="568">
        <v>4</v>
      </c>
      <c r="L2914" s="569">
        <v>12</v>
      </c>
      <c r="M2914" s="508">
        <v>24444</v>
      </c>
      <c r="N2914" s="568">
        <v>1</v>
      </c>
      <c r="O2914" s="569">
        <v>6</v>
      </c>
      <c r="P2914" s="508">
        <v>11772</v>
      </c>
    </row>
    <row r="2915" spans="1:16" x14ac:dyDescent="0.2">
      <c r="A2915" s="564" t="s">
        <v>7137</v>
      </c>
      <c r="B2915" s="498" t="s">
        <v>639</v>
      </c>
      <c r="C2915" s="499" t="s">
        <v>620</v>
      </c>
      <c r="D2915" s="566" t="s">
        <v>8103</v>
      </c>
      <c r="E2915" s="574">
        <v>1800</v>
      </c>
      <c r="F2915" s="565" t="s">
        <v>8104</v>
      </c>
      <c r="G2915" s="559" t="s">
        <v>8105</v>
      </c>
      <c r="H2915" s="559" t="s">
        <v>8106</v>
      </c>
      <c r="I2915" s="566" t="s">
        <v>7122</v>
      </c>
      <c r="J2915" s="567"/>
      <c r="K2915" s="568">
        <v>4</v>
      </c>
      <c r="L2915" s="569">
        <v>12</v>
      </c>
      <c r="M2915" s="508">
        <v>24444</v>
      </c>
      <c r="N2915" s="568">
        <v>1</v>
      </c>
      <c r="O2915" s="569">
        <v>6</v>
      </c>
      <c r="P2915" s="508">
        <v>11772</v>
      </c>
    </row>
    <row r="2916" spans="1:16" x14ac:dyDescent="0.2">
      <c r="A2916" s="564" t="s">
        <v>7137</v>
      </c>
      <c r="B2916" s="498" t="s">
        <v>639</v>
      </c>
      <c r="C2916" s="499" t="s">
        <v>620</v>
      </c>
      <c r="D2916" s="566" t="s">
        <v>8107</v>
      </c>
      <c r="E2916" s="574">
        <v>1000</v>
      </c>
      <c r="F2916" s="565" t="s">
        <v>8108</v>
      </c>
      <c r="G2916" s="559" t="s">
        <v>8109</v>
      </c>
      <c r="H2916" s="559" t="s">
        <v>7141</v>
      </c>
      <c r="I2916" s="566" t="s">
        <v>7142</v>
      </c>
      <c r="J2916" s="567"/>
      <c r="K2916" s="568">
        <v>4</v>
      </c>
      <c r="L2916" s="569">
        <v>12</v>
      </c>
      <c r="M2916" s="508">
        <v>14180</v>
      </c>
      <c r="N2916" s="568">
        <v>1</v>
      </c>
      <c r="O2916" s="569">
        <v>6</v>
      </c>
      <c r="P2916" s="508">
        <v>6540</v>
      </c>
    </row>
    <row r="2917" spans="1:16" x14ac:dyDescent="0.2">
      <c r="A2917" s="546" t="s">
        <v>8110</v>
      </c>
      <c r="B2917" s="498" t="s">
        <v>619</v>
      </c>
      <c r="C2917" s="499" t="s">
        <v>620</v>
      </c>
      <c r="D2917" s="546" t="s">
        <v>8111</v>
      </c>
      <c r="E2917" s="575">
        <v>2800</v>
      </c>
      <c r="F2917" s="576">
        <v>41603225</v>
      </c>
      <c r="G2917" s="577" t="s">
        <v>8112</v>
      </c>
      <c r="H2917" s="551" t="s">
        <v>8113</v>
      </c>
      <c r="I2917" s="551" t="s">
        <v>7122</v>
      </c>
      <c r="J2917" s="551" t="s">
        <v>8113</v>
      </c>
      <c r="K2917" s="555">
        <v>1</v>
      </c>
      <c r="L2917" s="546">
        <v>12</v>
      </c>
      <c r="M2917" s="578">
        <v>36288.217934003187</v>
      </c>
      <c r="N2917" s="546">
        <v>1</v>
      </c>
      <c r="O2917" s="546">
        <v>6</v>
      </c>
      <c r="P2917" s="578">
        <v>18010.111892675654</v>
      </c>
    </row>
    <row r="2918" spans="1:16" x14ac:dyDescent="0.2">
      <c r="A2918" s="546" t="s">
        <v>8110</v>
      </c>
      <c r="B2918" s="498" t="s">
        <v>619</v>
      </c>
      <c r="C2918" s="499" t="s">
        <v>620</v>
      </c>
      <c r="D2918" s="546" t="s">
        <v>8111</v>
      </c>
      <c r="E2918" s="575">
        <v>3500</v>
      </c>
      <c r="F2918" s="576">
        <v>23980739</v>
      </c>
      <c r="G2918" s="577" t="s">
        <v>8114</v>
      </c>
      <c r="H2918" s="551" t="s">
        <v>7884</v>
      </c>
      <c r="I2918" s="551" t="s">
        <v>7082</v>
      </c>
      <c r="J2918" s="551" t="s">
        <v>7884</v>
      </c>
      <c r="K2918" s="555">
        <v>1</v>
      </c>
      <c r="L2918" s="546">
        <v>12</v>
      </c>
      <c r="M2918" s="578">
        <v>44688.217934003187</v>
      </c>
      <c r="N2918" s="546">
        <v>1</v>
      </c>
      <c r="O2918" s="546">
        <v>6</v>
      </c>
      <c r="P2918" s="578">
        <v>22210.111892675654</v>
      </c>
    </row>
    <row r="2919" spans="1:16" x14ac:dyDescent="0.2">
      <c r="A2919" s="546" t="s">
        <v>8110</v>
      </c>
      <c r="B2919" s="498" t="s">
        <v>619</v>
      </c>
      <c r="C2919" s="499" t="s">
        <v>620</v>
      </c>
      <c r="D2919" s="546" t="s">
        <v>8111</v>
      </c>
      <c r="E2919" s="575">
        <v>5500</v>
      </c>
      <c r="F2919" s="576">
        <v>23864152</v>
      </c>
      <c r="G2919" s="577" t="s">
        <v>8115</v>
      </c>
      <c r="H2919" s="551" t="s">
        <v>8116</v>
      </c>
      <c r="I2919" s="551" t="s">
        <v>7082</v>
      </c>
      <c r="J2919" s="551" t="s">
        <v>8116</v>
      </c>
      <c r="K2919" s="555">
        <v>1</v>
      </c>
      <c r="L2919" s="546">
        <v>12</v>
      </c>
      <c r="M2919" s="578">
        <v>68688.217934003187</v>
      </c>
      <c r="N2919" s="546">
        <v>1</v>
      </c>
      <c r="O2919" s="546">
        <v>6</v>
      </c>
      <c r="P2919" s="578">
        <v>34210.111892675661</v>
      </c>
    </row>
    <row r="2920" spans="1:16" x14ac:dyDescent="0.2">
      <c r="A2920" s="546" t="s">
        <v>8110</v>
      </c>
      <c r="B2920" s="498" t="s">
        <v>619</v>
      </c>
      <c r="C2920" s="499" t="s">
        <v>620</v>
      </c>
      <c r="D2920" s="546" t="s">
        <v>8117</v>
      </c>
      <c r="E2920" s="575">
        <v>1900</v>
      </c>
      <c r="F2920" s="576">
        <v>23986752</v>
      </c>
      <c r="G2920" s="577" t="s">
        <v>8118</v>
      </c>
      <c r="H2920" s="551" t="s">
        <v>8119</v>
      </c>
      <c r="I2920" s="551" t="s">
        <v>7142</v>
      </c>
      <c r="J2920" s="551" t="s">
        <v>8119</v>
      </c>
      <c r="K2920" s="555">
        <v>1</v>
      </c>
      <c r="L2920" s="546">
        <v>12</v>
      </c>
      <c r="M2920" s="578">
        <v>25450.417934003184</v>
      </c>
      <c r="N2920" s="546">
        <v>1</v>
      </c>
      <c r="O2920" s="546">
        <v>6</v>
      </c>
      <c r="P2920" s="578">
        <v>12329.311892675656</v>
      </c>
    </row>
    <row r="2921" spans="1:16" x14ac:dyDescent="0.2">
      <c r="A2921" s="546" t="s">
        <v>8110</v>
      </c>
      <c r="B2921" s="498" t="s">
        <v>619</v>
      </c>
      <c r="C2921" s="499" t="s">
        <v>620</v>
      </c>
      <c r="D2921" s="546" t="s">
        <v>8111</v>
      </c>
      <c r="E2921" s="575">
        <v>2600</v>
      </c>
      <c r="F2921" s="576">
        <v>23998167</v>
      </c>
      <c r="G2921" s="577" t="s">
        <v>8120</v>
      </c>
      <c r="H2921" s="551" t="s">
        <v>1115</v>
      </c>
      <c r="I2921" s="551" t="s">
        <v>7122</v>
      </c>
      <c r="J2921" s="551" t="s">
        <v>1115</v>
      </c>
      <c r="K2921" s="555">
        <v>1</v>
      </c>
      <c r="L2921" s="546">
        <v>12</v>
      </c>
      <c r="M2921" s="578">
        <v>33888.217934003187</v>
      </c>
      <c r="N2921" s="546">
        <v>1</v>
      </c>
      <c r="O2921" s="546">
        <v>6</v>
      </c>
      <c r="P2921" s="578">
        <v>16810.111892675654</v>
      </c>
    </row>
    <row r="2922" spans="1:16" x14ac:dyDescent="0.2">
      <c r="A2922" s="546" t="s">
        <v>8110</v>
      </c>
      <c r="B2922" s="498" t="s">
        <v>619</v>
      </c>
      <c r="C2922" s="499" t="s">
        <v>620</v>
      </c>
      <c r="D2922" s="546" t="s">
        <v>8111</v>
      </c>
      <c r="E2922" s="575">
        <v>3100</v>
      </c>
      <c r="F2922" s="576">
        <v>41864647</v>
      </c>
      <c r="G2922" s="577" t="s">
        <v>8121</v>
      </c>
      <c r="H2922" s="551" t="s">
        <v>8122</v>
      </c>
      <c r="I2922" s="551" t="s">
        <v>7082</v>
      </c>
      <c r="J2922" s="551" t="s">
        <v>8122</v>
      </c>
      <c r="K2922" s="555">
        <v>1</v>
      </c>
      <c r="L2922" s="546">
        <v>12</v>
      </c>
      <c r="M2922" s="578">
        <v>39888.217934003187</v>
      </c>
      <c r="N2922" s="546">
        <v>1</v>
      </c>
      <c r="O2922" s="546">
        <v>6</v>
      </c>
      <c r="P2922" s="578">
        <v>19810.111892675654</v>
      </c>
    </row>
    <row r="2923" spans="1:16" x14ac:dyDescent="0.2">
      <c r="A2923" s="546" t="s">
        <v>8110</v>
      </c>
      <c r="B2923" s="498" t="s">
        <v>619</v>
      </c>
      <c r="C2923" s="499" t="s">
        <v>620</v>
      </c>
      <c r="D2923" s="546" t="s">
        <v>8111</v>
      </c>
      <c r="E2923" s="575">
        <v>1900</v>
      </c>
      <c r="F2923" s="576">
        <v>25078657</v>
      </c>
      <c r="G2923" s="577" t="s">
        <v>8123</v>
      </c>
      <c r="H2923" s="551" t="s">
        <v>8124</v>
      </c>
      <c r="I2923" s="551" t="s">
        <v>7142</v>
      </c>
      <c r="J2923" s="551" t="s">
        <v>8124</v>
      </c>
      <c r="K2923" s="555">
        <v>1</v>
      </c>
      <c r="L2923" s="546">
        <v>12</v>
      </c>
      <c r="M2923" s="578">
        <v>25450.417934003184</v>
      </c>
      <c r="N2923" s="546">
        <v>1</v>
      </c>
      <c r="O2923" s="546">
        <v>6</v>
      </c>
      <c r="P2923" s="578">
        <v>12329.311892675656</v>
      </c>
    </row>
    <row r="2924" spans="1:16" x14ac:dyDescent="0.2">
      <c r="A2924" s="546" t="s">
        <v>8110</v>
      </c>
      <c r="B2924" s="498" t="s">
        <v>619</v>
      </c>
      <c r="C2924" s="499" t="s">
        <v>620</v>
      </c>
      <c r="D2924" s="546" t="s">
        <v>8125</v>
      </c>
      <c r="E2924" s="575">
        <v>1900</v>
      </c>
      <c r="F2924" s="576">
        <v>25071599</v>
      </c>
      <c r="G2924" s="577" t="s">
        <v>8126</v>
      </c>
      <c r="H2924" s="551" t="s">
        <v>8127</v>
      </c>
      <c r="I2924" s="551" t="s">
        <v>7142</v>
      </c>
      <c r="J2924" s="551" t="s">
        <v>8127</v>
      </c>
      <c r="K2924" s="555">
        <v>1</v>
      </c>
      <c r="L2924" s="546">
        <v>12</v>
      </c>
      <c r="M2924" s="578">
        <v>25450.417934003184</v>
      </c>
      <c r="N2924" s="546">
        <v>1</v>
      </c>
      <c r="O2924" s="546">
        <v>6</v>
      </c>
      <c r="P2924" s="578">
        <v>12329.311892675656</v>
      </c>
    </row>
    <row r="2925" spans="1:16" x14ac:dyDescent="0.2">
      <c r="A2925" s="546" t="s">
        <v>8110</v>
      </c>
      <c r="B2925" s="498" t="s">
        <v>619</v>
      </c>
      <c r="C2925" s="499" t="s">
        <v>620</v>
      </c>
      <c r="D2925" s="546" t="s">
        <v>8128</v>
      </c>
      <c r="E2925" s="575">
        <v>1900</v>
      </c>
      <c r="F2925" s="576">
        <v>80154632</v>
      </c>
      <c r="G2925" s="577" t="s">
        <v>8129</v>
      </c>
      <c r="H2925" s="551" t="s">
        <v>8124</v>
      </c>
      <c r="I2925" s="551" t="s">
        <v>7142</v>
      </c>
      <c r="J2925" s="551" t="s">
        <v>8124</v>
      </c>
      <c r="K2925" s="555">
        <v>1</v>
      </c>
      <c r="L2925" s="546">
        <v>12</v>
      </c>
      <c r="M2925" s="578">
        <v>25450.417934003184</v>
      </c>
      <c r="N2925" s="546">
        <v>1</v>
      </c>
      <c r="O2925" s="546">
        <v>6</v>
      </c>
      <c r="P2925" s="578">
        <v>12329.311892675656</v>
      </c>
    </row>
    <row r="2926" spans="1:16" x14ac:dyDescent="0.2">
      <c r="A2926" s="546" t="s">
        <v>8110</v>
      </c>
      <c r="B2926" s="498" t="s">
        <v>619</v>
      </c>
      <c r="C2926" s="499" t="s">
        <v>620</v>
      </c>
      <c r="D2926" s="546" t="s">
        <v>8130</v>
      </c>
      <c r="E2926" s="575">
        <v>3300</v>
      </c>
      <c r="F2926" s="576">
        <v>23841491</v>
      </c>
      <c r="G2926" s="577" t="s">
        <v>8131</v>
      </c>
      <c r="H2926" s="551" t="s">
        <v>8132</v>
      </c>
      <c r="I2926" s="551" t="s">
        <v>7082</v>
      </c>
      <c r="J2926" s="551" t="s">
        <v>8132</v>
      </c>
      <c r="K2926" s="555">
        <v>1</v>
      </c>
      <c r="L2926" s="546">
        <v>12</v>
      </c>
      <c r="M2926" s="578">
        <v>42288.217934003187</v>
      </c>
      <c r="N2926" s="546">
        <v>1</v>
      </c>
      <c r="O2926" s="546">
        <v>6</v>
      </c>
      <c r="P2926" s="578">
        <v>21010.111892675654</v>
      </c>
    </row>
    <row r="2927" spans="1:16" x14ac:dyDescent="0.2">
      <c r="A2927" s="546" t="s">
        <v>8110</v>
      </c>
      <c r="B2927" s="498" t="s">
        <v>619</v>
      </c>
      <c r="C2927" s="499" t="s">
        <v>620</v>
      </c>
      <c r="D2927" s="546" t="s">
        <v>8133</v>
      </c>
      <c r="E2927" s="575">
        <v>1900</v>
      </c>
      <c r="F2927" s="576">
        <v>44755363</v>
      </c>
      <c r="G2927" s="577" t="s">
        <v>8134</v>
      </c>
      <c r="H2927" s="551" t="s">
        <v>8135</v>
      </c>
      <c r="I2927" s="551" t="s">
        <v>7142</v>
      </c>
      <c r="J2927" s="551" t="s">
        <v>8135</v>
      </c>
      <c r="K2927" s="555">
        <v>1</v>
      </c>
      <c r="L2927" s="546">
        <v>12</v>
      </c>
      <c r="M2927" s="578">
        <v>25450.417934003184</v>
      </c>
      <c r="N2927" s="546">
        <v>1</v>
      </c>
      <c r="O2927" s="546">
        <v>6</v>
      </c>
      <c r="P2927" s="578">
        <v>12329.311892675656</v>
      </c>
    </row>
    <row r="2928" spans="1:16" x14ac:dyDescent="0.2">
      <c r="A2928" s="546" t="s">
        <v>8110</v>
      </c>
      <c r="B2928" s="498" t="s">
        <v>619</v>
      </c>
      <c r="C2928" s="499" t="s">
        <v>620</v>
      </c>
      <c r="D2928" s="546" t="s">
        <v>8136</v>
      </c>
      <c r="E2928" s="575">
        <v>4300</v>
      </c>
      <c r="F2928" s="576">
        <v>43973402</v>
      </c>
      <c r="G2928" s="577" t="s">
        <v>8137</v>
      </c>
      <c r="H2928" s="551" t="s">
        <v>8138</v>
      </c>
      <c r="I2928" s="551" t="s">
        <v>7082</v>
      </c>
      <c r="J2928" s="551" t="s">
        <v>8138</v>
      </c>
      <c r="K2928" s="555">
        <v>1</v>
      </c>
      <c r="L2928" s="546">
        <v>12</v>
      </c>
      <c r="M2928" s="578">
        <v>54288.217934003187</v>
      </c>
      <c r="N2928" s="546">
        <v>1</v>
      </c>
      <c r="O2928" s="546">
        <v>6</v>
      </c>
      <c r="P2928" s="578">
        <v>27010.111892675654</v>
      </c>
    </row>
    <row r="2929" spans="1:16" x14ac:dyDescent="0.2">
      <c r="A2929" s="546" t="s">
        <v>8110</v>
      </c>
      <c r="B2929" s="498" t="s">
        <v>619</v>
      </c>
      <c r="C2929" s="499" t="s">
        <v>620</v>
      </c>
      <c r="D2929" s="546" t="s">
        <v>8111</v>
      </c>
      <c r="E2929" s="575">
        <v>1900</v>
      </c>
      <c r="F2929" s="576">
        <v>40814791</v>
      </c>
      <c r="G2929" s="577" t="s">
        <v>8139</v>
      </c>
      <c r="H2929" s="551" t="s">
        <v>8140</v>
      </c>
      <c r="I2929" s="551" t="s">
        <v>7142</v>
      </c>
      <c r="J2929" s="551" t="s">
        <v>8140</v>
      </c>
      <c r="K2929" s="555">
        <v>1</v>
      </c>
      <c r="L2929" s="546">
        <v>12</v>
      </c>
      <c r="M2929" s="578">
        <v>25450.417934003184</v>
      </c>
      <c r="N2929" s="546">
        <v>1</v>
      </c>
      <c r="O2929" s="546">
        <v>6</v>
      </c>
      <c r="P2929" s="578">
        <v>12329.311892675656</v>
      </c>
    </row>
    <row r="2930" spans="1:16" x14ac:dyDescent="0.2">
      <c r="A2930" s="546" t="s">
        <v>8110</v>
      </c>
      <c r="B2930" s="498" t="s">
        <v>619</v>
      </c>
      <c r="C2930" s="499" t="s">
        <v>620</v>
      </c>
      <c r="D2930" s="546" t="s">
        <v>8141</v>
      </c>
      <c r="E2930" s="575">
        <v>1900</v>
      </c>
      <c r="F2930" s="576">
        <v>23977290</v>
      </c>
      <c r="G2930" s="577" t="s">
        <v>8142</v>
      </c>
      <c r="H2930" s="551" t="s">
        <v>8143</v>
      </c>
      <c r="I2930" s="551" t="s">
        <v>7142</v>
      </c>
      <c r="J2930" s="551" t="s">
        <v>8143</v>
      </c>
      <c r="K2930" s="555">
        <v>1</v>
      </c>
      <c r="L2930" s="546">
        <v>12</v>
      </c>
      <c r="M2930" s="578">
        <v>25450.417934003184</v>
      </c>
      <c r="N2930" s="546">
        <v>1</v>
      </c>
      <c r="O2930" s="546">
        <v>6</v>
      </c>
      <c r="P2930" s="578">
        <v>12329.311892675656</v>
      </c>
    </row>
    <row r="2931" spans="1:16" x14ac:dyDescent="0.2">
      <c r="A2931" s="546" t="s">
        <v>8110</v>
      </c>
      <c r="B2931" s="498" t="s">
        <v>619</v>
      </c>
      <c r="C2931" s="499" t="s">
        <v>620</v>
      </c>
      <c r="D2931" s="546" t="s">
        <v>8111</v>
      </c>
      <c r="E2931" s="575">
        <v>2600</v>
      </c>
      <c r="F2931" s="576">
        <v>23842756</v>
      </c>
      <c r="G2931" s="577" t="s">
        <v>8144</v>
      </c>
      <c r="H2931" s="551" t="s">
        <v>8145</v>
      </c>
      <c r="I2931" s="551" t="s">
        <v>7122</v>
      </c>
      <c r="J2931" s="551" t="s">
        <v>8145</v>
      </c>
      <c r="K2931" s="555">
        <v>1</v>
      </c>
      <c r="L2931" s="546">
        <v>12</v>
      </c>
      <c r="M2931" s="578">
        <v>33888.217934003187</v>
      </c>
      <c r="N2931" s="546">
        <v>1</v>
      </c>
      <c r="O2931" s="546">
        <v>6</v>
      </c>
      <c r="P2931" s="578">
        <v>16810.111892675654</v>
      </c>
    </row>
    <row r="2932" spans="1:16" x14ac:dyDescent="0.2">
      <c r="A2932" s="546" t="s">
        <v>8110</v>
      </c>
      <c r="B2932" s="498" t="s">
        <v>619</v>
      </c>
      <c r="C2932" s="499" t="s">
        <v>620</v>
      </c>
      <c r="D2932" s="546" t="s">
        <v>8146</v>
      </c>
      <c r="E2932" s="575">
        <v>1900</v>
      </c>
      <c r="F2932" s="576">
        <v>42802653</v>
      </c>
      <c r="G2932" s="577" t="s">
        <v>8147</v>
      </c>
      <c r="H2932" s="551" t="s">
        <v>8119</v>
      </c>
      <c r="I2932" s="551" t="s">
        <v>7142</v>
      </c>
      <c r="J2932" s="551" t="s">
        <v>8119</v>
      </c>
      <c r="K2932" s="555">
        <v>1</v>
      </c>
      <c r="L2932" s="546">
        <v>12</v>
      </c>
      <c r="M2932" s="578">
        <v>25450.417934003184</v>
      </c>
      <c r="N2932" s="546">
        <v>1</v>
      </c>
      <c r="O2932" s="546">
        <v>6</v>
      </c>
      <c r="P2932" s="578">
        <v>12329.311892675656</v>
      </c>
    </row>
    <row r="2933" spans="1:16" x14ac:dyDescent="0.2">
      <c r="A2933" s="546" t="s">
        <v>8110</v>
      </c>
      <c r="B2933" s="498" t="s">
        <v>619</v>
      </c>
      <c r="C2933" s="499" t="s">
        <v>620</v>
      </c>
      <c r="D2933" s="546" t="s">
        <v>8148</v>
      </c>
      <c r="E2933" s="575">
        <v>2300</v>
      </c>
      <c r="F2933" s="576">
        <v>23858440</v>
      </c>
      <c r="G2933" s="577" t="s">
        <v>8149</v>
      </c>
      <c r="H2933" s="551" t="s">
        <v>8150</v>
      </c>
      <c r="I2933" s="551" t="s">
        <v>7122</v>
      </c>
      <c r="J2933" s="551" t="s">
        <v>8150</v>
      </c>
      <c r="K2933" s="555">
        <v>1</v>
      </c>
      <c r="L2933" s="546">
        <v>12</v>
      </c>
      <c r="M2933" s="578">
        <v>30288.217934003187</v>
      </c>
      <c r="N2933" s="546">
        <v>1</v>
      </c>
      <c r="O2933" s="546">
        <v>6</v>
      </c>
      <c r="P2933" s="578">
        <v>14945.311892675656</v>
      </c>
    </row>
    <row r="2934" spans="1:16" x14ac:dyDescent="0.2">
      <c r="A2934" s="546" t="s">
        <v>8110</v>
      </c>
      <c r="B2934" s="498" t="s">
        <v>619</v>
      </c>
      <c r="C2934" s="499" t="s">
        <v>620</v>
      </c>
      <c r="D2934" s="546" t="s">
        <v>8151</v>
      </c>
      <c r="E2934" s="575">
        <v>3500</v>
      </c>
      <c r="F2934" s="576">
        <v>23802865</v>
      </c>
      <c r="G2934" s="577" t="s">
        <v>8152</v>
      </c>
      <c r="H2934" s="551" t="s">
        <v>8153</v>
      </c>
      <c r="I2934" s="551" t="s">
        <v>7082</v>
      </c>
      <c r="J2934" s="551" t="s">
        <v>8153</v>
      </c>
      <c r="K2934" s="555">
        <v>1</v>
      </c>
      <c r="L2934" s="546">
        <v>12</v>
      </c>
      <c r="M2934" s="578">
        <v>44688.217934003187</v>
      </c>
      <c r="N2934" s="546">
        <v>1</v>
      </c>
      <c r="O2934" s="546">
        <v>6</v>
      </c>
      <c r="P2934" s="578">
        <v>22210.111892675654</v>
      </c>
    </row>
    <row r="2935" spans="1:16" x14ac:dyDescent="0.2">
      <c r="A2935" s="546" t="s">
        <v>8110</v>
      </c>
      <c r="B2935" s="498" t="s">
        <v>619</v>
      </c>
      <c r="C2935" s="499" t="s">
        <v>620</v>
      </c>
      <c r="D2935" s="546" t="s">
        <v>8154</v>
      </c>
      <c r="E2935" s="575">
        <v>5000</v>
      </c>
      <c r="F2935" s="576">
        <v>23802865</v>
      </c>
      <c r="G2935" s="577" t="s">
        <v>8152</v>
      </c>
      <c r="H2935" s="551" t="s">
        <v>8153</v>
      </c>
      <c r="I2935" s="551" t="s">
        <v>7082</v>
      </c>
      <c r="J2935" s="551" t="s">
        <v>8153</v>
      </c>
      <c r="K2935" s="555">
        <v>1</v>
      </c>
      <c r="L2935" s="546">
        <v>12</v>
      </c>
      <c r="M2935" s="578">
        <v>62688.217934003187</v>
      </c>
      <c r="N2935" s="546">
        <v>1</v>
      </c>
      <c r="O2935" s="546">
        <v>6</v>
      </c>
      <c r="P2935" s="578">
        <v>31210.111892675654</v>
      </c>
    </row>
    <row r="2936" spans="1:16" x14ac:dyDescent="0.2">
      <c r="A2936" s="546" t="s">
        <v>8110</v>
      </c>
      <c r="B2936" s="498" t="s">
        <v>619</v>
      </c>
      <c r="C2936" s="499" t="s">
        <v>620</v>
      </c>
      <c r="D2936" s="546" t="s">
        <v>8155</v>
      </c>
      <c r="E2936" s="575">
        <v>1795</v>
      </c>
      <c r="F2936" s="576">
        <v>23992515</v>
      </c>
      <c r="G2936" s="577" t="s">
        <v>8156</v>
      </c>
      <c r="H2936" s="551" t="s">
        <v>8157</v>
      </c>
      <c r="I2936" s="551" t="s">
        <v>7082</v>
      </c>
      <c r="J2936" s="551" t="s">
        <v>8157</v>
      </c>
      <c r="K2936" s="555">
        <v>1</v>
      </c>
      <c r="L2936" s="546">
        <v>12</v>
      </c>
      <c r="M2936" s="578">
        <v>24077.017934003183</v>
      </c>
      <c r="N2936" s="546">
        <v>1</v>
      </c>
      <c r="O2936" s="546">
        <v>6</v>
      </c>
      <c r="P2936" s="578">
        <v>11642.611892675655</v>
      </c>
    </row>
    <row r="2937" spans="1:16" x14ac:dyDescent="0.2">
      <c r="A2937" s="546" t="s">
        <v>8110</v>
      </c>
      <c r="B2937" s="498" t="s">
        <v>619</v>
      </c>
      <c r="C2937" s="499" t="s">
        <v>620</v>
      </c>
      <c r="D2937" s="546" t="s">
        <v>8158</v>
      </c>
      <c r="E2937" s="575">
        <v>1900</v>
      </c>
      <c r="F2937" s="576">
        <v>46422767</v>
      </c>
      <c r="G2937" s="577" t="s">
        <v>8159</v>
      </c>
      <c r="H2937" s="551" t="s">
        <v>8124</v>
      </c>
      <c r="I2937" s="551" t="s">
        <v>7142</v>
      </c>
      <c r="J2937" s="551" t="s">
        <v>8124</v>
      </c>
      <c r="K2937" s="555">
        <v>1</v>
      </c>
      <c r="L2937" s="546">
        <v>12</v>
      </c>
      <c r="M2937" s="578">
        <v>25450.417934003184</v>
      </c>
      <c r="N2937" s="546">
        <v>1</v>
      </c>
      <c r="O2937" s="546">
        <v>6</v>
      </c>
      <c r="P2937" s="578">
        <v>12329.311892675656</v>
      </c>
    </row>
    <row r="2938" spans="1:16" x14ac:dyDescent="0.2">
      <c r="A2938" s="546" t="s">
        <v>8110</v>
      </c>
      <c r="B2938" s="498" t="s">
        <v>619</v>
      </c>
      <c r="C2938" s="499" t="s">
        <v>620</v>
      </c>
      <c r="D2938" s="546" t="s">
        <v>8160</v>
      </c>
      <c r="E2938" s="575">
        <v>1900</v>
      </c>
      <c r="F2938" s="576">
        <v>23981904</v>
      </c>
      <c r="G2938" s="577" t="s">
        <v>8161</v>
      </c>
      <c r="H2938" s="551" t="s">
        <v>8119</v>
      </c>
      <c r="I2938" s="551" t="s">
        <v>7142</v>
      </c>
      <c r="J2938" s="551" t="s">
        <v>8119</v>
      </c>
      <c r="K2938" s="555">
        <v>1</v>
      </c>
      <c r="L2938" s="546">
        <v>12</v>
      </c>
      <c r="M2938" s="578">
        <v>25450.417934003184</v>
      </c>
      <c r="N2938" s="546">
        <v>1</v>
      </c>
      <c r="O2938" s="546">
        <v>6</v>
      </c>
      <c r="P2938" s="578">
        <v>12329.311892675656</v>
      </c>
    </row>
    <row r="2939" spans="1:16" x14ac:dyDescent="0.2">
      <c r="A2939" s="546" t="s">
        <v>8110</v>
      </c>
      <c r="B2939" s="498" t="s">
        <v>619</v>
      </c>
      <c r="C2939" s="499" t="s">
        <v>620</v>
      </c>
      <c r="D2939" s="546" t="s">
        <v>8162</v>
      </c>
      <c r="E2939" s="575">
        <v>1900</v>
      </c>
      <c r="F2939" s="576">
        <v>24000277</v>
      </c>
      <c r="G2939" s="577" t="s">
        <v>8163</v>
      </c>
      <c r="H2939" s="551" t="s">
        <v>8124</v>
      </c>
      <c r="I2939" s="551" t="s">
        <v>7142</v>
      </c>
      <c r="J2939" s="551" t="s">
        <v>8124</v>
      </c>
      <c r="K2939" s="555">
        <v>1</v>
      </c>
      <c r="L2939" s="546">
        <v>12</v>
      </c>
      <c r="M2939" s="578">
        <v>25450.417934003184</v>
      </c>
      <c r="N2939" s="546">
        <v>1</v>
      </c>
      <c r="O2939" s="546">
        <v>6</v>
      </c>
      <c r="P2939" s="578">
        <v>12329.311892675656</v>
      </c>
    </row>
    <row r="2940" spans="1:16" x14ac:dyDescent="0.2">
      <c r="A2940" s="546" t="s">
        <v>8110</v>
      </c>
      <c r="B2940" s="498" t="s">
        <v>619</v>
      </c>
      <c r="C2940" s="499" t="s">
        <v>620</v>
      </c>
      <c r="D2940" s="546" t="s">
        <v>8111</v>
      </c>
      <c r="E2940" s="575">
        <v>1900</v>
      </c>
      <c r="F2940" s="576">
        <v>24291142</v>
      </c>
      <c r="G2940" s="577" t="s">
        <v>8164</v>
      </c>
      <c r="H2940" s="551" t="s">
        <v>8124</v>
      </c>
      <c r="I2940" s="551" t="s">
        <v>7142</v>
      </c>
      <c r="J2940" s="551" t="s">
        <v>8124</v>
      </c>
      <c r="K2940" s="555">
        <v>1</v>
      </c>
      <c r="L2940" s="546">
        <v>12</v>
      </c>
      <c r="M2940" s="578">
        <v>25450.417934003184</v>
      </c>
      <c r="N2940" s="546">
        <v>1</v>
      </c>
      <c r="O2940" s="546">
        <v>6</v>
      </c>
      <c r="P2940" s="578">
        <v>12329.311892675656</v>
      </c>
    </row>
    <row r="2941" spans="1:16" x14ac:dyDescent="0.2">
      <c r="A2941" s="546" t="s">
        <v>8110</v>
      </c>
      <c r="B2941" s="498" t="s">
        <v>619</v>
      </c>
      <c r="C2941" s="499" t="s">
        <v>620</v>
      </c>
      <c r="D2941" s="546" t="s">
        <v>8111</v>
      </c>
      <c r="E2941" s="575">
        <v>1900</v>
      </c>
      <c r="F2941" s="576" t="s">
        <v>8165</v>
      </c>
      <c r="G2941" s="577" t="s">
        <v>8166</v>
      </c>
      <c r="H2941" s="551" t="s">
        <v>8124</v>
      </c>
      <c r="I2941" s="551" t="s">
        <v>7142</v>
      </c>
      <c r="J2941" s="551" t="s">
        <v>8124</v>
      </c>
      <c r="K2941" s="555">
        <v>1</v>
      </c>
      <c r="L2941" s="546">
        <v>12</v>
      </c>
      <c r="M2941" s="578">
        <v>25450.417934003184</v>
      </c>
      <c r="N2941" s="546">
        <v>1</v>
      </c>
      <c r="O2941" s="546">
        <v>6</v>
      </c>
      <c r="P2941" s="578">
        <v>12329.311892675656</v>
      </c>
    </row>
    <row r="2942" spans="1:16" x14ac:dyDescent="0.2">
      <c r="A2942" s="546" t="s">
        <v>8110</v>
      </c>
      <c r="B2942" s="498" t="s">
        <v>619</v>
      </c>
      <c r="C2942" s="499" t="s">
        <v>620</v>
      </c>
      <c r="D2942" s="546" t="s">
        <v>8167</v>
      </c>
      <c r="E2942" s="575">
        <v>1900</v>
      </c>
      <c r="F2942" s="576" t="s">
        <v>8168</v>
      </c>
      <c r="G2942" s="577" t="s">
        <v>8169</v>
      </c>
      <c r="H2942" s="551" t="s">
        <v>8119</v>
      </c>
      <c r="I2942" s="551" t="s">
        <v>7142</v>
      </c>
      <c r="J2942" s="551" t="s">
        <v>8119</v>
      </c>
      <c r="K2942" s="555">
        <v>1</v>
      </c>
      <c r="L2942" s="546">
        <v>12</v>
      </c>
      <c r="M2942" s="578">
        <v>25450.417934003184</v>
      </c>
      <c r="N2942" s="546">
        <v>1</v>
      </c>
      <c r="O2942" s="546">
        <v>6</v>
      </c>
      <c r="P2942" s="578">
        <v>12329.311892675656</v>
      </c>
    </row>
    <row r="2943" spans="1:16" x14ac:dyDescent="0.2">
      <c r="A2943" s="546" t="s">
        <v>8110</v>
      </c>
      <c r="B2943" s="498" t="s">
        <v>619</v>
      </c>
      <c r="C2943" s="499" t="s">
        <v>620</v>
      </c>
      <c r="D2943" s="546" t="s">
        <v>8170</v>
      </c>
      <c r="E2943" s="575">
        <v>1900</v>
      </c>
      <c r="F2943" s="576">
        <v>45426019</v>
      </c>
      <c r="G2943" s="577" t="s">
        <v>8171</v>
      </c>
      <c r="H2943" s="551" t="s">
        <v>8172</v>
      </c>
      <c r="I2943" s="551" t="s">
        <v>7142</v>
      </c>
      <c r="J2943" s="551" t="s">
        <v>8172</v>
      </c>
      <c r="K2943" s="555">
        <v>1</v>
      </c>
      <c r="L2943" s="546">
        <v>12</v>
      </c>
      <c r="M2943" s="578">
        <v>25450.417934003184</v>
      </c>
      <c r="N2943" s="546">
        <v>1</v>
      </c>
      <c r="O2943" s="546">
        <v>6</v>
      </c>
      <c r="P2943" s="578">
        <v>12329.311892675656</v>
      </c>
    </row>
    <row r="2944" spans="1:16" x14ac:dyDescent="0.2">
      <c r="A2944" s="546" t="s">
        <v>8110</v>
      </c>
      <c r="B2944" s="498" t="s">
        <v>619</v>
      </c>
      <c r="C2944" s="499" t="s">
        <v>620</v>
      </c>
      <c r="D2944" s="546" t="s">
        <v>8173</v>
      </c>
      <c r="E2944" s="575">
        <v>2700</v>
      </c>
      <c r="F2944" s="576">
        <v>23929020</v>
      </c>
      <c r="G2944" s="577" t="s">
        <v>8174</v>
      </c>
      <c r="H2944" s="551" t="s">
        <v>8175</v>
      </c>
      <c r="I2944" s="551" t="s">
        <v>7122</v>
      </c>
      <c r="J2944" s="551" t="s">
        <v>8175</v>
      </c>
      <c r="K2944" s="555">
        <v>1</v>
      </c>
      <c r="L2944" s="546">
        <v>12</v>
      </c>
      <c r="M2944" s="578">
        <v>35088.217934003187</v>
      </c>
      <c r="N2944" s="546">
        <v>1</v>
      </c>
      <c r="O2944" s="546">
        <v>6</v>
      </c>
      <c r="P2944" s="578">
        <v>17410.111892675654</v>
      </c>
    </row>
    <row r="2945" spans="1:16" x14ac:dyDescent="0.2">
      <c r="A2945" s="546" t="s">
        <v>8110</v>
      </c>
      <c r="B2945" s="498" t="s">
        <v>619</v>
      </c>
      <c r="C2945" s="499" t="s">
        <v>620</v>
      </c>
      <c r="D2945" s="546" t="s">
        <v>8176</v>
      </c>
      <c r="E2945" s="575">
        <v>3500</v>
      </c>
      <c r="F2945" s="576" t="s">
        <v>8177</v>
      </c>
      <c r="G2945" s="577" t="s">
        <v>8178</v>
      </c>
      <c r="H2945" s="551" t="s">
        <v>8179</v>
      </c>
      <c r="I2945" s="551" t="s">
        <v>7082</v>
      </c>
      <c r="J2945" s="551" t="s">
        <v>8179</v>
      </c>
      <c r="K2945" s="555">
        <v>1</v>
      </c>
      <c r="L2945" s="546">
        <v>12</v>
      </c>
      <c r="M2945" s="578">
        <v>44688.217934003187</v>
      </c>
      <c r="N2945" s="546">
        <v>1</v>
      </c>
      <c r="O2945" s="546">
        <v>6</v>
      </c>
      <c r="P2945" s="578">
        <v>22210.111892675654</v>
      </c>
    </row>
    <row r="2946" spans="1:16" x14ac:dyDescent="0.2">
      <c r="A2946" s="546" t="s">
        <v>8110</v>
      </c>
      <c r="B2946" s="498" t="s">
        <v>619</v>
      </c>
      <c r="C2946" s="499" t="s">
        <v>620</v>
      </c>
      <c r="D2946" s="546" t="s">
        <v>8180</v>
      </c>
      <c r="E2946" s="575">
        <v>1900</v>
      </c>
      <c r="F2946" s="576">
        <v>23865116</v>
      </c>
      <c r="G2946" s="577" t="s">
        <v>8181</v>
      </c>
      <c r="H2946" s="551" t="s">
        <v>8145</v>
      </c>
      <c r="I2946" s="551" t="s">
        <v>7142</v>
      </c>
      <c r="J2946" s="551" t="s">
        <v>8145</v>
      </c>
      <c r="K2946" s="555">
        <v>1</v>
      </c>
      <c r="L2946" s="546">
        <v>12</v>
      </c>
      <c r="M2946" s="578">
        <v>25450.417934003184</v>
      </c>
      <c r="N2946" s="546">
        <v>1</v>
      </c>
      <c r="O2946" s="546">
        <v>6</v>
      </c>
      <c r="P2946" s="578">
        <v>12329.311892675656</v>
      </c>
    </row>
    <row r="2947" spans="1:16" x14ac:dyDescent="0.2">
      <c r="A2947" s="546" t="s">
        <v>8110</v>
      </c>
      <c r="B2947" s="498" t="s">
        <v>619</v>
      </c>
      <c r="C2947" s="499" t="s">
        <v>620</v>
      </c>
      <c r="D2947" s="546" t="s">
        <v>8182</v>
      </c>
      <c r="E2947" s="575">
        <v>3500</v>
      </c>
      <c r="F2947" s="576">
        <v>23870870</v>
      </c>
      <c r="G2947" s="577" t="s">
        <v>8183</v>
      </c>
      <c r="H2947" s="551" t="s">
        <v>7172</v>
      </c>
      <c r="I2947" s="551" t="s">
        <v>7082</v>
      </c>
      <c r="J2947" s="551" t="s">
        <v>7172</v>
      </c>
      <c r="K2947" s="555">
        <v>1</v>
      </c>
      <c r="L2947" s="546">
        <v>12</v>
      </c>
      <c r="M2947" s="578">
        <v>44688.217934003187</v>
      </c>
      <c r="N2947" s="546">
        <v>1</v>
      </c>
      <c r="O2947" s="546">
        <v>6</v>
      </c>
      <c r="P2947" s="578">
        <v>22210.111892675654</v>
      </c>
    </row>
    <row r="2948" spans="1:16" x14ac:dyDescent="0.2">
      <c r="A2948" s="546" t="s">
        <v>8110</v>
      </c>
      <c r="B2948" s="498" t="s">
        <v>619</v>
      </c>
      <c r="C2948" s="499" t="s">
        <v>620</v>
      </c>
      <c r="D2948" s="546" t="s">
        <v>8184</v>
      </c>
      <c r="E2948" s="575">
        <v>4500</v>
      </c>
      <c r="F2948" s="576" t="s">
        <v>8185</v>
      </c>
      <c r="G2948" s="577" t="s">
        <v>8186</v>
      </c>
      <c r="H2948" s="551" t="s">
        <v>7810</v>
      </c>
      <c r="I2948" s="551" t="s">
        <v>7082</v>
      </c>
      <c r="J2948" s="551" t="s">
        <v>7810</v>
      </c>
      <c r="K2948" s="555">
        <v>1</v>
      </c>
      <c r="L2948" s="546">
        <v>12</v>
      </c>
      <c r="M2948" s="578">
        <v>56688.217934003187</v>
      </c>
      <c r="N2948" s="546">
        <v>1</v>
      </c>
      <c r="O2948" s="546">
        <v>6</v>
      </c>
      <c r="P2948" s="578">
        <v>28210.111892675654</v>
      </c>
    </row>
    <row r="2949" spans="1:16" x14ac:dyDescent="0.2">
      <c r="A2949" s="546" t="s">
        <v>8110</v>
      </c>
      <c r="B2949" s="498" t="s">
        <v>619</v>
      </c>
      <c r="C2949" s="499" t="s">
        <v>620</v>
      </c>
      <c r="D2949" s="546" t="s">
        <v>677</v>
      </c>
      <c r="E2949" s="575">
        <v>3300</v>
      </c>
      <c r="F2949" s="576" t="s">
        <v>8187</v>
      </c>
      <c r="G2949" s="577" t="s">
        <v>8188</v>
      </c>
      <c r="H2949" s="551" t="s">
        <v>8189</v>
      </c>
      <c r="I2949" s="551" t="s">
        <v>7082</v>
      </c>
      <c r="J2949" s="551" t="s">
        <v>8189</v>
      </c>
      <c r="K2949" s="555">
        <v>1</v>
      </c>
      <c r="L2949" s="546">
        <v>12</v>
      </c>
      <c r="M2949" s="578">
        <v>42288.217934003187</v>
      </c>
      <c r="N2949" s="546">
        <v>1</v>
      </c>
      <c r="O2949" s="546">
        <v>6</v>
      </c>
      <c r="P2949" s="578">
        <v>21010.111892675654</v>
      </c>
    </row>
    <row r="2950" spans="1:16" x14ac:dyDescent="0.2">
      <c r="A2950" s="546" t="s">
        <v>8110</v>
      </c>
      <c r="B2950" s="498" t="s">
        <v>619</v>
      </c>
      <c r="C2950" s="499" t="s">
        <v>620</v>
      </c>
      <c r="D2950" s="546" t="s">
        <v>8111</v>
      </c>
      <c r="E2950" s="575">
        <v>1900</v>
      </c>
      <c r="F2950" s="576">
        <v>10415291</v>
      </c>
      <c r="G2950" s="577" t="s">
        <v>8190</v>
      </c>
      <c r="H2950" s="551" t="s">
        <v>8124</v>
      </c>
      <c r="I2950" s="551" t="s">
        <v>7142</v>
      </c>
      <c r="J2950" s="551" t="s">
        <v>8124</v>
      </c>
      <c r="K2950" s="555">
        <v>1</v>
      </c>
      <c r="L2950" s="546">
        <v>12</v>
      </c>
      <c r="M2950" s="578">
        <v>25450.417934003184</v>
      </c>
      <c r="N2950" s="546">
        <v>1</v>
      </c>
      <c r="O2950" s="546">
        <v>6</v>
      </c>
      <c r="P2950" s="578">
        <v>12329.311892675656</v>
      </c>
    </row>
    <row r="2951" spans="1:16" x14ac:dyDescent="0.2">
      <c r="A2951" s="546" t="s">
        <v>8110</v>
      </c>
      <c r="B2951" s="498" t="s">
        <v>619</v>
      </c>
      <c r="C2951" s="499" t="s">
        <v>620</v>
      </c>
      <c r="D2951" s="546" t="s">
        <v>8191</v>
      </c>
      <c r="E2951" s="575">
        <v>1900</v>
      </c>
      <c r="F2951" s="576">
        <v>41507523</v>
      </c>
      <c r="G2951" s="577" t="s">
        <v>8192</v>
      </c>
      <c r="H2951" s="551" t="s">
        <v>8124</v>
      </c>
      <c r="I2951" s="551" t="s">
        <v>7142</v>
      </c>
      <c r="J2951" s="551" t="s">
        <v>8124</v>
      </c>
      <c r="K2951" s="555">
        <v>1</v>
      </c>
      <c r="L2951" s="546">
        <v>12</v>
      </c>
      <c r="M2951" s="578">
        <v>25450.417934003184</v>
      </c>
      <c r="N2951" s="546">
        <v>1</v>
      </c>
      <c r="O2951" s="546">
        <v>6</v>
      </c>
      <c r="P2951" s="578">
        <v>12329.311892675656</v>
      </c>
    </row>
    <row r="2952" spans="1:16" x14ac:dyDescent="0.2">
      <c r="A2952" s="546" t="s">
        <v>8110</v>
      </c>
      <c r="B2952" s="498" t="s">
        <v>619</v>
      </c>
      <c r="C2952" s="499" t="s">
        <v>620</v>
      </c>
      <c r="D2952" s="546" t="s">
        <v>8193</v>
      </c>
      <c r="E2952" s="575">
        <v>1900</v>
      </c>
      <c r="F2952" s="576">
        <v>25327502</v>
      </c>
      <c r="G2952" s="577" t="s">
        <v>8194</v>
      </c>
      <c r="H2952" s="551" t="s">
        <v>8119</v>
      </c>
      <c r="I2952" s="551" t="s">
        <v>7142</v>
      </c>
      <c r="J2952" s="551" t="s">
        <v>8119</v>
      </c>
      <c r="K2952" s="555">
        <v>1</v>
      </c>
      <c r="L2952" s="546">
        <v>12</v>
      </c>
      <c r="M2952" s="578">
        <v>25450.417934003184</v>
      </c>
      <c r="N2952" s="546">
        <v>1</v>
      </c>
      <c r="O2952" s="546">
        <v>6</v>
      </c>
      <c r="P2952" s="578">
        <v>12329.311892675656</v>
      </c>
    </row>
    <row r="2953" spans="1:16" x14ac:dyDescent="0.2">
      <c r="A2953" s="546" t="s">
        <v>8110</v>
      </c>
      <c r="B2953" s="498" t="s">
        <v>619</v>
      </c>
      <c r="C2953" s="499" t="s">
        <v>620</v>
      </c>
      <c r="D2953" s="546" t="s">
        <v>8111</v>
      </c>
      <c r="E2953" s="575">
        <v>1900</v>
      </c>
      <c r="F2953" s="576" t="s">
        <v>8195</v>
      </c>
      <c r="G2953" s="577" t="s">
        <v>8196</v>
      </c>
      <c r="H2953" s="551" t="s">
        <v>8119</v>
      </c>
      <c r="I2953" s="551" t="s">
        <v>7142</v>
      </c>
      <c r="J2953" s="551" t="s">
        <v>8119</v>
      </c>
      <c r="K2953" s="555">
        <v>1</v>
      </c>
      <c r="L2953" s="546">
        <v>12</v>
      </c>
      <c r="M2953" s="578">
        <v>25450.417934003184</v>
      </c>
      <c r="N2953" s="546">
        <v>1</v>
      </c>
      <c r="O2953" s="546">
        <v>6</v>
      </c>
      <c r="P2953" s="578">
        <v>12329.311892675656</v>
      </c>
    </row>
    <row r="2954" spans="1:16" x14ac:dyDescent="0.2">
      <c r="A2954" s="546" t="s">
        <v>8110</v>
      </c>
      <c r="B2954" s="498" t="s">
        <v>619</v>
      </c>
      <c r="C2954" s="499" t="s">
        <v>620</v>
      </c>
      <c r="D2954" s="546" t="s">
        <v>8197</v>
      </c>
      <c r="E2954" s="575">
        <v>1900</v>
      </c>
      <c r="F2954" s="576">
        <v>25209709</v>
      </c>
      <c r="G2954" s="577" t="s">
        <v>8198</v>
      </c>
      <c r="H2954" s="551" t="s">
        <v>8119</v>
      </c>
      <c r="I2954" s="551" t="s">
        <v>7142</v>
      </c>
      <c r="J2954" s="551" t="s">
        <v>8119</v>
      </c>
      <c r="K2954" s="555">
        <v>1</v>
      </c>
      <c r="L2954" s="546">
        <v>12</v>
      </c>
      <c r="M2954" s="578">
        <v>25450.417934003184</v>
      </c>
      <c r="N2954" s="546">
        <v>1</v>
      </c>
      <c r="O2954" s="546">
        <v>6</v>
      </c>
      <c r="P2954" s="578">
        <v>12329.311892675656</v>
      </c>
    </row>
    <row r="2955" spans="1:16" x14ac:dyDescent="0.2">
      <c r="A2955" s="546" t="s">
        <v>8110</v>
      </c>
      <c r="B2955" s="498" t="s">
        <v>619</v>
      </c>
      <c r="C2955" s="499" t="s">
        <v>620</v>
      </c>
      <c r="D2955" s="546" t="s">
        <v>8111</v>
      </c>
      <c r="E2955" s="575">
        <v>8000</v>
      </c>
      <c r="F2955" s="576" t="s">
        <v>8199</v>
      </c>
      <c r="G2955" s="577" t="s">
        <v>8200</v>
      </c>
      <c r="H2955" s="551" t="s">
        <v>4606</v>
      </c>
      <c r="I2955" s="551" t="s">
        <v>8201</v>
      </c>
      <c r="J2955" s="551" t="s">
        <v>4606</v>
      </c>
      <c r="K2955" s="555">
        <v>1</v>
      </c>
      <c r="L2955" s="546">
        <v>12</v>
      </c>
      <c r="M2955" s="578">
        <v>98688.217934003187</v>
      </c>
      <c r="N2955" s="546">
        <v>1</v>
      </c>
      <c r="O2955" s="546">
        <v>6</v>
      </c>
      <c r="P2955" s="578">
        <v>49210.111892675661</v>
      </c>
    </row>
    <row r="2956" spans="1:16" x14ac:dyDescent="0.2">
      <c r="A2956" s="546" t="s">
        <v>8110</v>
      </c>
      <c r="B2956" s="498" t="s">
        <v>619</v>
      </c>
      <c r="C2956" s="499" t="s">
        <v>620</v>
      </c>
      <c r="D2956" s="546" t="s">
        <v>8202</v>
      </c>
      <c r="E2956" s="575">
        <v>3300</v>
      </c>
      <c r="F2956" s="576">
        <v>23977795</v>
      </c>
      <c r="G2956" s="577" t="s">
        <v>8203</v>
      </c>
      <c r="H2956" s="551" t="s">
        <v>8204</v>
      </c>
      <c r="I2956" s="551" t="s">
        <v>7082</v>
      </c>
      <c r="J2956" s="551" t="s">
        <v>8204</v>
      </c>
      <c r="K2956" s="555">
        <v>1</v>
      </c>
      <c r="L2956" s="546">
        <v>12</v>
      </c>
      <c r="M2956" s="578">
        <v>42288.217934003187</v>
      </c>
      <c r="N2956" s="546">
        <v>1</v>
      </c>
      <c r="O2956" s="546">
        <v>6</v>
      </c>
      <c r="P2956" s="578">
        <v>21010.111892675654</v>
      </c>
    </row>
    <row r="2957" spans="1:16" x14ac:dyDescent="0.2">
      <c r="A2957" s="546" t="s">
        <v>8110</v>
      </c>
      <c r="B2957" s="498" t="s">
        <v>619</v>
      </c>
      <c r="C2957" s="499" t="s">
        <v>620</v>
      </c>
      <c r="D2957" s="546" t="s">
        <v>8205</v>
      </c>
      <c r="E2957" s="575">
        <v>1900</v>
      </c>
      <c r="F2957" s="576" t="s">
        <v>8206</v>
      </c>
      <c r="G2957" s="577" t="s">
        <v>8207</v>
      </c>
      <c r="H2957" s="551" t="s">
        <v>8208</v>
      </c>
      <c r="I2957" s="551" t="s">
        <v>7142</v>
      </c>
      <c r="J2957" s="551" t="s">
        <v>8208</v>
      </c>
      <c r="K2957" s="555">
        <v>1</v>
      </c>
      <c r="L2957" s="546">
        <v>12</v>
      </c>
      <c r="M2957" s="578">
        <v>25450.417934003184</v>
      </c>
      <c r="N2957" s="546">
        <v>1</v>
      </c>
      <c r="O2957" s="546">
        <v>6</v>
      </c>
      <c r="P2957" s="578">
        <v>12329.311892675656</v>
      </c>
    </row>
    <row r="2958" spans="1:16" x14ac:dyDescent="0.2">
      <c r="A2958" s="546" t="s">
        <v>8110</v>
      </c>
      <c r="B2958" s="498" t="s">
        <v>619</v>
      </c>
      <c r="C2958" s="499" t="s">
        <v>620</v>
      </c>
      <c r="D2958" s="546" t="s">
        <v>8111</v>
      </c>
      <c r="E2958" s="575">
        <v>2800</v>
      </c>
      <c r="F2958" s="576">
        <v>23808529</v>
      </c>
      <c r="G2958" s="577" t="s">
        <v>8209</v>
      </c>
      <c r="H2958" s="551" t="s">
        <v>8210</v>
      </c>
      <c r="I2958" s="551" t="s">
        <v>7122</v>
      </c>
      <c r="J2958" s="551" t="s">
        <v>8210</v>
      </c>
      <c r="K2958" s="555">
        <v>1</v>
      </c>
      <c r="L2958" s="546">
        <v>12</v>
      </c>
      <c r="M2958" s="578">
        <v>36288.217934003187</v>
      </c>
      <c r="N2958" s="546">
        <v>1</v>
      </c>
      <c r="O2958" s="546">
        <v>6</v>
      </c>
      <c r="P2958" s="578">
        <v>18010.111892675654</v>
      </c>
    </row>
    <row r="2959" spans="1:16" x14ac:dyDescent="0.2">
      <c r="A2959" s="546" t="s">
        <v>8110</v>
      </c>
      <c r="B2959" s="498" t="s">
        <v>619</v>
      </c>
      <c r="C2959" s="499" t="s">
        <v>620</v>
      </c>
      <c r="D2959" s="546" t="s">
        <v>8211</v>
      </c>
      <c r="E2959" s="575">
        <v>1900</v>
      </c>
      <c r="F2959" s="576">
        <v>24798161</v>
      </c>
      <c r="G2959" s="577" t="s">
        <v>8212</v>
      </c>
      <c r="H2959" s="551" t="s">
        <v>8127</v>
      </c>
      <c r="I2959" s="551" t="s">
        <v>7142</v>
      </c>
      <c r="J2959" s="551" t="s">
        <v>8127</v>
      </c>
      <c r="K2959" s="555">
        <v>1</v>
      </c>
      <c r="L2959" s="546">
        <v>12</v>
      </c>
      <c r="M2959" s="578">
        <v>25450.417934003184</v>
      </c>
      <c r="N2959" s="546">
        <v>1</v>
      </c>
      <c r="O2959" s="546">
        <v>6</v>
      </c>
      <c r="P2959" s="578">
        <v>12329.311892675656</v>
      </c>
    </row>
    <row r="2960" spans="1:16" x14ac:dyDescent="0.2">
      <c r="A2960" s="546" t="s">
        <v>8110</v>
      </c>
      <c r="B2960" s="498" t="s">
        <v>619</v>
      </c>
      <c r="C2960" s="499" t="s">
        <v>620</v>
      </c>
      <c r="D2960" s="546" t="s">
        <v>8213</v>
      </c>
      <c r="E2960" s="575">
        <v>1900</v>
      </c>
      <c r="F2960" s="576">
        <v>25315468</v>
      </c>
      <c r="G2960" s="577" t="s">
        <v>8214</v>
      </c>
      <c r="H2960" s="551" t="s">
        <v>8124</v>
      </c>
      <c r="I2960" s="551" t="s">
        <v>7142</v>
      </c>
      <c r="J2960" s="551" t="s">
        <v>8124</v>
      </c>
      <c r="K2960" s="555">
        <v>1</v>
      </c>
      <c r="L2960" s="546">
        <v>12</v>
      </c>
      <c r="M2960" s="578">
        <v>25450.417934003184</v>
      </c>
      <c r="N2960" s="546">
        <v>1</v>
      </c>
      <c r="O2960" s="546">
        <v>6</v>
      </c>
      <c r="P2960" s="578">
        <v>12329.311892675656</v>
      </c>
    </row>
    <row r="2961" spans="1:16" x14ac:dyDescent="0.2">
      <c r="A2961" s="546" t="s">
        <v>8110</v>
      </c>
      <c r="B2961" s="498" t="s">
        <v>619</v>
      </c>
      <c r="C2961" s="499" t="s">
        <v>620</v>
      </c>
      <c r="D2961" s="546" t="s">
        <v>8215</v>
      </c>
      <c r="E2961" s="575">
        <v>3500</v>
      </c>
      <c r="F2961" s="576">
        <v>23966970</v>
      </c>
      <c r="G2961" s="577" t="s">
        <v>8216</v>
      </c>
      <c r="H2961" s="551" t="s">
        <v>7884</v>
      </c>
      <c r="I2961" s="551" t="s">
        <v>7082</v>
      </c>
      <c r="J2961" s="551" t="s">
        <v>7884</v>
      </c>
      <c r="K2961" s="555">
        <v>1</v>
      </c>
      <c r="L2961" s="546">
        <v>12</v>
      </c>
      <c r="M2961" s="578">
        <v>44688.217934003187</v>
      </c>
      <c r="N2961" s="546">
        <v>1</v>
      </c>
      <c r="O2961" s="546">
        <v>6</v>
      </c>
      <c r="P2961" s="578">
        <v>22210.111892675654</v>
      </c>
    </row>
    <row r="2962" spans="1:16" x14ac:dyDescent="0.2">
      <c r="A2962" s="546" t="s">
        <v>8110</v>
      </c>
      <c r="B2962" s="498" t="s">
        <v>619</v>
      </c>
      <c r="C2962" s="499" t="s">
        <v>620</v>
      </c>
      <c r="D2962" s="546" t="s">
        <v>8215</v>
      </c>
      <c r="E2962" s="575">
        <v>3800</v>
      </c>
      <c r="F2962" s="576">
        <v>43281</v>
      </c>
      <c r="G2962" s="577" t="s">
        <v>8217</v>
      </c>
      <c r="H2962" s="551" t="s">
        <v>8218</v>
      </c>
      <c r="I2962" s="551" t="s">
        <v>7082</v>
      </c>
      <c r="J2962" s="551" t="s">
        <v>8218</v>
      </c>
      <c r="K2962" s="555">
        <v>1</v>
      </c>
      <c r="L2962" s="546">
        <v>12</v>
      </c>
      <c r="M2962" s="578">
        <v>48288.217934003187</v>
      </c>
      <c r="N2962" s="546">
        <v>1</v>
      </c>
      <c r="O2962" s="546">
        <v>6</v>
      </c>
      <c r="P2962" s="578">
        <v>24010.111892675654</v>
      </c>
    </row>
    <row r="2963" spans="1:16" x14ac:dyDescent="0.2">
      <c r="A2963" s="546" t="s">
        <v>8110</v>
      </c>
      <c r="B2963" s="498" t="s">
        <v>619</v>
      </c>
      <c r="C2963" s="499" t="s">
        <v>620</v>
      </c>
      <c r="D2963" s="546" t="s">
        <v>8219</v>
      </c>
      <c r="E2963" s="575">
        <v>1900</v>
      </c>
      <c r="F2963" s="576">
        <v>23864256</v>
      </c>
      <c r="G2963" s="577" t="s">
        <v>8220</v>
      </c>
      <c r="H2963" s="551" t="s">
        <v>8204</v>
      </c>
      <c r="I2963" s="551" t="s">
        <v>7142</v>
      </c>
      <c r="J2963" s="551" t="s">
        <v>8204</v>
      </c>
      <c r="K2963" s="555">
        <v>1</v>
      </c>
      <c r="L2963" s="546">
        <v>12</v>
      </c>
      <c r="M2963" s="578">
        <v>25450.417934003184</v>
      </c>
      <c r="N2963" s="546">
        <v>1</v>
      </c>
      <c r="O2963" s="546">
        <v>6</v>
      </c>
      <c r="P2963" s="578">
        <v>12329.311892675656</v>
      </c>
    </row>
    <row r="2964" spans="1:16" x14ac:dyDescent="0.2">
      <c r="A2964" s="546" t="s">
        <v>8110</v>
      </c>
      <c r="B2964" s="498" t="s">
        <v>619</v>
      </c>
      <c r="C2964" s="499" t="s">
        <v>620</v>
      </c>
      <c r="D2964" s="546" t="s">
        <v>8221</v>
      </c>
      <c r="E2964" s="575">
        <v>1900</v>
      </c>
      <c r="F2964" s="576" t="s">
        <v>8222</v>
      </c>
      <c r="G2964" s="577" t="s">
        <v>8223</v>
      </c>
      <c r="H2964" s="551" t="s">
        <v>8119</v>
      </c>
      <c r="I2964" s="551" t="s">
        <v>7142</v>
      </c>
      <c r="J2964" s="551" t="s">
        <v>8119</v>
      </c>
      <c r="K2964" s="555">
        <v>1</v>
      </c>
      <c r="L2964" s="546">
        <v>12</v>
      </c>
      <c r="M2964" s="578">
        <v>25450.417934003184</v>
      </c>
      <c r="N2964" s="546">
        <v>1</v>
      </c>
      <c r="O2964" s="546">
        <v>6</v>
      </c>
      <c r="P2964" s="578">
        <v>12329.311892675656</v>
      </c>
    </row>
    <row r="2965" spans="1:16" x14ac:dyDescent="0.2">
      <c r="A2965" s="546" t="s">
        <v>8110</v>
      </c>
      <c r="B2965" s="498" t="s">
        <v>619</v>
      </c>
      <c r="C2965" s="499" t="s">
        <v>620</v>
      </c>
      <c r="D2965" s="546" t="s">
        <v>8224</v>
      </c>
      <c r="E2965" s="575">
        <v>2600</v>
      </c>
      <c r="F2965" s="576">
        <v>40234804</v>
      </c>
      <c r="G2965" s="577" t="s">
        <v>8225</v>
      </c>
      <c r="H2965" s="551" t="s">
        <v>8210</v>
      </c>
      <c r="I2965" s="551" t="s">
        <v>7122</v>
      </c>
      <c r="J2965" s="551" t="s">
        <v>8210</v>
      </c>
      <c r="K2965" s="555">
        <v>1</v>
      </c>
      <c r="L2965" s="546">
        <v>12</v>
      </c>
      <c r="M2965" s="578">
        <v>33888.217934003187</v>
      </c>
      <c r="N2965" s="546">
        <v>1</v>
      </c>
      <c r="O2965" s="546">
        <v>6</v>
      </c>
      <c r="P2965" s="578">
        <v>16810.111892675654</v>
      </c>
    </row>
    <row r="2966" spans="1:16" x14ac:dyDescent="0.2">
      <c r="A2966" s="546" t="s">
        <v>8110</v>
      </c>
      <c r="B2966" s="498" t="s">
        <v>619</v>
      </c>
      <c r="C2966" s="499" t="s">
        <v>620</v>
      </c>
      <c r="D2966" s="546" t="s">
        <v>8226</v>
      </c>
      <c r="E2966" s="575">
        <v>3500</v>
      </c>
      <c r="F2966" s="576">
        <v>23983331</v>
      </c>
      <c r="G2966" s="577" t="s">
        <v>8227</v>
      </c>
      <c r="H2966" s="551" t="s">
        <v>8179</v>
      </c>
      <c r="I2966" s="551" t="s">
        <v>7082</v>
      </c>
      <c r="J2966" s="551" t="s">
        <v>8179</v>
      </c>
      <c r="K2966" s="555">
        <v>1</v>
      </c>
      <c r="L2966" s="546">
        <v>12</v>
      </c>
      <c r="M2966" s="578">
        <v>44688.217934003187</v>
      </c>
      <c r="N2966" s="546">
        <v>1</v>
      </c>
      <c r="O2966" s="546">
        <v>6</v>
      </c>
      <c r="P2966" s="578">
        <v>22210.111892675654</v>
      </c>
    </row>
    <row r="2967" spans="1:16" x14ac:dyDescent="0.2">
      <c r="A2967" s="546" t="s">
        <v>8110</v>
      </c>
      <c r="B2967" s="498" t="s">
        <v>619</v>
      </c>
      <c r="C2967" s="499" t="s">
        <v>620</v>
      </c>
      <c r="D2967" s="546" t="s">
        <v>8111</v>
      </c>
      <c r="E2967" s="575">
        <v>3500</v>
      </c>
      <c r="F2967" s="576" t="s">
        <v>8228</v>
      </c>
      <c r="G2967" s="577" t="s">
        <v>8229</v>
      </c>
      <c r="H2967" s="551" t="s">
        <v>8230</v>
      </c>
      <c r="I2967" s="551" t="s">
        <v>7082</v>
      </c>
      <c r="J2967" s="551" t="s">
        <v>8230</v>
      </c>
      <c r="K2967" s="555">
        <v>1</v>
      </c>
      <c r="L2967" s="546">
        <v>12</v>
      </c>
      <c r="M2967" s="578">
        <v>44688.217934003187</v>
      </c>
      <c r="N2967" s="546">
        <v>1</v>
      </c>
      <c r="O2967" s="546">
        <v>6</v>
      </c>
      <c r="P2967" s="578">
        <v>22210.111892675654</v>
      </c>
    </row>
    <row r="2968" spans="1:16" x14ac:dyDescent="0.2">
      <c r="A2968" s="546" t="s">
        <v>8110</v>
      </c>
      <c r="B2968" s="498" t="s">
        <v>619</v>
      </c>
      <c r="C2968" s="499" t="s">
        <v>620</v>
      </c>
      <c r="D2968" s="546" t="s">
        <v>8231</v>
      </c>
      <c r="E2968" s="575">
        <v>2600</v>
      </c>
      <c r="F2968" s="576">
        <v>23984849</v>
      </c>
      <c r="G2968" s="577" t="s">
        <v>8232</v>
      </c>
      <c r="H2968" s="551" t="s">
        <v>8233</v>
      </c>
      <c r="I2968" s="551" t="s">
        <v>7122</v>
      </c>
      <c r="J2968" s="551" t="s">
        <v>8233</v>
      </c>
      <c r="K2968" s="555">
        <v>1</v>
      </c>
      <c r="L2968" s="546">
        <v>12</v>
      </c>
      <c r="M2968" s="578">
        <v>33888.217934003187</v>
      </c>
      <c r="N2968" s="546">
        <v>1</v>
      </c>
      <c r="O2968" s="546">
        <v>6</v>
      </c>
      <c r="P2968" s="578">
        <v>16810.111892675654</v>
      </c>
    </row>
    <row r="2969" spans="1:16" x14ac:dyDescent="0.2">
      <c r="A2969" s="546" t="s">
        <v>8110</v>
      </c>
      <c r="B2969" s="498" t="s">
        <v>619</v>
      </c>
      <c r="C2969" s="499" t="s">
        <v>620</v>
      </c>
      <c r="D2969" s="546" t="s">
        <v>8234</v>
      </c>
      <c r="E2969" s="575">
        <v>3500</v>
      </c>
      <c r="F2969" s="576">
        <v>45733551</v>
      </c>
      <c r="G2969" s="577" t="s">
        <v>8235</v>
      </c>
      <c r="H2969" s="551" t="s">
        <v>8189</v>
      </c>
      <c r="I2969" s="551" t="s">
        <v>7082</v>
      </c>
      <c r="J2969" s="551" t="s">
        <v>8189</v>
      </c>
      <c r="K2969" s="555">
        <v>1</v>
      </c>
      <c r="L2969" s="546">
        <v>12</v>
      </c>
      <c r="M2969" s="578">
        <v>44688.217934003187</v>
      </c>
      <c r="N2969" s="546">
        <v>1</v>
      </c>
      <c r="O2969" s="546">
        <v>6</v>
      </c>
      <c r="P2969" s="578">
        <v>22210.111892675654</v>
      </c>
    </row>
    <row r="2970" spans="1:16" x14ac:dyDescent="0.2">
      <c r="A2970" s="546" t="s">
        <v>8110</v>
      </c>
      <c r="B2970" s="498" t="s">
        <v>619</v>
      </c>
      <c r="C2970" s="499" t="s">
        <v>620</v>
      </c>
      <c r="D2970" s="546" t="s">
        <v>8205</v>
      </c>
      <c r="E2970" s="575">
        <v>1900</v>
      </c>
      <c r="F2970" s="576" t="s">
        <v>8236</v>
      </c>
      <c r="G2970" s="577" t="s">
        <v>8237</v>
      </c>
      <c r="H2970" s="551" t="s">
        <v>8119</v>
      </c>
      <c r="I2970" s="551" t="s">
        <v>7142</v>
      </c>
      <c r="J2970" s="551" t="s">
        <v>8119</v>
      </c>
      <c r="K2970" s="555">
        <v>1</v>
      </c>
      <c r="L2970" s="546">
        <v>12</v>
      </c>
      <c r="M2970" s="578">
        <v>25450.417934003184</v>
      </c>
      <c r="N2970" s="546">
        <v>1</v>
      </c>
      <c r="O2970" s="546">
        <v>6</v>
      </c>
      <c r="P2970" s="578">
        <v>12329.311892675656</v>
      </c>
    </row>
    <row r="2971" spans="1:16" x14ac:dyDescent="0.2">
      <c r="A2971" s="546" t="s">
        <v>8110</v>
      </c>
      <c r="B2971" s="498" t="s">
        <v>619</v>
      </c>
      <c r="C2971" s="499" t="s">
        <v>620</v>
      </c>
      <c r="D2971" s="546" t="s">
        <v>8238</v>
      </c>
      <c r="E2971" s="575">
        <v>3700</v>
      </c>
      <c r="F2971" s="576">
        <v>23807563</v>
      </c>
      <c r="G2971" s="577" t="s">
        <v>8239</v>
      </c>
      <c r="H2971" s="551" t="s">
        <v>8240</v>
      </c>
      <c r="I2971" s="551" t="s">
        <v>7082</v>
      </c>
      <c r="J2971" s="551" t="s">
        <v>8240</v>
      </c>
      <c r="K2971" s="555">
        <v>1</v>
      </c>
      <c r="L2971" s="546">
        <v>12</v>
      </c>
      <c r="M2971" s="578">
        <v>47088.217934003187</v>
      </c>
      <c r="N2971" s="546">
        <v>1</v>
      </c>
      <c r="O2971" s="546">
        <v>6</v>
      </c>
      <c r="P2971" s="578">
        <v>23410.111892675654</v>
      </c>
    </row>
    <row r="2972" spans="1:16" x14ac:dyDescent="0.2">
      <c r="A2972" s="546" t="s">
        <v>8110</v>
      </c>
      <c r="B2972" s="498" t="s">
        <v>619</v>
      </c>
      <c r="C2972" s="499" t="s">
        <v>620</v>
      </c>
      <c r="D2972" s="546" t="s">
        <v>8111</v>
      </c>
      <c r="E2972" s="575">
        <v>5000</v>
      </c>
      <c r="F2972" s="576">
        <v>23807563</v>
      </c>
      <c r="G2972" s="577" t="s">
        <v>8239</v>
      </c>
      <c r="H2972" s="551" t="s">
        <v>8240</v>
      </c>
      <c r="I2972" s="551" t="s">
        <v>7082</v>
      </c>
      <c r="J2972" s="551" t="s">
        <v>8240</v>
      </c>
      <c r="K2972" s="555">
        <v>1</v>
      </c>
      <c r="L2972" s="546">
        <v>12</v>
      </c>
      <c r="M2972" s="578">
        <v>62688.217934003187</v>
      </c>
      <c r="N2972" s="546">
        <v>1</v>
      </c>
      <c r="O2972" s="546">
        <v>6</v>
      </c>
      <c r="P2972" s="578">
        <v>31210.111892675654</v>
      </c>
    </row>
    <row r="2973" spans="1:16" x14ac:dyDescent="0.2">
      <c r="A2973" s="546" t="s">
        <v>8110</v>
      </c>
      <c r="B2973" s="498" t="s">
        <v>619</v>
      </c>
      <c r="C2973" s="499" t="s">
        <v>620</v>
      </c>
      <c r="D2973" s="546" t="s">
        <v>8241</v>
      </c>
      <c r="E2973" s="575">
        <v>1900</v>
      </c>
      <c r="F2973" s="576">
        <v>41978537</v>
      </c>
      <c r="G2973" s="577" t="s">
        <v>8242</v>
      </c>
      <c r="H2973" s="551" t="s">
        <v>8124</v>
      </c>
      <c r="I2973" s="551" t="s">
        <v>7142</v>
      </c>
      <c r="J2973" s="551" t="s">
        <v>8124</v>
      </c>
      <c r="K2973" s="555">
        <v>1</v>
      </c>
      <c r="L2973" s="546">
        <v>12</v>
      </c>
      <c r="M2973" s="578">
        <v>25450.417934003184</v>
      </c>
      <c r="N2973" s="546">
        <v>1</v>
      </c>
      <c r="O2973" s="546">
        <v>6</v>
      </c>
      <c r="P2973" s="578">
        <v>12329.311892675656</v>
      </c>
    </row>
    <row r="2974" spans="1:16" x14ac:dyDescent="0.2">
      <c r="A2974" s="546" t="s">
        <v>8110</v>
      </c>
      <c r="B2974" s="498" t="s">
        <v>619</v>
      </c>
      <c r="C2974" s="499" t="s">
        <v>620</v>
      </c>
      <c r="D2974" s="546" t="s">
        <v>8243</v>
      </c>
      <c r="E2974" s="575">
        <v>1900</v>
      </c>
      <c r="F2974" s="576">
        <v>24708598</v>
      </c>
      <c r="G2974" s="577" t="s">
        <v>8244</v>
      </c>
      <c r="H2974" s="551" t="s">
        <v>8127</v>
      </c>
      <c r="I2974" s="551" t="s">
        <v>7142</v>
      </c>
      <c r="J2974" s="551" t="s">
        <v>8127</v>
      </c>
      <c r="K2974" s="555">
        <v>1</v>
      </c>
      <c r="L2974" s="546">
        <v>12</v>
      </c>
      <c r="M2974" s="578">
        <v>25450.417934003184</v>
      </c>
      <c r="N2974" s="546">
        <v>1</v>
      </c>
      <c r="O2974" s="546">
        <v>6</v>
      </c>
      <c r="P2974" s="578">
        <v>12329.311892675656</v>
      </c>
    </row>
    <row r="2975" spans="1:16" x14ac:dyDescent="0.2">
      <c r="A2975" s="546" t="s">
        <v>8110</v>
      </c>
      <c r="B2975" s="498" t="s">
        <v>619</v>
      </c>
      <c r="C2975" s="499" t="s">
        <v>620</v>
      </c>
      <c r="D2975" s="546" t="s">
        <v>8245</v>
      </c>
      <c r="E2975" s="575">
        <v>1900</v>
      </c>
      <c r="F2975" s="576">
        <v>24695457</v>
      </c>
      <c r="G2975" s="577" t="s">
        <v>8246</v>
      </c>
      <c r="H2975" s="551" t="s">
        <v>8124</v>
      </c>
      <c r="I2975" s="551" t="s">
        <v>7142</v>
      </c>
      <c r="J2975" s="551" t="s">
        <v>8124</v>
      </c>
      <c r="K2975" s="555">
        <v>1</v>
      </c>
      <c r="L2975" s="546">
        <v>12</v>
      </c>
      <c r="M2975" s="578">
        <v>25450.417934003184</v>
      </c>
      <c r="N2975" s="546">
        <v>1</v>
      </c>
      <c r="O2975" s="546">
        <v>6</v>
      </c>
      <c r="P2975" s="578">
        <v>12329.311892675656</v>
      </c>
    </row>
    <row r="2976" spans="1:16" x14ac:dyDescent="0.2">
      <c r="A2976" s="546" t="s">
        <v>8110</v>
      </c>
      <c r="B2976" s="498" t="s">
        <v>619</v>
      </c>
      <c r="C2976" s="499" t="s">
        <v>620</v>
      </c>
      <c r="D2976" s="546" t="s">
        <v>8247</v>
      </c>
      <c r="E2976" s="575">
        <v>2600</v>
      </c>
      <c r="F2976" s="576">
        <v>24708755</v>
      </c>
      <c r="G2976" s="577" t="s">
        <v>8248</v>
      </c>
      <c r="H2976" s="551" t="s">
        <v>8249</v>
      </c>
      <c r="I2976" s="551" t="s">
        <v>7122</v>
      </c>
      <c r="J2976" s="551" t="s">
        <v>8249</v>
      </c>
      <c r="K2976" s="555">
        <v>1</v>
      </c>
      <c r="L2976" s="546">
        <v>12</v>
      </c>
      <c r="M2976" s="578">
        <v>33888.217934003187</v>
      </c>
      <c r="N2976" s="546">
        <v>1</v>
      </c>
      <c r="O2976" s="546">
        <v>6</v>
      </c>
      <c r="P2976" s="578">
        <v>16810.111892675654</v>
      </c>
    </row>
    <row r="2977" spans="1:16" x14ac:dyDescent="0.2">
      <c r="A2977" s="546" t="s">
        <v>8110</v>
      </c>
      <c r="B2977" s="498" t="s">
        <v>619</v>
      </c>
      <c r="C2977" s="499" t="s">
        <v>620</v>
      </c>
      <c r="D2977" s="546" t="s">
        <v>8250</v>
      </c>
      <c r="E2977" s="575">
        <v>1900</v>
      </c>
      <c r="F2977" s="576">
        <v>25311627</v>
      </c>
      <c r="G2977" s="577" t="s">
        <v>8251</v>
      </c>
      <c r="H2977" s="551" t="s">
        <v>8124</v>
      </c>
      <c r="I2977" s="551" t="s">
        <v>7142</v>
      </c>
      <c r="J2977" s="551" t="s">
        <v>8124</v>
      </c>
      <c r="K2977" s="555">
        <v>1</v>
      </c>
      <c r="L2977" s="546">
        <v>12</v>
      </c>
      <c r="M2977" s="578">
        <v>25450.417934003184</v>
      </c>
      <c r="N2977" s="546">
        <v>1</v>
      </c>
      <c r="O2977" s="546">
        <v>6</v>
      </c>
      <c r="P2977" s="578">
        <v>12329.311892675656</v>
      </c>
    </row>
    <row r="2978" spans="1:16" x14ac:dyDescent="0.2">
      <c r="A2978" s="546" t="s">
        <v>8110</v>
      </c>
      <c r="B2978" s="498" t="s">
        <v>619</v>
      </c>
      <c r="C2978" s="499" t="s">
        <v>620</v>
      </c>
      <c r="D2978" s="546" t="s">
        <v>8252</v>
      </c>
      <c r="E2978" s="575">
        <v>2600</v>
      </c>
      <c r="F2978" s="576">
        <v>24003003</v>
      </c>
      <c r="G2978" s="577" t="s">
        <v>8253</v>
      </c>
      <c r="H2978" s="551" t="s">
        <v>8254</v>
      </c>
      <c r="I2978" s="551" t="s">
        <v>7122</v>
      </c>
      <c r="J2978" s="551" t="s">
        <v>8254</v>
      </c>
      <c r="K2978" s="555">
        <v>1</v>
      </c>
      <c r="L2978" s="546">
        <v>12</v>
      </c>
      <c r="M2978" s="578">
        <v>33888.217934003187</v>
      </c>
      <c r="N2978" s="546">
        <v>1</v>
      </c>
      <c r="O2978" s="546">
        <v>6</v>
      </c>
      <c r="P2978" s="578">
        <v>16810.111892675654</v>
      </c>
    </row>
    <row r="2979" spans="1:16" x14ac:dyDescent="0.2">
      <c r="A2979" s="546" t="s">
        <v>8110</v>
      </c>
      <c r="B2979" s="498" t="s">
        <v>619</v>
      </c>
      <c r="C2979" s="499" t="s">
        <v>620</v>
      </c>
      <c r="D2979" s="546" t="s">
        <v>8255</v>
      </c>
      <c r="E2979" s="575">
        <v>1900</v>
      </c>
      <c r="F2979" s="576">
        <v>25208222</v>
      </c>
      <c r="G2979" s="577" t="s">
        <v>8256</v>
      </c>
      <c r="H2979" s="551" t="s">
        <v>8119</v>
      </c>
      <c r="I2979" s="551" t="s">
        <v>7142</v>
      </c>
      <c r="J2979" s="551" t="s">
        <v>8119</v>
      </c>
      <c r="K2979" s="555">
        <v>1</v>
      </c>
      <c r="L2979" s="546">
        <v>12</v>
      </c>
      <c r="M2979" s="578">
        <v>25450.417934003184</v>
      </c>
      <c r="N2979" s="546">
        <v>1</v>
      </c>
      <c r="O2979" s="546">
        <v>6</v>
      </c>
      <c r="P2979" s="578">
        <v>12329.311892675656</v>
      </c>
    </row>
    <row r="2980" spans="1:16" x14ac:dyDescent="0.2">
      <c r="A2980" s="546" t="s">
        <v>8110</v>
      </c>
      <c r="B2980" s="498" t="s">
        <v>619</v>
      </c>
      <c r="C2980" s="499" t="s">
        <v>620</v>
      </c>
      <c r="D2980" s="546" t="s">
        <v>8252</v>
      </c>
      <c r="E2980" s="575">
        <v>1900</v>
      </c>
      <c r="F2980" s="576">
        <v>25000970</v>
      </c>
      <c r="G2980" s="577" t="s">
        <v>8257</v>
      </c>
      <c r="H2980" s="551" t="s">
        <v>8119</v>
      </c>
      <c r="I2980" s="551" t="s">
        <v>7142</v>
      </c>
      <c r="J2980" s="551" t="s">
        <v>8119</v>
      </c>
      <c r="K2980" s="555">
        <v>1</v>
      </c>
      <c r="L2980" s="546">
        <v>12</v>
      </c>
      <c r="M2980" s="578">
        <v>25450.417934003184</v>
      </c>
      <c r="N2980" s="546">
        <v>1</v>
      </c>
      <c r="O2980" s="546">
        <v>6</v>
      </c>
      <c r="P2980" s="578">
        <v>12329.311892675656</v>
      </c>
    </row>
    <row r="2981" spans="1:16" x14ac:dyDescent="0.2">
      <c r="A2981" s="546" t="s">
        <v>8110</v>
      </c>
      <c r="B2981" s="498" t="s">
        <v>619</v>
      </c>
      <c r="C2981" s="499" t="s">
        <v>620</v>
      </c>
      <c r="D2981" s="546" t="s">
        <v>8258</v>
      </c>
      <c r="E2981" s="575">
        <v>1900</v>
      </c>
      <c r="F2981" s="576">
        <v>41655858</v>
      </c>
      <c r="G2981" s="577" t="s">
        <v>8259</v>
      </c>
      <c r="H2981" s="551" t="s">
        <v>8260</v>
      </c>
      <c r="I2981" s="551" t="s">
        <v>7142</v>
      </c>
      <c r="J2981" s="551" t="s">
        <v>8260</v>
      </c>
      <c r="K2981" s="555">
        <v>1</v>
      </c>
      <c r="L2981" s="546">
        <v>12</v>
      </c>
      <c r="M2981" s="578">
        <v>25450.417934003184</v>
      </c>
      <c r="N2981" s="546">
        <v>1</v>
      </c>
      <c r="O2981" s="546">
        <v>6</v>
      </c>
      <c r="P2981" s="578">
        <v>12329.311892675656</v>
      </c>
    </row>
    <row r="2982" spans="1:16" x14ac:dyDescent="0.2">
      <c r="A2982" s="546" t="s">
        <v>8110</v>
      </c>
      <c r="B2982" s="498" t="s">
        <v>619</v>
      </c>
      <c r="C2982" s="499" t="s">
        <v>620</v>
      </c>
      <c r="D2982" s="546" t="s">
        <v>8261</v>
      </c>
      <c r="E2982" s="575">
        <v>3500</v>
      </c>
      <c r="F2982" s="576">
        <v>47390525</v>
      </c>
      <c r="G2982" s="577" t="s">
        <v>8262</v>
      </c>
      <c r="H2982" s="551" t="s">
        <v>7810</v>
      </c>
      <c r="I2982" s="551" t="s">
        <v>7082</v>
      </c>
      <c r="J2982" s="551" t="s">
        <v>7810</v>
      </c>
      <c r="K2982" s="555">
        <v>1</v>
      </c>
      <c r="L2982" s="546">
        <v>12</v>
      </c>
      <c r="M2982" s="578">
        <v>44688.217934003187</v>
      </c>
      <c r="N2982" s="546">
        <v>1</v>
      </c>
      <c r="O2982" s="546">
        <v>6</v>
      </c>
      <c r="P2982" s="578">
        <v>22210.111892675654</v>
      </c>
    </row>
    <row r="2983" spans="1:16" x14ac:dyDescent="0.2">
      <c r="A2983" s="546" t="s">
        <v>8110</v>
      </c>
      <c r="B2983" s="498" t="s">
        <v>619</v>
      </c>
      <c r="C2983" s="499" t="s">
        <v>620</v>
      </c>
      <c r="D2983" s="546" t="s">
        <v>8255</v>
      </c>
      <c r="E2983" s="575">
        <v>2600</v>
      </c>
      <c r="F2983" s="576">
        <v>41068352</v>
      </c>
      <c r="G2983" s="577" t="s">
        <v>8263</v>
      </c>
      <c r="H2983" s="551" t="s">
        <v>8264</v>
      </c>
      <c r="I2983" s="551" t="s">
        <v>7122</v>
      </c>
      <c r="J2983" s="551" t="s">
        <v>8264</v>
      </c>
      <c r="K2983" s="555">
        <v>1</v>
      </c>
      <c r="L2983" s="546">
        <v>12</v>
      </c>
      <c r="M2983" s="578">
        <v>33888.217934003187</v>
      </c>
      <c r="N2983" s="546">
        <v>1</v>
      </c>
      <c r="O2983" s="546">
        <v>6</v>
      </c>
      <c r="P2983" s="578">
        <v>16810.111892675654</v>
      </c>
    </row>
    <row r="2984" spans="1:16" x14ac:dyDescent="0.2">
      <c r="A2984" s="546" t="s">
        <v>8110</v>
      </c>
      <c r="B2984" s="498" t="s">
        <v>619</v>
      </c>
      <c r="C2984" s="499" t="s">
        <v>620</v>
      </c>
      <c r="D2984" s="546" t="s">
        <v>8265</v>
      </c>
      <c r="E2984" s="575">
        <v>2300</v>
      </c>
      <c r="F2984" s="576">
        <v>42210581</v>
      </c>
      <c r="G2984" s="577" t="s">
        <v>8266</v>
      </c>
      <c r="H2984" s="551" t="s">
        <v>8267</v>
      </c>
      <c r="I2984" s="551" t="s">
        <v>7122</v>
      </c>
      <c r="J2984" s="551" t="s">
        <v>8267</v>
      </c>
      <c r="K2984" s="555">
        <v>1</v>
      </c>
      <c r="L2984" s="546">
        <v>12</v>
      </c>
      <c r="M2984" s="578">
        <v>30288.217934003187</v>
      </c>
      <c r="N2984" s="546">
        <v>1</v>
      </c>
      <c r="O2984" s="546">
        <v>6</v>
      </c>
      <c r="P2984" s="578">
        <v>14945.311892675656</v>
      </c>
    </row>
    <row r="2985" spans="1:16" x14ac:dyDescent="0.2">
      <c r="A2985" s="546" t="s">
        <v>8110</v>
      </c>
      <c r="B2985" s="498" t="s">
        <v>619</v>
      </c>
      <c r="C2985" s="499" t="s">
        <v>620</v>
      </c>
      <c r="D2985" s="546" t="s">
        <v>8268</v>
      </c>
      <c r="E2985" s="575">
        <v>3500</v>
      </c>
      <c r="F2985" s="576">
        <v>25216489</v>
      </c>
      <c r="G2985" s="577" t="s">
        <v>8269</v>
      </c>
      <c r="H2985" s="551" t="s">
        <v>7884</v>
      </c>
      <c r="I2985" s="551" t="s">
        <v>7082</v>
      </c>
      <c r="J2985" s="551" t="s">
        <v>7884</v>
      </c>
      <c r="K2985" s="555">
        <v>1</v>
      </c>
      <c r="L2985" s="546">
        <v>12</v>
      </c>
      <c r="M2985" s="578">
        <v>44688.217934003187</v>
      </c>
      <c r="N2985" s="546">
        <v>1</v>
      </c>
      <c r="O2985" s="546">
        <v>6</v>
      </c>
      <c r="P2985" s="578">
        <v>22210.111892675654</v>
      </c>
    </row>
    <row r="2986" spans="1:16" x14ac:dyDescent="0.2">
      <c r="A2986" s="546" t="s">
        <v>8110</v>
      </c>
      <c r="B2986" s="498" t="s">
        <v>619</v>
      </c>
      <c r="C2986" s="499" t="s">
        <v>620</v>
      </c>
      <c r="D2986" s="546" t="s">
        <v>8111</v>
      </c>
      <c r="E2986" s="575">
        <v>2300</v>
      </c>
      <c r="F2986" s="576">
        <v>24997950</v>
      </c>
      <c r="G2986" s="577" t="s">
        <v>8270</v>
      </c>
      <c r="H2986" s="551" t="s">
        <v>8271</v>
      </c>
      <c r="I2986" s="551" t="s">
        <v>7122</v>
      </c>
      <c r="J2986" s="551" t="s">
        <v>8271</v>
      </c>
      <c r="K2986" s="555">
        <v>1</v>
      </c>
      <c r="L2986" s="546">
        <v>12</v>
      </c>
      <c r="M2986" s="578">
        <v>30288.217934003187</v>
      </c>
      <c r="N2986" s="546">
        <v>1</v>
      </c>
      <c r="O2986" s="546">
        <v>6</v>
      </c>
      <c r="P2986" s="578">
        <v>14945.311892675656</v>
      </c>
    </row>
    <row r="2987" spans="1:16" x14ac:dyDescent="0.2">
      <c r="A2987" s="546" t="s">
        <v>8110</v>
      </c>
      <c r="B2987" s="498" t="s">
        <v>619</v>
      </c>
      <c r="C2987" s="499" t="s">
        <v>620</v>
      </c>
      <c r="D2987" s="546" t="s">
        <v>8160</v>
      </c>
      <c r="E2987" s="575">
        <v>1900</v>
      </c>
      <c r="F2987" s="576">
        <v>23828240</v>
      </c>
      <c r="G2987" s="577" t="s">
        <v>8272</v>
      </c>
      <c r="H2987" s="551" t="s">
        <v>8150</v>
      </c>
      <c r="I2987" s="551" t="s">
        <v>7142</v>
      </c>
      <c r="J2987" s="551" t="s">
        <v>8150</v>
      </c>
      <c r="K2987" s="555">
        <v>1</v>
      </c>
      <c r="L2987" s="546">
        <v>12</v>
      </c>
      <c r="M2987" s="578">
        <v>25450.417934003184</v>
      </c>
      <c r="N2987" s="546">
        <v>1</v>
      </c>
      <c r="O2987" s="546">
        <v>6</v>
      </c>
      <c r="P2987" s="578">
        <v>12329.311892675656</v>
      </c>
    </row>
    <row r="2988" spans="1:16" x14ac:dyDescent="0.2">
      <c r="A2988" s="546" t="s">
        <v>8110</v>
      </c>
      <c r="B2988" s="498" t="s">
        <v>619</v>
      </c>
      <c r="C2988" s="499" t="s">
        <v>620</v>
      </c>
      <c r="D2988" s="546" t="s">
        <v>8273</v>
      </c>
      <c r="E2988" s="575">
        <v>5700</v>
      </c>
      <c r="F2988" s="576">
        <v>25060150</v>
      </c>
      <c r="G2988" s="577" t="s">
        <v>8274</v>
      </c>
      <c r="H2988" s="551" t="s">
        <v>8275</v>
      </c>
      <c r="I2988" s="551" t="s">
        <v>7082</v>
      </c>
      <c r="J2988" s="551" t="s">
        <v>8275</v>
      </c>
      <c r="K2988" s="555">
        <v>1</v>
      </c>
      <c r="L2988" s="546">
        <v>12</v>
      </c>
      <c r="M2988" s="578">
        <v>71088.217934003187</v>
      </c>
      <c r="N2988" s="546">
        <v>1</v>
      </c>
      <c r="O2988" s="546">
        <v>6</v>
      </c>
      <c r="P2988" s="578">
        <v>35410.111892675661</v>
      </c>
    </row>
    <row r="2989" spans="1:16" x14ac:dyDescent="0.2">
      <c r="A2989" s="546" t="s">
        <v>8110</v>
      </c>
      <c r="B2989" s="498" t="s">
        <v>619</v>
      </c>
      <c r="C2989" s="499" t="s">
        <v>620</v>
      </c>
      <c r="D2989" s="546" t="s">
        <v>8111</v>
      </c>
      <c r="E2989" s="575">
        <v>1900</v>
      </c>
      <c r="F2989" s="576">
        <v>25062272</v>
      </c>
      <c r="G2989" s="577" t="s">
        <v>8276</v>
      </c>
      <c r="H2989" s="551" t="s">
        <v>8124</v>
      </c>
      <c r="I2989" s="551" t="s">
        <v>7142</v>
      </c>
      <c r="J2989" s="551" t="s">
        <v>8124</v>
      </c>
      <c r="K2989" s="555">
        <v>1</v>
      </c>
      <c r="L2989" s="546">
        <v>12</v>
      </c>
      <c r="M2989" s="578">
        <v>25450.417934003184</v>
      </c>
      <c r="N2989" s="546">
        <v>1</v>
      </c>
      <c r="O2989" s="546">
        <v>1</v>
      </c>
      <c r="P2989" s="578">
        <v>2371</v>
      </c>
    </row>
    <row r="2990" spans="1:16" x14ac:dyDescent="0.2">
      <c r="A2990" s="546" t="s">
        <v>8110</v>
      </c>
      <c r="B2990" s="498" t="s">
        <v>619</v>
      </c>
      <c r="C2990" s="499" t="s">
        <v>620</v>
      </c>
      <c r="D2990" s="546" t="s">
        <v>8111</v>
      </c>
      <c r="E2990" s="575">
        <v>4100</v>
      </c>
      <c r="F2990" s="576">
        <v>40684602</v>
      </c>
      <c r="G2990" s="577" t="s">
        <v>8277</v>
      </c>
      <c r="H2990" s="551" t="s">
        <v>8230</v>
      </c>
      <c r="I2990" s="551" t="s">
        <v>7082</v>
      </c>
      <c r="J2990" s="551" t="s">
        <v>8230</v>
      </c>
      <c r="K2990" s="555">
        <v>1</v>
      </c>
      <c r="L2990" s="546">
        <v>12</v>
      </c>
      <c r="M2990" s="578">
        <v>51888.217934003187</v>
      </c>
      <c r="N2990" s="546">
        <v>1</v>
      </c>
      <c r="O2990" s="546">
        <v>6</v>
      </c>
      <c r="P2990" s="578">
        <v>25810.111892675654</v>
      </c>
    </row>
    <row r="2991" spans="1:16" x14ac:dyDescent="0.2">
      <c r="A2991" s="546" t="s">
        <v>8110</v>
      </c>
      <c r="B2991" s="498" t="s">
        <v>619</v>
      </c>
      <c r="C2991" s="499" t="s">
        <v>620</v>
      </c>
      <c r="D2991" s="546" t="s">
        <v>6271</v>
      </c>
      <c r="E2991" s="575">
        <v>1900</v>
      </c>
      <c r="F2991" s="576">
        <v>23814465</v>
      </c>
      <c r="G2991" s="577" t="s">
        <v>8278</v>
      </c>
      <c r="H2991" s="551" t="s">
        <v>8119</v>
      </c>
      <c r="I2991" s="551" t="s">
        <v>7142</v>
      </c>
      <c r="J2991" s="551" t="s">
        <v>8119</v>
      </c>
      <c r="K2991" s="555">
        <v>1</v>
      </c>
      <c r="L2991" s="546">
        <v>12</v>
      </c>
      <c r="M2991" s="578">
        <v>25450.417934003184</v>
      </c>
      <c r="N2991" s="546">
        <v>1</v>
      </c>
      <c r="O2991" s="546">
        <v>6</v>
      </c>
      <c r="P2991" s="578">
        <v>12329.311892675656</v>
      </c>
    </row>
    <row r="2992" spans="1:16" x14ac:dyDescent="0.2">
      <c r="A2992" s="546" t="s">
        <v>8110</v>
      </c>
      <c r="B2992" s="498" t="s">
        <v>619</v>
      </c>
      <c r="C2992" s="499" t="s">
        <v>620</v>
      </c>
      <c r="D2992" s="546" t="s">
        <v>8279</v>
      </c>
      <c r="E2992" s="575">
        <v>2600</v>
      </c>
      <c r="F2992" s="576">
        <v>23945807</v>
      </c>
      <c r="G2992" s="577" t="s">
        <v>8280</v>
      </c>
      <c r="H2992" s="551" t="s">
        <v>8119</v>
      </c>
      <c r="I2992" s="551" t="s">
        <v>7122</v>
      </c>
      <c r="J2992" s="551" t="s">
        <v>8119</v>
      </c>
      <c r="K2992" s="555">
        <v>1</v>
      </c>
      <c r="L2992" s="546">
        <v>12</v>
      </c>
      <c r="M2992" s="578">
        <v>33888.217934003187</v>
      </c>
      <c r="N2992" s="546">
        <v>1</v>
      </c>
      <c r="O2992" s="546">
        <v>6</v>
      </c>
      <c r="P2992" s="578">
        <v>16810.111892675654</v>
      </c>
    </row>
    <row r="2993" spans="1:16" x14ac:dyDescent="0.2">
      <c r="A2993" s="546" t="s">
        <v>8110</v>
      </c>
      <c r="B2993" s="498" t="s">
        <v>619</v>
      </c>
      <c r="C2993" s="499" t="s">
        <v>620</v>
      </c>
      <c r="D2993" s="546" t="s">
        <v>8281</v>
      </c>
      <c r="E2993" s="575">
        <v>1900</v>
      </c>
      <c r="F2993" s="576">
        <v>23823619</v>
      </c>
      <c r="G2993" s="577" t="s">
        <v>8282</v>
      </c>
      <c r="H2993" s="551" t="s">
        <v>8119</v>
      </c>
      <c r="I2993" s="551" t="s">
        <v>7142</v>
      </c>
      <c r="J2993" s="551" t="s">
        <v>8119</v>
      </c>
      <c r="K2993" s="555">
        <v>1</v>
      </c>
      <c r="L2993" s="546">
        <v>12</v>
      </c>
      <c r="M2993" s="578">
        <v>25450.417934003184</v>
      </c>
      <c r="N2993" s="546">
        <v>1</v>
      </c>
      <c r="O2993" s="546">
        <v>6</v>
      </c>
      <c r="P2993" s="578">
        <v>12329.311892675656</v>
      </c>
    </row>
    <row r="2994" spans="1:16" x14ac:dyDescent="0.2">
      <c r="A2994" s="546" t="s">
        <v>8110</v>
      </c>
      <c r="B2994" s="498" t="s">
        <v>619</v>
      </c>
      <c r="C2994" s="499" t="s">
        <v>620</v>
      </c>
      <c r="D2994" s="546" t="s">
        <v>8111</v>
      </c>
      <c r="E2994" s="575">
        <v>3300</v>
      </c>
      <c r="F2994" s="576">
        <v>23985469</v>
      </c>
      <c r="G2994" s="577" t="s">
        <v>8283</v>
      </c>
      <c r="H2994" s="551" t="s">
        <v>8179</v>
      </c>
      <c r="I2994" s="551" t="s">
        <v>7082</v>
      </c>
      <c r="J2994" s="551" t="s">
        <v>8179</v>
      </c>
      <c r="K2994" s="555">
        <v>1</v>
      </c>
      <c r="L2994" s="546">
        <v>12</v>
      </c>
      <c r="M2994" s="578">
        <v>42288.217934003187</v>
      </c>
      <c r="N2994" s="546">
        <v>1</v>
      </c>
      <c r="O2994" s="546">
        <v>6</v>
      </c>
      <c r="P2994" s="578">
        <v>21010.111892675654</v>
      </c>
    </row>
    <row r="2995" spans="1:16" x14ac:dyDescent="0.2">
      <c r="A2995" s="546" t="s">
        <v>8110</v>
      </c>
      <c r="B2995" s="498" t="s">
        <v>619</v>
      </c>
      <c r="C2995" s="499" t="s">
        <v>620</v>
      </c>
      <c r="D2995" s="546" t="s">
        <v>8111</v>
      </c>
      <c r="E2995" s="575">
        <v>1900</v>
      </c>
      <c r="F2995" s="576">
        <v>48607230</v>
      </c>
      <c r="G2995" s="577" t="s">
        <v>8284</v>
      </c>
      <c r="H2995" s="551" t="s">
        <v>8124</v>
      </c>
      <c r="I2995" s="551" t="s">
        <v>7142</v>
      </c>
      <c r="J2995" s="551" t="s">
        <v>8124</v>
      </c>
      <c r="K2995" s="555">
        <v>1</v>
      </c>
      <c r="L2995" s="546">
        <v>12</v>
      </c>
      <c r="M2995" s="578">
        <v>25450.417934003184</v>
      </c>
      <c r="N2995" s="546">
        <v>1</v>
      </c>
      <c r="O2995" s="546">
        <v>6</v>
      </c>
      <c r="P2995" s="578">
        <v>12329.311892675656</v>
      </c>
    </row>
    <row r="2996" spans="1:16" x14ac:dyDescent="0.2">
      <c r="A2996" s="546" t="s">
        <v>8110</v>
      </c>
      <c r="B2996" s="498" t="s">
        <v>619</v>
      </c>
      <c r="C2996" s="499" t="s">
        <v>620</v>
      </c>
      <c r="D2996" s="546" t="s">
        <v>8285</v>
      </c>
      <c r="E2996" s="575">
        <v>3800</v>
      </c>
      <c r="F2996" s="576">
        <v>25209591</v>
      </c>
      <c r="G2996" s="577" t="s">
        <v>8286</v>
      </c>
      <c r="H2996" s="551" t="s">
        <v>8287</v>
      </c>
      <c r="I2996" s="551" t="s">
        <v>7082</v>
      </c>
      <c r="J2996" s="551" t="s">
        <v>8287</v>
      </c>
      <c r="K2996" s="555">
        <v>1</v>
      </c>
      <c r="L2996" s="546">
        <v>12</v>
      </c>
      <c r="M2996" s="578">
        <v>48288.217934003187</v>
      </c>
      <c r="N2996" s="546">
        <v>1</v>
      </c>
      <c r="O2996" s="546">
        <v>6</v>
      </c>
      <c r="P2996" s="578">
        <v>24010.111892675654</v>
      </c>
    </row>
    <row r="2997" spans="1:16" x14ac:dyDescent="0.2">
      <c r="A2997" s="546" t="s">
        <v>8110</v>
      </c>
      <c r="B2997" s="498" t="s">
        <v>619</v>
      </c>
      <c r="C2997" s="499" t="s">
        <v>620</v>
      </c>
      <c r="D2997" s="546" t="s">
        <v>8111</v>
      </c>
      <c r="E2997" s="575">
        <v>2600</v>
      </c>
      <c r="F2997" s="576">
        <v>41515214</v>
      </c>
      <c r="G2997" s="577" t="s">
        <v>8288</v>
      </c>
      <c r="H2997" s="551" t="s">
        <v>8289</v>
      </c>
      <c r="I2997" s="551" t="s">
        <v>7122</v>
      </c>
      <c r="J2997" s="551" t="s">
        <v>8289</v>
      </c>
      <c r="K2997" s="555">
        <v>1</v>
      </c>
      <c r="L2997" s="546">
        <v>12</v>
      </c>
      <c r="M2997" s="578">
        <v>33888.217934003187</v>
      </c>
      <c r="N2997" s="546">
        <v>1</v>
      </c>
      <c r="O2997" s="546">
        <v>6</v>
      </c>
      <c r="P2997" s="578">
        <v>16810.111892675654</v>
      </c>
    </row>
    <row r="2998" spans="1:16" x14ac:dyDescent="0.2">
      <c r="A2998" s="546" t="s">
        <v>8110</v>
      </c>
      <c r="B2998" s="498" t="s">
        <v>619</v>
      </c>
      <c r="C2998" s="499" t="s">
        <v>620</v>
      </c>
      <c r="D2998" s="546" t="s">
        <v>8184</v>
      </c>
      <c r="E2998" s="575">
        <v>1900</v>
      </c>
      <c r="F2998" s="576">
        <v>25309976</v>
      </c>
      <c r="G2998" s="577" t="s">
        <v>8290</v>
      </c>
      <c r="H2998" s="551" t="s">
        <v>8124</v>
      </c>
      <c r="I2998" s="551" t="s">
        <v>7142</v>
      </c>
      <c r="J2998" s="551" t="s">
        <v>8124</v>
      </c>
      <c r="K2998" s="555">
        <v>1</v>
      </c>
      <c r="L2998" s="546">
        <v>12</v>
      </c>
      <c r="M2998" s="578">
        <v>25450.417934003184</v>
      </c>
      <c r="N2998" s="546">
        <v>1</v>
      </c>
      <c r="O2998" s="546">
        <v>6</v>
      </c>
      <c r="P2998" s="578">
        <v>12329.311892675656</v>
      </c>
    </row>
    <row r="2999" spans="1:16" x14ac:dyDescent="0.2">
      <c r="A2999" s="546" t="s">
        <v>8110</v>
      </c>
      <c r="B2999" s="498" t="s">
        <v>619</v>
      </c>
      <c r="C2999" s="499" t="s">
        <v>620</v>
      </c>
      <c r="D2999" s="546" t="s">
        <v>8291</v>
      </c>
      <c r="E2999" s="575">
        <v>1900</v>
      </c>
      <c r="F2999" s="576">
        <v>23965047</v>
      </c>
      <c r="G2999" s="577" t="s">
        <v>8292</v>
      </c>
      <c r="H2999" s="551" t="s">
        <v>8293</v>
      </c>
      <c r="I2999" s="551" t="s">
        <v>7142</v>
      </c>
      <c r="J2999" s="551" t="s">
        <v>8293</v>
      </c>
      <c r="K2999" s="555">
        <v>1</v>
      </c>
      <c r="L2999" s="546">
        <v>12</v>
      </c>
      <c r="M2999" s="578">
        <v>25450.417934003184</v>
      </c>
      <c r="N2999" s="546">
        <v>1</v>
      </c>
      <c r="O2999" s="546">
        <v>6</v>
      </c>
      <c r="P2999" s="578">
        <v>12329.311892675656</v>
      </c>
    </row>
    <row r="3000" spans="1:16" x14ac:dyDescent="0.2">
      <c r="A3000" s="546" t="s">
        <v>8110</v>
      </c>
      <c r="B3000" s="498" t="s">
        <v>619</v>
      </c>
      <c r="C3000" s="499" t="s">
        <v>620</v>
      </c>
      <c r="D3000" s="546" t="s">
        <v>8294</v>
      </c>
      <c r="E3000" s="575">
        <v>1900</v>
      </c>
      <c r="F3000" s="576">
        <v>23800284</v>
      </c>
      <c r="G3000" s="577" t="s">
        <v>8295</v>
      </c>
      <c r="H3000" s="551" t="s">
        <v>8119</v>
      </c>
      <c r="I3000" s="551" t="s">
        <v>7142</v>
      </c>
      <c r="J3000" s="551" t="s">
        <v>8119</v>
      </c>
      <c r="K3000" s="555">
        <v>1</v>
      </c>
      <c r="L3000" s="546">
        <v>12</v>
      </c>
      <c r="M3000" s="578">
        <v>25450.417934003184</v>
      </c>
      <c r="N3000" s="546">
        <v>1</v>
      </c>
      <c r="O3000" s="546">
        <v>6</v>
      </c>
      <c r="P3000" s="578">
        <v>12329.311892675656</v>
      </c>
    </row>
    <row r="3001" spans="1:16" x14ac:dyDescent="0.2">
      <c r="A3001" s="546" t="s">
        <v>8110</v>
      </c>
      <c r="B3001" s="498" t="s">
        <v>619</v>
      </c>
      <c r="C3001" s="499" t="s">
        <v>620</v>
      </c>
      <c r="D3001" s="546" t="s">
        <v>8296</v>
      </c>
      <c r="E3001" s="575">
        <v>1900</v>
      </c>
      <c r="F3001" s="576">
        <v>24948977</v>
      </c>
      <c r="G3001" s="577" t="s">
        <v>8297</v>
      </c>
      <c r="H3001" s="551" t="s">
        <v>8298</v>
      </c>
      <c r="I3001" s="551" t="s">
        <v>7142</v>
      </c>
      <c r="J3001" s="551" t="s">
        <v>8298</v>
      </c>
      <c r="K3001" s="555">
        <v>1</v>
      </c>
      <c r="L3001" s="546">
        <v>12</v>
      </c>
      <c r="M3001" s="578">
        <v>25450.417934003184</v>
      </c>
      <c r="N3001" s="546">
        <v>1</v>
      </c>
      <c r="O3001" s="546">
        <v>6</v>
      </c>
      <c r="P3001" s="578">
        <v>12329.311892675656</v>
      </c>
    </row>
    <row r="3002" spans="1:16" x14ac:dyDescent="0.2">
      <c r="A3002" s="546" t="s">
        <v>8110</v>
      </c>
      <c r="B3002" s="498" t="s">
        <v>619</v>
      </c>
      <c r="C3002" s="499" t="s">
        <v>620</v>
      </c>
      <c r="D3002" s="546" t="s">
        <v>8299</v>
      </c>
      <c r="E3002" s="575">
        <v>1900</v>
      </c>
      <c r="F3002" s="576">
        <v>23806911</v>
      </c>
      <c r="G3002" s="577" t="s">
        <v>8300</v>
      </c>
      <c r="H3002" s="551" t="s">
        <v>8124</v>
      </c>
      <c r="I3002" s="551" t="s">
        <v>7142</v>
      </c>
      <c r="J3002" s="551" t="s">
        <v>8124</v>
      </c>
      <c r="K3002" s="555">
        <v>1</v>
      </c>
      <c r="L3002" s="546">
        <v>12</v>
      </c>
      <c r="M3002" s="578">
        <v>25450.417934003184</v>
      </c>
      <c r="N3002" s="546">
        <v>1</v>
      </c>
      <c r="O3002" s="546">
        <v>6</v>
      </c>
      <c r="P3002" s="578">
        <v>12329.311892675656</v>
      </c>
    </row>
    <row r="3003" spans="1:16" x14ac:dyDescent="0.2">
      <c r="A3003" s="546" t="s">
        <v>8110</v>
      </c>
      <c r="B3003" s="498" t="s">
        <v>619</v>
      </c>
      <c r="C3003" s="499" t="s">
        <v>620</v>
      </c>
      <c r="D3003" s="546" t="s">
        <v>8301</v>
      </c>
      <c r="E3003" s="575">
        <v>5000</v>
      </c>
      <c r="F3003" s="576">
        <v>9817241</v>
      </c>
      <c r="G3003" s="577" t="s">
        <v>8302</v>
      </c>
      <c r="H3003" s="551" t="s">
        <v>8303</v>
      </c>
      <c r="I3003" s="551" t="s">
        <v>7082</v>
      </c>
      <c r="J3003" s="551" t="s">
        <v>8303</v>
      </c>
      <c r="K3003" s="555">
        <v>1</v>
      </c>
      <c r="L3003" s="546">
        <v>12</v>
      </c>
      <c r="M3003" s="578">
        <v>62688.217934003187</v>
      </c>
      <c r="N3003" s="546">
        <v>1</v>
      </c>
      <c r="O3003" s="546">
        <v>6</v>
      </c>
      <c r="P3003" s="578">
        <v>31210.111892675654</v>
      </c>
    </row>
    <row r="3004" spans="1:16" x14ac:dyDescent="0.2">
      <c r="A3004" s="546" t="s">
        <v>8110</v>
      </c>
      <c r="B3004" s="498" t="s">
        <v>619</v>
      </c>
      <c r="C3004" s="499" t="s">
        <v>620</v>
      </c>
      <c r="D3004" s="546" t="s">
        <v>8304</v>
      </c>
      <c r="E3004" s="575">
        <v>1900</v>
      </c>
      <c r="F3004" s="576">
        <v>23996144</v>
      </c>
      <c r="G3004" s="577" t="s">
        <v>8305</v>
      </c>
      <c r="H3004" s="551" t="s">
        <v>8306</v>
      </c>
      <c r="I3004" s="551" t="s">
        <v>7142</v>
      </c>
      <c r="J3004" s="551" t="s">
        <v>8306</v>
      </c>
      <c r="K3004" s="555">
        <v>1</v>
      </c>
      <c r="L3004" s="546">
        <v>12</v>
      </c>
      <c r="M3004" s="578">
        <v>25450.417934003184</v>
      </c>
      <c r="N3004" s="546">
        <v>1</v>
      </c>
      <c r="O3004" s="546">
        <v>6</v>
      </c>
      <c r="P3004" s="578">
        <v>12329.311892675656</v>
      </c>
    </row>
    <row r="3005" spans="1:16" x14ac:dyDescent="0.2">
      <c r="A3005" s="546" t="s">
        <v>8110</v>
      </c>
      <c r="B3005" s="498" t="s">
        <v>619</v>
      </c>
      <c r="C3005" s="499" t="s">
        <v>620</v>
      </c>
      <c r="D3005" s="546" t="s">
        <v>8307</v>
      </c>
      <c r="E3005" s="575">
        <v>1900</v>
      </c>
      <c r="F3005" s="576">
        <v>24972230</v>
      </c>
      <c r="G3005" s="577" t="s">
        <v>8308</v>
      </c>
      <c r="H3005" s="551" t="s">
        <v>8119</v>
      </c>
      <c r="I3005" s="551" t="s">
        <v>7142</v>
      </c>
      <c r="J3005" s="551" t="s">
        <v>8119</v>
      </c>
      <c r="K3005" s="555">
        <v>1</v>
      </c>
      <c r="L3005" s="546">
        <v>12</v>
      </c>
      <c r="M3005" s="578">
        <v>25450.417934003184</v>
      </c>
      <c r="N3005" s="546">
        <v>1</v>
      </c>
      <c r="O3005" s="546">
        <v>6</v>
      </c>
      <c r="P3005" s="578">
        <v>12329.311892675656</v>
      </c>
    </row>
    <row r="3006" spans="1:16" x14ac:dyDescent="0.2">
      <c r="A3006" s="546" t="s">
        <v>8110</v>
      </c>
      <c r="B3006" s="498" t="s">
        <v>619</v>
      </c>
      <c r="C3006" s="499" t="s">
        <v>620</v>
      </c>
      <c r="D3006" s="546" t="s">
        <v>8111</v>
      </c>
      <c r="E3006" s="575">
        <v>5000</v>
      </c>
      <c r="F3006" s="576">
        <v>23963534</v>
      </c>
      <c r="G3006" s="577" t="s">
        <v>8309</v>
      </c>
      <c r="H3006" s="551" t="s">
        <v>8310</v>
      </c>
      <c r="I3006" s="551" t="s">
        <v>7082</v>
      </c>
      <c r="J3006" s="551" t="s">
        <v>8310</v>
      </c>
      <c r="K3006" s="555">
        <v>1</v>
      </c>
      <c r="L3006" s="546">
        <v>12</v>
      </c>
      <c r="M3006" s="578">
        <v>62688.217934003187</v>
      </c>
      <c r="N3006" s="546">
        <v>1</v>
      </c>
      <c r="O3006" s="546">
        <v>6</v>
      </c>
      <c r="P3006" s="578">
        <v>31210.111892675654</v>
      </c>
    </row>
    <row r="3007" spans="1:16" x14ac:dyDescent="0.2">
      <c r="A3007" s="546" t="s">
        <v>8110</v>
      </c>
      <c r="B3007" s="498" t="s">
        <v>619</v>
      </c>
      <c r="C3007" s="499" t="s">
        <v>620</v>
      </c>
      <c r="D3007" s="546" t="s">
        <v>8247</v>
      </c>
      <c r="E3007" s="575">
        <v>1900</v>
      </c>
      <c r="F3007" s="576">
        <v>41605835</v>
      </c>
      <c r="G3007" s="577" t="s">
        <v>8311</v>
      </c>
      <c r="H3007" s="551" t="s">
        <v>8124</v>
      </c>
      <c r="I3007" s="551" t="s">
        <v>7142</v>
      </c>
      <c r="J3007" s="551" t="s">
        <v>8124</v>
      </c>
      <c r="K3007" s="555">
        <v>1</v>
      </c>
      <c r="L3007" s="546">
        <v>12</v>
      </c>
      <c r="M3007" s="578">
        <v>25450.417934003184</v>
      </c>
      <c r="N3007" s="546">
        <v>1</v>
      </c>
      <c r="O3007" s="546">
        <v>6</v>
      </c>
      <c r="P3007" s="578">
        <v>12329.311892675656</v>
      </c>
    </row>
    <row r="3008" spans="1:16" x14ac:dyDescent="0.2">
      <c r="A3008" s="546" t="s">
        <v>8110</v>
      </c>
      <c r="B3008" s="498" t="s">
        <v>619</v>
      </c>
      <c r="C3008" s="499" t="s">
        <v>620</v>
      </c>
      <c r="D3008" s="546" t="s">
        <v>8312</v>
      </c>
      <c r="E3008" s="575">
        <v>4300</v>
      </c>
      <c r="F3008" s="576">
        <v>24583440</v>
      </c>
      <c r="G3008" s="577" t="s">
        <v>8313</v>
      </c>
      <c r="H3008" s="551" t="s">
        <v>8314</v>
      </c>
      <c r="I3008" s="551" t="s">
        <v>7082</v>
      </c>
      <c r="J3008" s="551" t="s">
        <v>8314</v>
      </c>
      <c r="K3008" s="555">
        <v>1</v>
      </c>
      <c r="L3008" s="546">
        <v>12</v>
      </c>
      <c r="M3008" s="578">
        <v>54288.217934003187</v>
      </c>
      <c r="N3008" s="546">
        <v>1</v>
      </c>
      <c r="O3008" s="546">
        <v>6</v>
      </c>
      <c r="P3008" s="578">
        <v>27010.111892675654</v>
      </c>
    </row>
    <row r="3009" spans="1:16" x14ac:dyDescent="0.2">
      <c r="A3009" s="546" t="s">
        <v>8110</v>
      </c>
      <c r="B3009" s="498" t="s">
        <v>619</v>
      </c>
      <c r="C3009" s="499" t="s">
        <v>620</v>
      </c>
      <c r="D3009" s="546" t="s">
        <v>8243</v>
      </c>
      <c r="E3009" s="575">
        <v>6500</v>
      </c>
      <c r="F3009" s="576">
        <v>24583440</v>
      </c>
      <c r="G3009" s="577" t="s">
        <v>8313</v>
      </c>
      <c r="H3009" s="551" t="s">
        <v>8314</v>
      </c>
      <c r="I3009" s="551" t="s">
        <v>7082</v>
      </c>
      <c r="J3009" s="551" t="s">
        <v>8314</v>
      </c>
      <c r="K3009" s="555">
        <v>1</v>
      </c>
      <c r="L3009" s="546">
        <v>12</v>
      </c>
      <c r="M3009" s="578">
        <v>80688.217934003187</v>
      </c>
      <c r="N3009" s="546">
        <v>1</v>
      </c>
      <c r="O3009" s="546">
        <v>6</v>
      </c>
      <c r="P3009" s="578">
        <v>40210.111892675661</v>
      </c>
    </row>
    <row r="3010" spans="1:16" x14ac:dyDescent="0.2">
      <c r="A3010" s="546" t="s">
        <v>8110</v>
      </c>
      <c r="B3010" s="498" t="s">
        <v>619</v>
      </c>
      <c r="C3010" s="499" t="s">
        <v>620</v>
      </c>
      <c r="D3010" s="546" t="s">
        <v>1251</v>
      </c>
      <c r="E3010" s="575">
        <v>4500</v>
      </c>
      <c r="F3010" s="576" t="s">
        <v>8315</v>
      </c>
      <c r="G3010" s="577" t="s">
        <v>8316</v>
      </c>
      <c r="H3010" s="551" t="s">
        <v>8189</v>
      </c>
      <c r="I3010" s="551" t="s">
        <v>7082</v>
      </c>
      <c r="J3010" s="551" t="s">
        <v>8189</v>
      </c>
      <c r="K3010" s="555">
        <v>1</v>
      </c>
      <c r="L3010" s="546">
        <v>12</v>
      </c>
      <c r="M3010" s="578">
        <v>56688.217934003187</v>
      </c>
      <c r="N3010" s="546">
        <v>1</v>
      </c>
      <c r="O3010" s="546">
        <v>6</v>
      </c>
      <c r="P3010" s="578">
        <v>28210.111892675654</v>
      </c>
    </row>
    <row r="3011" spans="1:16" x14ac:dyDescent="0.2">
      <c r="A3011" s="546" t="s">
        <v>8110</v>
      </c>
      <c r="B3011" s="498" t="s">
        <v>619</v>
      </c>
      <c r="C3011" s="499" t="s">
        <v>620</v>
      </c>
      <c r="D3011" s="546" t="s">
        <v>8205</v>
      </c>
      <c r="E3011" s="575">
        <v>1900</v>
      </c>
      <c r="F3011" s="576" t="s">
        <v>8317</v>
      </c>
      <c r="G3011" s="577" t="s">
        <v>8318</v>
      </c>
      <c r="H3011" s="551" t="s">
        <v>8119</v>
      </c>
      <c r="I3011" s="551" t="s">
        <v>7142</v>
      </c>
      <c r="J3011" s="551" t="s">
        <v>8119</v>
      </c>
      <c r="K3011" s="555">
        <v>1</v>
      </c>
      <c r="L3011" s="546">
        <v>12</v>
      </c>
      <c r="M3011" s="578">
        <v>25450.417934003184</v>
      </c>
      <c r="N3011" s="546">
        <v>1</v>
      </c>
      <c r="O3011" s="546">
        <v>6</v>
      </c>
      <c r="P3011" s="578">
        <v>12329.311892675656</v>
      </c>
    </row>
    <row r="3012" spans="1:16" x14ac:dyDescent="0.2">
      <c r="A3012" s="546" t="s">
        <v>8110</v>
      </c>
      <c r="B3012" s="498" t="s">
        <v>619</v>
      </c>
      <c r="C3012" s="499" t="s">
        <v>620</v>
      </c>
      <c r="D3012" s="546" t="s">
        <v>8247</v>
      </c>
      <c r="E3012" s="575">
        <v>3500</v>
      </c>
      <c r="F3012" s="576">
        <v>23845668</v>
      </c>
      <c r="G3012" s="577" t="s">
        <v>8319</v>
      </c>
      <c r="H3012" s="551" t="s">
        <v>7172</v>
      </c>
      <c r="I3012" s="551" t="s">
        <v>7082</v>
      </c>
      <c r="J3012" s="551" t="s">
        <v>7172</v>
      </c>
      <c r="K3012" s="555">
        <v>1</v>
      </c>
      <c r="L3012" s="546">
        <v>12</v>
      </c>
      <c r="M3012" s="578">
        <v>44688.217934003187</v>
      </c>
      <c r="N3012" s="546">
        <v>1</v>
      </c>
      <c r="O3012" s="546">
        <v>6</v>
      </c>
      <c r="P3012" s="578">
        <v>22210.111892675654</v>
      </c>
    </row>
    <row r="3013" spans="1:16" x14ac:dyDescent="0.2">
      <c r="A3013" s="546" t="s">
        <v>8110</v>
      </c>
      <c r="B3013" s="498" t="s">
        <v>619</v>
      </c>
      <c r="C3013" s="499" t="s">
        <v>620</v>
      </c>
      <c r="D3013" s="546" t="s">
        <v>8111</v>
      </c>
      <c r="E3013" s="575">
        <v>1900</v>
      </c>
      <c r="F3013" s="576">
        <v>42632657</v>
      </c>
      <c r="G3013" s="577" t="s">
        <v>8320</v>
      </c>
      <c r="H3013" s="551" t="s">
        <v>8321</v>
      </c>
      <c r="I3013" s="551" t="s">
        <v>7142</v>
      </c>
      <c r="J3013" s="551" t="s">
        <v>8321</v>
      </c>
      <c r="K3013" s="555">
        <v>1</v>
      </c>
      <c r="L3013" s="546">
        <v>12</v>
      </c>
      <c r="M3013" s="578">
        <v>25450.417934003184</v>
      </c>
      <c r="N3013" s="546">
        <v>1</v>
      </c>
      <c r="O3013" s="546">
        <v>6</v>
      </c>
      <c r="P3013" s="578">
        <v>12329.311892675656</v>
      </c>
    </row>
    <row r="3014" spans="1:16" x14ac:dyDescent="0.2">
      <c r="A3014" s="546" t="s">
        <v>8110</v>
      </c>
      <c r="B3014" s="498" t="s">
        <v>619</v>
      </c>
      <c r="C3014" s="499" t="s">
        <v>620</v>
      </c>
      <c r="D3014" s="546" t="s">
        <v>8322</v>
      </c>
      <c r="E3014" s="575">
        <v>1900</v>
      </c>
      <c r="F3014" s="576">
        <v>46532985</v>
      </c>
      <c r="G3014" s="577" t="s">
        <v>8323</v>
      </c>
      <c r="H3014" s="551" t="s">
        <v>8124</v>
      </c>
      <c r="I3014" s="551" t="s">
        <v>7142</v>
      </c>
      <c r="J3014" s="551" t="s">
        <v>8124</v>
      </c>
      <c r="K3014" s="555">
        <v>1</v>
      </c>
      <c r="L3014" s="546">
        <v>12</v>
      </c>
      <c r="M3014" s="578">
        <v>25450.417934003184</v>
      </c>
      <c r="N3014" s="546">
        <v>1</v>
      </c>
      <c r="O3014" s="546">
        <v>6</v>
      </c>
      <c r="P3014" s="578">
        <v>12329.311892675656</v>
      </c>
    </row>
    <row r="3015" spans="1:16" x14ac:dyDescent="0.2">
      <c r="A3015" s="546" t="s">
        <v>8110</v>
      </c>
      <c r="B3015" s="498" t="s">
        <v>619</v>
      </c>
      <c r="C3015" s="499" t="s">
        <v>620</v>
      </c>
      <c r="D3015" s="546" t="s">
        <v>8324</v>
      </c>
      <c r="E3015" s="575">
        <v>6500</v>
      </c>
      <c r="F3015" s="576">
        <v>23922431</v>
      </c>
      <c r="G3015" s="577" t="s">
        <v>8325</v>
      </c>
      <c r="H3015" s="551" t="s">
        <v>8179</v>
      </c>
      <c r="I3015" s="551" t="s">
        <v>7082</v>
      </c>
      <c r="J3015" s="551" t="s">
        <v>8179</v>
      </c>
      <c r="K3015" s="555">
        <v>1</v>
      </c>
      <c r="L3015" s="546">
        <v>12</v>
      </c>
      <c r="M3015" s="578">
        <v>80688.217934003187</v>
      </c>
      <c r="N3015" s="546">
        <v>1</v>
      </c>
      <c r="O3015" s="546">
        <v>6</v>
      </c>
      <c r="P3015" s="578">
        <v>40210.111892675661</v>
      </c>
    </row>
    <row r="3016" spans="1:16" x14ac:dyDescent="0.2">
      <c r="A3016" s="546" t="s">
        <v>8110</v>
      </c>
      <c r="B3016" s="498" t="s">
        <v>619</v>
      </c>
      <c r="C3016" s="499" t="s">
        <v>620</v>
      </c>
      <c r="D3016" s="546" t="s">
        <v>8326</v>
      </c>
      <c r="E3016" s="575">
        <v>4300</v>
      </c>
      <c r="F3016" s="576">
        <v>23926575</v>
      </c>
      <c r="G3016" s="577" t="s">
        <v>8327</v>
      </c>
      <c r="H3016" s="551" t="s">
        <v>796</v>
      </c>
      <c r="I3016" s="551" t="s">
        <v>7082</v>
      </c>
      <c r="J3016" s="551" t="s">
        <v>796</v>
      </c>
      <c r="K3016" s="555">
        <v>1</v>
      </c>
      <c r="L3016" s="546">
        <v>12</v>
      </c>
      <c r="M3016" s="578">
        <v>54288.217934003187</v>
      </c>
      <c r="N3016" s="546">
        <v>1</v>
      </c>
      <c r="O3016" s="546">
        <v>6</v>
      </c>
      <c r="P3016" s="578">
        <v>27010.111892675654</v>
      </c>
    </row>
    <row r="3017" spans="1:16" x14ac:dyDescent="0.2">
      <c r="A3017" s="546" t="s">
        <v>8110</v>
      </c>
      <c r="B3017" s="498" t="s">
        <v>619</v>
      </c>
      <c r="C3017" s="499" t="s">
        <v>620</v>
      </c>
      <c r="D3017" s="546" t="s">
        <v>8328</v>
      </c>
      <c r="E3017" s="575">
        <v>3500</v>
      </c>
      <c r="F3017" s="576">
        <v>23879441</v>
      </c>
      <c r="G3017" s="577" t="s">
        <v>8329</v>
      </c>
      <c r="H3017" s="551" t="s">
        <v>7884</v>
      </c>
      <c r="I3017" s="551" t="s">
        <v>7082</v>
      </c>
      <c r="J3017" s="551" t="s">
        <v>7884</v>
      </c>
      <c r="K3017" s="555">
        <v>1</v>
      </c>
      <c r="L3017" s="546">
        <v>12</v>
      </c>
      <c r="M3017" s="578">
        <v>44688.217934003187</v>
      </c>
      <c r="N3017" s="546">
        <v>1</v>
      </c>
      <c r="O3017" s="546">
        <v>6</v>
      </c>
      <c r="P3017" s="578">
        <v>22210.111892675654</v>
      </c>
    </row>
    <row r="3018" spans="1:16" x14ac:dyDescent="0.2">
      <c r="A3018" s="546" t="s">
        <v>8110</v>
      </c>
      <c r="B3018" s="498" t="s">
        <v>619</v>
      </c>
      <c r="C3018" s="499" t="s">
        <v>620</v>
      </c>
      <c r="D3018" s="546" t="s">
        <v>8111</v>
      </c>
      <c r="E3018" s="575">
        <v>4600</v>
      </c>
      <c r="F3018" s="576">
        <v>23915680</v>
      </c>
      <c r="G3018" s="577" t="s">
        <v>8330</v>
      </c>
      <c r="H3018" s="551" t="s">
        <v>4606</v>
      </c>
      <c r="I3018" s="551" t="s">
        <v>7082</v>
      </c>
      <c r="J3018" s="551" t="s">
        <v>4606</v>
      </c>
      <c r="K3018" s="555">
        <v>1</v>
      </c>
      <c r="L3018" s="546">
        <v>12</v>
      </c>
      <c r="M3018" s="578">
        <v>57888.217934003187</v>
      </c>
      <c r="N3018" s="546">
        <v>1</v>
      </c>
      <c r="O3018" s="546">
        <v>6</v>
      </c>
      <c r="P3018" s="578">
        <v>28810.111892675654</v>
      </c>
    </row>
    <row r="3019" spans="1:16" x14ac:dyDescent="0.2">
      <c r="A3019" s="546" t="s">
        <v>8110</v>
      </c>
      <c r="B3019" s="498" t="s">
        <v>619</v>
      </c>
      <c r="C3019" s="499" t="s">
        <v>620</v>
      </c>
      <c r="D3019" s="546" t="s">
        <v>8111</v>
      </c>
      <c r="E3019" s="575">
        <v>3100</v>
      </c>
      <c r="F3019" s="576">
        <v>41424475</v>
      </c>
      <c r="G3019" s="577" t="s">
        <v>8331</v>
      </c>
      <c r="H3019" s="551" t="s">
        <v>8332</v>
      </c>
      <c r="I3019" s="551" t="s">
        <v>7082</v>
      </c>
      <c r="J3019" s="551" t="s">
        <v>8332</v>
      </c>
      <c r="K3019" s="555">
        <v>1</v>
      </c>
      <c r="L3019" s="546">
        <v>12</v>
      </c>
      <c r="M3019" s="578">
        <v>39888.217934003187</v>
      </c>
      <c r="N3019" s="546">
        <v>1</v>
      </c>
      <c r="O3019" s="546">
        <v>6</v>
      </c>
      <c r="P3019" s="578">
        <v>19810.111892675654</v>
      </c>
    </row>
    <row r="3020" spans="1:16" x14ac:dyDescent="0.2">
      <c r="A3020" s="546" t="s">
        <v>8110</v>
      </c>
      <c r="B3020" s="498" t="s">
        <v>619</v>
      </c>
      <c r="C3020" s="499" t="s">
        <v>620</v>
      </c>
      <c r="D3020" s="546" t="s">
        <v>8333</v>
      </c>
      <c r="E3020" s="575">
        <v>4300</v>
      </c>
      <c r="F3020" s="576" t="s">
        <v>8334</v>
      </c>
      <c r="G3020" s="577" t="s">
        <v>8335</v>
      </c>
      <c r="H3020" s="551" t="s">
        <v>8336</v>
      </c>
      <c r="I3020" s="551" t="s">
        <v>7082</v>
      </c>
      <c r="J3020" s="551" t="s">
        <v>8336</v>
      </c>
      <c r="K3020" s="555">
        <v>1</v>
      </c>
      <c r="L3020" s="546">
        <v>2</v>
      </c>
      <c r="M3020" s="578">
        <v>23381</v>
      </c>
      <c r="N3020" s="546"/>
      <c r="O3020" s="546"/>
      <c r="P3020" s="578">
        <v>0</v>
      </c>
    </row>
    <row r="3021" spans="1:16" x14ac:dyDescent="0.2">
      <c r="A3021" s="546" t="s">
        <v>8110</v>
      </c>
      <c r="B3021" s="498" t="s">
        <v>619</v>
      </c>
      <c r="C3021" s="499" t="s">
        <v>620</v>
      </c>
      <c r="D3021" s="546" t="s">
        <v>8337</v>
      </c>
      <c r="E3021" s="575">
        <v>2600</v>
      </c>
      <c r="F3021" s="576">
        <v>25136359</v>
      </c>
      <c r="G3021" s="577" t="s">
        <v>8338</v>
      </c>
      <c r="H3021" s="551" t="s">
        <v>8339</v>
      </c>
      <c r="I3021" s="551" t="s">
        <v>7122</v>
      </c>
      <c r="J3021" s="551" t="s">
        <v>8339</v>
      </c>
      <c r="K3021" s="555">
        <v>1</v>
      </c>
      <c r="L3021" s="546">
        <v>12</v>
      </c>
      <c r="M3021" s="578">
        <v>33888.217934003187</v>
      </c>
      <c r="N3021" s="546">
        <v>1</v>
      </c>
      <c r="O3021" s="546">
        <v>6</v>
      </c>
      <c r="P3021" s="578">
        <v>16810.111892675654</v>
      </c>
    </row>
    <row r="3022" spans="1:16" x14ac:dyDescent="0.2">
      <c r="A3022" s="546" t="s">
        <v>8110</v>
      </c>
      <c r="B3022" s="498" t="s">
        <v>619</v>
      </c>
      <c r="C3022" s="499" t="s">
        <v>620</v>
      </c>
      <c r="D3022" s="546" t="s">
        <v>8340</v>
      </c>
      <c r="E3022" s="575">
        <v>2600</v>
      </c>
      <c r="F3022" s="576">
        <v>24701804</v>
      </c>
      <c r="G3022" s="577" t="s">
        <v>8341</v>
      </c>
      <c r="H3022" s="551" t="s">
        <v>8342</v>
      </c>
      <c r="I3022" s="551" t="s">
        <v>7122</v>
      </c>
      <c r="J3022" s="551" t="s">
        <v>8342</v>
      </c>
      <c r="K3022" s="555">
        <v>1</v>
      </c>
      <c r="L3022" s="546">
        <v>12</v>
      </c>
      <c r="M3022" s="578">
        <v>33888.217934003187</v>
      </c>
      <c r="N3022" s="546">
        <v>1</v>
      </c>
      <c r="O3022" s="546">
        <v>6</v>
      </c>
      <c r="P3022" s="578">
        <v>16810.111892675654</v>
      </c>
    </row>
    <row r="3023" spans="1:16" x14ac:dyDescent="0.2">
      <c r="A3023" s="546" t="s">
        <v>8110</v>
      </c>
      <c r="B3023" s="498" t="s">
        <v>619</v>
      </c>
      <c r="C3023" s="499" t="s">
        <v>620</v>
      </c>
      <c r="D3023" s="546" t="s">
        <v>8111</v>
      </c>
      <c r="E3023" s="575">
        <v>3100</v>
      </c>
      <c r="F3023" s="576">
        <v>40420669</v>
      </c>
      <c r="G3023" s="577" t="s">
        <v>8343</v>
      </c>
      <c r="H3023" s="551" t="s">
        <v>8344</v>
      </c>
      <c r="I3023" s="551" t="s">
        <v>7082</v>
      </c>
      <c r="J3023" s="551" t="s">
        <v>8344</v>
      </c>
      <c r="K3023" s="555">
        <v>1</v>
      </c>
      <c r="L3023" s="546">
        <v>12</v>
      </c>
      <c r="M3023" s="578">
        <v>39888.217934003187</v>
      </c>
      <c r="N3023" s="546">
        <v>1</v>
      </c>
      <c r="O3023" s="546">
        <v>6</v>
      </c>
      <c r="P3023" s="578">
        <v>19810.111892675654</v>
      </c>
    </row>
    <row r="3024" spans="1:16" x14ac:dyDescent="0.2">
      <c r="A3024" s="546" t="s">
        <v>8110</v>
      </c>
      <c r="B3024" s="498" t="s">
        <v>619</v>
      </c>
      <c r="C3024" s="499" t="s">
        <v>620</v>
      </c>
      <c r="D3024" s="546" t="s">
        <v>8345</v>
      </c>
      <c r="E3024" s="575">
        <v>2600</v>
      </c>
      <c r="F3024" s="576">
        <v>23832634</v>
      </c>
      <c r="G3024" s="577" t="s">
        <v>8346</v>
      </c>
      <c r="H3024" s="551" t="s">
        <v>8347</v>
      </c>
      <c r="I3024" s="551" t="s">
        <v>7122</v>
      </c>
      <c r="J3024" s="551" t="s">
        <v>8347</v>
      </c>
      <c r="K3024" s="555">
        <v>1</v>
      </c>
      <c r="L3024" s="546">
        <v>12</v>
      </c>
      <c r="M3024" s="578">
        <v>33888.217934003187</v>
      </c>
      <c r="N3024" s="546">
        <v>1</v>
      </c>
      <c r="O3024" s="546">
        <v>6</v>
      </c>
      <c r="P3024" s="578">
        <v>16810.111892675654</v>
      </c>
    </row>
    <row r="3025" spans="1:16" x14ac:dyDescent="0.2">
      <c r="A3025" s="546" t="s">
        <v>8110</v>
      </c>
      <c r="B3025" s="498" t="s">
        <v>619</v>
      </c>
      <c r="C3025" s="499" t="s">
        <v>620</v>
      </c>
      <c r="D3025" s="546" t="s">
        <v>8348</v>
      </c>
      <c r="E3025" s="575">
        <v>3100</v>
      </c>
      <c r="F3025" s="576">
        <v>41080957</v>
      </c>
      <c r="G3025" s="577" t="s">
        <v>8349</v>
      </c>
      <c r="H3025" s="551" t="s">
        <v>8350</v>
      </c>
      <c r="I3025" s="551" t="s">
        <v>7082</v>
      </c>
      <c r="J3025" s="551" t="s">
        <v>8350</v>
      </c>
      <c r="K3025" s="555">
        <v>1</v>
      </c>
      <c r="L3025" s="546">
        <v>12</v>
      </c>
      <c r="M3025" s="578">
        <v>39888.217934003187</v>
      </c>
      <c r="N3025" s="546">
        <v>1</v>
      </c>
      <c r="O3025" s="546">
        <v>6</v>
      </c>
      <c r="P3025" s="578">
        <v>19810.111892675654</v>
      </c>
    </row>
    <row r="3026" spans="1:16" x14ac:dyDescent="0.2">
      <c r="A3026" s="546" t="s">
        <v>8110</v>
      </c>
      <c r="B3026" s="498" t="s">
        <v>619</v>
      </c>
      <c r="C3026" s="499" t="s">
        <v>620</v>
      </c>
      <c r="D3026" s="546" t="s">
        <v>8351</v>
      </c>
      <c r="E3026" s="575">
        <v>1900</v>
      </c>
      <c r="F3026" s="576">
        <v>23918139</v>
      </c>
      <c r="G3026" s="577" t="s">
        <v>8352</v>
      </c>
      <c r="H3026" s="551" t="s">
        <v>8353</v>
      </c>
      <c r="I3026" s="551" t="s">
        <v>7142</v>
      </c>
      <c r="J3026" s="551" t="s">
        <v>8353</v>
      </c>
      <c r="K3026" s="555">
        <v>1</v>
      </c>
      <c r="L3026" s="546">
        <v>12</v>
      </c>
      <c r="M3026" s="578">
        <v>25450.417934003184</v>
      </c>
      <c r="N3026" s="546">
        <v>1</v>
      </c>
      <c r="O3026" s="546">
        <v>5</v>
      </c>
      <c r="P3026" s="578">
        <v>10655</v>
      </c>
    </row>
    <row r="3027" spans="1:16" x14ac:dyDescent="0.2">
      <c r="A3027" s="546" t="s">
        <v>8110</v>
      </c>
      <c r="B3027" s="498" t="s">
        <v>619</v>
      </c>
      <c r="C3027" s="499" t="s">
        <v>620</v>
      </c>
      <c r="D3027" s="546" t="s">
        <v>8354</v>
      </c>
      <c r="E3027" s="575">
        <v>3300</v>
      </c>
      <c r="F3027" s="576">
        <v>23954306</v>
      </c>
      <c r="G3027" s="577" t="s">
        <v>8355</v>
      </c>
      <c r="H3027" s="551" t="s">
        <v>8179</v>
      </c>
      <c r="I3027" s="551" t="s">
        <v>7082</v>
      </c>
      <c r="J3027" s="551" t="s">
        <v>8179</v>
      </c>
      <c r="K3027" s="555">
        <v>1</v>
      </c>
      <c r="L3027" s="546">
        <v>12</v>
      </c>
      <c r="M3027" s="578">
        <v>42288.217934003187</v>
      </c>
      <c r="N3027" s="546">
        <v>1</v>
      </c>
      <c r="O3027" s="546">
        <v>6</v>
      </c>
      <c r="P3027" s="578">
        <v>21010.111892675654</v>
      </c>
    </row>
    <row r="3028" spans="1:16" x14ac:dyDescent="0.2">
      <c r="A3028" s="546" t="s">
        <v>8110</v>
      </c>
      <c r="B3028" s="498" t="s">
        <v>619</v>
      </c>
      <c r="C3028" s="499" t="s">
        <v>620</v>
      </c>
      <c r="D3028" s="546" t="s">
        <v>8356</v>
      </c>
      <c r="E3028" s="575">
        <v>1900</v>
      </c>
      <c r="F3028" s="576">
        <v>24797235</v>
      </c>
      <c r="G3028" s="577" t="s">
        <v>8357</v>
      </c>
      <c r="H3028" s="551" t="s">
        <v>8140</v>
      </c>
      <c r="I3028" s="551" t="s">
        <v>7142</v>
      </c>
      <c r="J3028" s="551" t="s">
        <v>8140</v>
      </c>
      <c r="K3028" s="555">
        <v>1</v>
      </c>
      <c r="L3028" s="546">
        <v>12</v>
      </c>
      <c r="M3028" s="578">
        <v>25450.417934003184</v>
      </c>
      <c r="N3028" s="546">
        <v>1</v>
      </c>
      <c r="O3028" s="546">
        <v>6</v>
      </c>
      <c r="P3028" s="578">
        <v>12329.311892675656</v>
      </c>
    </row>
    <row r="3029" spans="1:16" x14ac:dyDescent="0.2">
      <c r="A3029" s="546" t="s">
        <v>8110</v>
      </c>
      <c r="B3029" s="498" t="s">
        <v>619</v>
      </c>
      <c r="C3029" s="499" t="s">
        <v>620</v>
      </c>
      <c r="D3029" s="546" t="s">
        <v>8358</v>
      </c>
      <c r="E3029" s="575">
        <v>1900</v>
      </c>
      <c r="F3029" s="576">
        <v>25310954</v>
      </c>
      <c r="G3029" s="577" t="s">
        <v>8359</v>
      </c>
      <c r="H3029" s="551" t="s">
        <v>8119</v>
      </c>
      <c r="I3029" s="551" t="s">
        <v>7142</v>
      </c>
      <c r="J3029" s="551" t="s">
        <v>8119</v>
      </c>
      <c r="K3029" s="555">
        <v>1</v>
      </c>
      <c r="L3029" s="546">
        <v>12</v>
      </c>
      <c r="M3029" s="578">
        <v>25450.417934003184</v>
      </c>
      <c r="N3029" s="546">
        <v>1</v>
      </c>
      <c r="O3029" s="546">
        <v>6</v>
      </c>
      <c r="P3029" s="578">
        <v>12329.311892675656</v>
      </c>
    </row>
    <row r="3030" spans="1:16" x14ac:dyDescent="0.2">
      <c r="A3030" s="546" t="s">
        <v>8110</v>
      </c>
      <c r="B3030" s="498" t="s">
        <v>619</v>
      </c>
      <c r="C3030" s="499" t="s">
        <v>620</v>
      </c>
      <c r="D3030" s="546" t="s">
        <v>8360</v>
      </c>
      <c r="E3030" s="575">
        <v>3100</v>
      </c>
      <c r="F3030" s="576">
        <v>45523797</v>
      </c>
      <c r="G3030" s="577" t="s">
        <v>8361</v>
      </c>
      <c r="H3030" s="551" t="s">
        <v>8233</v>
      </c>
      <c r="I3030" s="551" t="s">
        <v>7082</v>
      </c>
      <c r="J3030" s="551" t="s">
        <v>8233</v>
      </c>
      <c r="K3030" s="555">
        <v>1</v>
      </c>
      <c r="L3030" s="546">
        <v>12</v>
      </c>
      <c r="M3030" s="578">
        <v>39888.217934003187</v>
      </c>
      <c r="N3030" s="546">
        <v>1</v>
      </c>
      <c r="O3030" s="546">
        <v>6</v>
      </c>
      <c r="P3030" s="578">
        <v>19810.111892675654</v>
      </c>
    </row>
    <row r="3031" spans="1:16" x14ac:dyDescent="0.2">
      <c r="A3031" s="546" t="s">
        <v>8110</v>
      </c>
      <c r="B3031" s="498" t="s">
        <v>619</v>
      </c>
      <c r="C3031" s="499" t="s">
        <v>620</v>
      </c>
      <c r="D3031" s="546" t="s">
        <v>8219</v>
      </c>
      <c r="E3031" s="575">
        <v>1900</v>
      </c>
      <c r="F3031" s="576">
        <v>47885427</v>
      </c>
      <c r="G3031" s="577" t="s">
        <v>8362</v>
      </c>
      <c r="H3031" s="551" t="s">
        <v>8124</v>
      </c>
      <c r="I3031" s="551" t="s">
        <v>7142</v>
      </c>
      <c r="J3031" s="551" t="s">
        <v>8124</v>
      </c>
      <c r="K3031" s="555">
        <v>1</v>
      </c>
      <c r="L3031" s="546">
        <v>12</v>
      </c>
      <c r="M3031" s="578">
        <v>25450.417934003184</v>
      </c>
      <c r="N3031" s="546">
        <v>1</v>
      </c>
      <c r="O3031" s="546">
        <v>6</v>
      </c>
      <c r="P3031" s="578">
        <v>12329.311892675656</v>
      </c>
    </row>
    <row r="3032" spans="1:16" x14ac:dyDescent="0.2">
      <c r="A3032" s="546" t="s">
        <v>8110</v>
      </c>
      <c r="B3032" s="498" t="s">
        <v>619</v>
      </c>
      <c r="C3032" s="499" t="s">
        <v>620</v>
      </c>
      <c r="D3032" s="546" t="s">
        <v>8363</v>
      </c>
      <c r="E3032" s="575">
        <v>1900</v>
      </c>
      <c r="F3032" s="576">
        <v>25320149</v>
      </c>
      <c r="G3032" s="577" t="s">
        <v>8364</v>
      </c>
      <c r="H3032" s="551" t="s">
        <v>8124</v>
      </c>
      <c r="I3032" s="551" t="s">
        <v>7142</v>
      </c>
      <c r="J3032" s="551" t="s">
        <v>8124</v>
      </c>
      <c r="K3032" s="555">
        <v>1</v>
      </c>
      <c r="L3032" s="546">
        <v>12</v>
      </c>
      <c r="M3032" s="578">
        <v>25450.417934003184</v>
      </c>
      <c r="N3032" s="546">
        <v>1</v>
      </c>
      <c r="O3032" s="546">
        <v>6</v>
      </c>
      <c r="P3032" s="578">
        <v>12329.311892675656</v>
      </c>
    </row>
    <row r="3033" spans="1:16" x14ac:dyDescent="0.2">
      <c r="A3033" s="546" t="s">
        <v>8110</v>
      </c>
      <c r="B3033" s="498" t="s">
        <v>619</v>
      </c>
      <c r="C3033" s="499" t="s">
        <v>620</v>
      </c>
      <c r="D3033" s="546" t="s">
        <v>8279</v>
      </c>
      <c r="E3033" s="575">
        <v>1900</v>
      </c>
      <c r="F3033" s="576">
        <v>25326653</v>
      </c>
      <c r="G3033" s="577" t="s">
        <v>8365</v>
      </c>
      <c r="H3033" s="551" t="s">
        <v>8127</v>
      </c>
      <c r="I3033" s="551" t="s">
        <v>7142</v>
      </c>
      <c r="J3033" s="551" t="s">
        <v>8127</v>
      </c>
      <c r="K3033" s="555">
        <v>1</v>
      </c>
      <c r="L3033" s="546">
        <v>12</v>
      </c>
      <c r="M3033" s="578">
        <v>25450.417934003184</v>
      </c>
      <c r="N3033" s="546">
        <v>1</v>
      </c>
      <c r="O3033" s="546">
        <v>6</v>
      </c>
      <c r="P3033" s="578">
        <v>12329.311892675656</v>
      </c>
    </row>
    <row r="3034" spans="1:16" x14ac:dyDescent="0.2">
      <c r="A3034" s="546" t="s">
        <v>8110</v>
      </c>
      <c r="B3034" s="498" t="s">
        <v>619</v>
      </c>
      <c r="C3034" s="499" t="s">
        <v>620</v>
      </c>
      <c r="D3034" s="546" t="s">
        <v>8324</v>
      </c>
      <c r="E3034" s="575">
        <v>3500</v>
      </c>
      <c r="F3034" s="576">
        <v>44209965</v>
      </c>
      <c r="G3034" s="577" t="s">
        <v>8366</v>
      </c>
      <c r="H3034" s="551" t="s">
        <v>8132</v>
      </c>
      <c r="I3034" s="551" t="s">
        <v>7082</v>
      </c>
      <c r="J3034" s="551" t="s">
        <v>8132</v>
      </c>
      <c r="K3034" s="555">
        <v>1</v>
      </c>
      <c r="L3034" s="546">
        <v>12</v>
      </c>
      <c r="M3034" s="578">
        <v>44688.217934003187</v>
      </c>
      <c r="N3034" s="546">
        <v>1</v>
      </c>
      <c r="O3034" s="546">
        <v>6</v>
      </c>
      <c r="P3034" s="578">
        <v>22210.111892675654</v>
      </c>
    </row>
    <row r="3035" spans="1:16" x14ac:dyDescent="0.2">
      <c r="A3035" s="546" t="s">
        <v>8110</v>
      </c>
      <c r="B3035" s="498" t="s">
        <v>619</v>
      </c>
      <c r="C3035" s="499" t="s">
        <v>620</v>
      </c>
      <c r="D3035" s="546" t="s">
        <v>8367</v>
      </c>
      <c r="E3035" s="575">
        <v>1900</v>
      </c>
      <c r="F3035" s="576">
        <v>42189434</v>
      </c>
      <c r="G3035" s="577" t="s">
        <v>8368</v>
      </c>
      <c r="H3035" s="551" t="s">
        <v>8119</v>
      </c>
      <c r="I3035" s="551" t="s">
        <v>7142</v>
      </c>
      <c r="J3035" s="551" t="s">
        <v>8119</v>
      </c>
      <c r="K3035" s="555">
        <v>1</v>
      </c>
      <c r="L3035" s="546">
        <v>12</v>
      </c>
      <c r="M3035" s="578">
        <v>25450.417934003184</v>
      </c>
      <c r="N3035" s="546">
        <v>1</v>
      </c>
      <c r="O3035" s="546">
        <v>6</v>
      </c>
      <c r="P3035" s="578">
        <v>12329.311892675656</v>
      </c>
    </row>
    <row r="3036" spans="1:16" x14ac:dyDescent="0.2">
      <c r="A3036" s="546" t="s">
        <v>8110</v>
      </c>
      <c r="B3036" s="498" t="s">
        <v>619</v>
      </c>
      <c r="C3036" s="499" t="s">
        <v>620</v>
      </c>
      <c r="D3036" s="546" t="s">
        <v>8369</v>
      </c>
      <c r="E3036" s="575">
        <v>4600</v>
      </c>
      <c r="F3036" s="576">
        <v>23869214</v>
      </c>
      <c r="G3036" s="577" t="s">
        <v>8370</v>
      </c>
      <c r="H3036" s="551" t="s">
        <v>7172</v>
      </c>
      <c r="I3036" s="551" t="s">
        <v>7082</v>
      </c>
      <c r="J3036" s="551" t="s">
        <v>7172</v>
      </c>
      <c r="K3036" s="555">
        <v>1</v>
      </c>
      <c r="L3036" s="546">
        <v>12</v>
      </c>
      <c r="M3036" s="578">
        <v>57888.217934003187</v>
      </c>
      <c r="N3036" s="546">
        <v>1</v>
      </c>
      <c r="O3036" s="546">
        <v>6</v>
      </c>
      <c r="P3036" s="578">
        <v>28810.111892675654</v>
      </c>
    </row>
    <row r="3037" spans="1:16" x14ac:dyDescent="0.2">
      <c r="A3037" s="546" t="s">
        <v>8110</v>
      </c>
      <c r="B3037" s="498" t="s">
        <v>619</v>
      </c>
      <c r="C3037" s="499" t="s">
        <v>620</v>
      </c>
      <c r="D3037" s="546" t="s">
        <v>8371</v>
      </c>
      <c r="E3037" s="575">
        <v>1900</v>
      </c>
      <c r="F3037" s="576">
        <v>40956417</v>
      </c>
      <c r="G3037" s="577" t="s">
        <v>8372</v>
      </c>
      <c r="H3037" s="551" t="s">
        <v>8124</v>
      </c>
      <c r="I3037" s="551" t="s">
        <v>7142</v>
      </c>
      <c r="J3037" s="551" t="s">
        <v>8124</v>
      </c>
      <c r="K3037" s="555">
        <v>1</v>
      </c>
      <c r="L3037" s="546">
        <v>12</v>
      </c>
      <c r="M3037" s="578">
        <v>25450.417934003184</v>
      </c>
      <c r="N3037" s="546">
        <v>1</v>
      </c>
      <c r="O3037" s="546">
        <v>6</v>
      </c>
      <c r="P3037" s="578">
        <v>12329.311892675656</v>
      </c>
    </row>
    <row r="3038" spans="1:16" x14ac:dyDescent="0.2">
      <c r="A3038" s="546" t="s">
        <v>8110</v>
      </c>
      <c r="B3038" s="498" t="s">
        <v>619</v>
      </c>
      <c r="C3038" s="499" t="s">
        <v>620</v>
      </c>
      <c r="D3038" s="546" t="s">
        <v>8373</v>
      </c>
      <c r="E3038" s="575">
        <v>1900</v>
      </c>
      <c r="F3038" s="576">
        <v>25070835</v>
      </c>
      <c r="G3038" s="577" t="s">
        <v>8374</v>
      </c>
      <c r="H3038" s="551" t="s">
        <v>8172</v>
      </c>
      <c r="I3038" s="551" t="s">
        <v>7142</v>
      </c>
      <c r="J3038" s="551" t="s">
        <v>8172</v>
      </c>
      <c r="K3038" s="555">
        <v>1</v>
      </c>
      <c r="L3038" s="546">
        <v>12</v>
      </c>
      <c r="M3038" s="578">
        <v>25450.417934003184</v>
      </c>
      <c r="N3038" s="546">
        <v>1</v>
      </c>
      <c r="O3038" s="546">
        <v>6</v>
      </c>
      <c r="P3038" s="578">
        <v>12329.311892675656</v>
      </c>
    </row>
    <row r="3039" spans="1:16" x14ac:dyDescent="0.2">
      <c r="A3039" s="546" t="s">
        <v>8110</v>
      </c>
      <c r="B3039" s="498" t="s">
        <v>619</v>
      </c>
      <c r="C3039" s="499" t="s">
        <v>620</v>
      </c>
      <c r="D3039" s="546" t="s">
        <v>8375</v>
      </c>
      <c r="E3039" s="575">
        <v>1900</v>
      </c>
      <c r="F3039" s="576">
        <v>24965041</v>
      </c>
      <c r="G3039" s="577" t="s">
        <v>8376</v>
      </c>
      <c r="H3039" s="551" t="s">
        <v>8124</v>
      </c>
      <c r="I3039" s="551" t="s">
        <v>7142</v>
      </c>
      <c r="J3039" s="551" t="s">
        <v>8124</v>
      </c>
      <c r="K3039" s="555">
        <v>1</v>
      </c>
      <c r="L3039" s="546">
        <v>12</v>
      </c>
      <c r="M3039" s="578">
        <v>25450.417934003184</v>
      </c>
      <c r="N3039" s="546">
        <v>1</v>
      </c>
      <c r="O3039" s="546">
        <v>6</v>
      </c>
      <c r="P3039" s="578">
        <v>12329.311892675656</v>
      </c>
    </row>
    <row r="3040" spans="1:16" x14ac:dyDescent="0.2">
      <c r="A3040" s="546" t="s">
        <v>8110</v>
      </c>
      <c r="B3040" s="498" t="s">
        <v>619</v>
      </c>
      <c r="C3040" s="499" t="s">
        <v>620</v>
      </c>
      <c r="D3040" s="546" t="s">
        <v>8377</v>
      </c>
      <c r="E3040" s="575">
        <v>1900</v>
      </c>
      <c r="F3040" s="576">
        <v>25316260</v>
      </c>
      <c r="G3040" s="577" t="s">
        <v>8378</v>
      </c>
      <c r="H3040" s="551" t="s">
        <v>8119</v>
      </c>
      <c r="I3040" s="551" t="s">
        <v>7142</v>
      </c>
      <c r="J3040" s="551" t="s">
        <v>8119</v>
      </c>
      <c r="K3040" s="555">
        <v>1</v>
      </c>
      <c r="L3040" s="546">
        <v>12</v>
      </c>
      <c r="M3040" s="578">
        <v>25450.417934003184</v>
      </c>
      <c r="N3040" s="546">
        <v>1</v>
      </c>
      <c r="O3040" s="546">
        <v>6</v>
      </c>
      <c r="P3040" s="578">
        <v>12329.311892675656</v>
      </c>
    </row>
    <row r="3041" spans="1:16" x14ac:dyDescent="0.2">
      <c r="A3041" s="546" t="s">
        <v>8110</v>
      </c>
      <c r="B3041" s="498" t="s">
        <v>619</v>
      </c>
      <c r="C3041" s="499" t="s">
        <v>620</v>
      </c>
      <c r="D3041" s="546" t="s">
        <v>8379</v>
      </c>
      <c r="E3041" s="575">
        <v>1900</v>
      </c>
      <c r="F3041" s="576">
        <v>43612927</v>
      </c>
      <c r="G3041" s="577" t="s">
        <v>8380</v>
      </c>
      <c r="H3041" s="551" t="s">
        <v>8124</v>
      </c>
      <c r="I3041" s="551" t="s">
        <v>7142</v>
      </c>
      <c r="J3041" s="551" t="s">
        <v>8124</v>
      </c>
      <c r="K3041" s="555">
        <v>1</v>
      </c>
      <c r="L3041" s="546">
        <v>12</v>
      </c>
      <c r="M3041" s="578">
        <v>25450.417934003184</v>
      </c>
      <c r="N3041" s="546">
        <v>1</v>
      </c>
      <c r="O3041" s="546">
        <v>6</v>
      </c>
      <c r="P3041" s="578">
        <v>12329.311892675656</v>
      </c>
    </row>
    <row r="3042" spans="1:16" x14ac:dyDescent="0.2">
      <c r="A3042" s="546" t="s">
        <v>8110</v>
      </c>
      <c r="B3042" s="498" t="s">
        <v>619</v>
      </c>
      <c r="C3042" s="499" t="s">
        <v>620</v>
      </c>
      <c r="D3042" s="546" t="s">
        <v>8379</v>
      </c>
      <c r="E3042" s="575">
        <v>2300</v>
      </c>
      <c r="F3042" s="576">
        <v>40869792</v>
      </c>
      <c r="G3042" s="577" t="s">
        <v>8381</v>
      </c>
      <c r="H3042" s="551" t="s">
        <v>8382</v>
      </c>
      <c r="I3042" s="551" t="s">
        <v>7122</v>
      </c>
      <c r="J3042" s="551" t="s">
        <v>8382</v>
      </c>
      <c r="K3042" s="555">
        <v>1</v>
      </c>
      <c r="L3042" s="546">
        <v>12</v>
      </c>
      <c r="M3042" s="578">
        <v>30288.217934003187</v>
      </c>
      <c r="N3042" s="546">
        <v>1</v>
      </c>
      <c r="O3042" s="546">
        <v>6</v>
      </c>
      <c r="P3042" s="578">
        <v>14945.311892675656</v>
      </c>
    </row>
    <row r="3043" spans="1:16" x14ac:dyDescent="0.2">
      <c r="A3043" s="546" t="s">
        <v>8110</v>
      </c>
      <c r="B3043" s="498" t="s">
        <v>619</v>
      </c>
      <c r="C3043" s="499" t="s">
        <v>620</v>
      </c>
      <c r="D3043" s="546" t="s">
        <v>8383</v>
      </c>
      <c r="E3043" s="575">
        <v>1900</v>
      </c>
      <c r="F3043" s="576">
        <v>42299315</v>
      </c>
      <c r="G3043" s="577" t="s">
        <v>8384</v>
      </c>
      <c r="H3043" s="551" t="s">
        <v>8119</v>
      </c>
      <c r="I3043" s="551" t="s">
        <v>7142</v>
      </c>
      <c r="J3043" s="551" t="s">
        <v>8119</v>
      </c>
      <c r="K3043" s="555">
        <v>1</v>
      </c>
      <c r="L3043" s="546">
        <v>12</v>
      </c>
      <c r="M3043" s="578">
        <v>25450.417934003184</v>
      </c>
      <c r="N3043" s="546">
        <v>1</v>
      </c>
      <c r="O3043" s="546">
        <v>6</v>
      </c>
      <c r="P3043" s="578">
        <v>12329.311892675656</v>
      </c>
    </row>
    <row r="3044" spans="1:16" x14ac:dyDescent="0.2">
      <c r="A3044" s="546" t="s">
        <v>8110</v>
      </c>
      <c r="B3044" s="498" t="s">
        <v>619</v>
      </c>
      <c r="C3044" s="499" t="s">
        <v>620</v>
      </c>
      <c r="D3044" s="546" t="s">
        <v>8111</v>
      </c>
      <c r="E3044" s="575">
        <v>2600</v>
      </c>
      <c r="F3044" s="576">
        <v>24003359</v>
      </c>
      <c r="G3044" s="577" t="s">
        <v>8385</v>
      </c>
      <c r="H3044" s="551" t="s">
        <v>8233</v>
      </c>
      <c r="I3044" s="551" t="s">
        <v>7122</v>
      </c>
      <c r="J3044" s="551" t="s">
        <v>8233</v>
      </c>
      <c r="K3044" s="555">
        <v>1</v>
      </c>
      <c r="L3044" s="546">
        <v>12</v>
      </c>
      <c r="M3044" s="578">
        <v>33888.217934003187</v>
      </c>
      <c r="N3044" s="546">
        <v>1</v>
      </c>
      <c r="O3044" s="546">
        <v>6</v>
      </c>
      <c r="P3044" s="578">
        <v>16810.111892675654</v>
      </c>
    </row>
    <row r="3045" spans="1:16" x14ac:dyDescent="0.2">
      <c r="A3045" s="546" t="s">
        <v>8110</v>
      </c>
      <c r="B3045" s="498" t="s">
        <v>619</v>
      </c>
      <c r="C3045" s="499" t="s">
        <v>620</v>
      </c>
      <c r="D3045" s="546" t="s">
        <v>8386</v>
      </c>
      <c r="E3045" s="575">
        <v>1900</v>
      </c>
      <c r="F3045" s="576">
        <v>23934470</v>
      </c>
      <c r="G3045" s="577" t="s">
        <v>8387</v>
      </c>
      <c r="H3045" s="551" t="s">
        <v>8124</v>
      </c>
      <c r="I3045" s="551" t="s">
        <v>7142</v>
      </c>
      <c r="J3045" s="551" t="s">
        <v>8124</v>
      </c>
      <c r="K3045" s="555">
        <v>1</v>
      </c>
      <c r="L3045" s="546">
        <v>12</v>
      </c>
      <c r="M3045" s="578">
        <v>25450.417934003184</v>
      </c>
      <c r="N3045" s="546">
        <v>1</v>
      </c>
      <c r="O3045" s="546">
        <v>6</v>
      </c>
      <c r="P3045" s="578">
        <v>12329.311892675656</v>
      </c>
    </row>
    <row r="3046" spans="1:16" x14ac:dyDescent="0.2">
      <c r="A3046" s="546" t="s">
        <v>8110</v>
      </c>
      <c r="B3046" s="498" t="s">
        <v>619</v>
      </c>
      <c r="C3046" s="499" t="s">
        <v>620</v>
      </c>
      <c r="D3046" s="546" t="s">
        <v>8111</v>
      </c>
      <c r="E3046" s="575">
        <v>1900</v>
      </c>
      <c r="F3046" s="576">
        <v>23812499</v>
      </c>
      <c r="G3046" s="577" t="s">
        <v>8388</v>
      </c>
      <c r="H3046" s="551" t="s">
        <v>8353</v>
      </c>
      <c r="I3046" s="551" t="s">
        <v>7142</v>
      </c>
      <c r="J3046" s="551" t="s">
        <v>8353</v>
      </c>
      <c r="K3046" s="555">
        <v>1</v>
      </c>
      <c r="L3046" s="546">
        <v>12</v>
      </c>
      <c r="M3046" s="578">
        <v>25450.417934003184</v>
      </c>
      <c r="N3046" s="546">
        <v>1</v>
      </c>
      <c r="O3046" s="546">
        <v>6</v>
      </c>
      <c r="P3046" s="578">
        <v>12329.311892675656</v>
      </c>
    </row>
    <row r="3047" spans="1:16" x14ac:dyDescent="0.2">
      <c r="A3047" s="546" t="s">
        <v>8110</v>
      </c>
      <c r="B3047" s="498" t="s">
        <v>619</v>
      </c>
      <c r="C3047" s="499" t="s">
        <v>620</v>
      </c>
      <c r="D3047" s="546" t="s">
        <v>8389</v>
      </c>
      <c r="E3047" s="575">
        <v>8000</v>
      </c>
      <c r="F3047" s="576" t="s">
        <v>8390</v>
      </c>
      <c r="G3047" s="577" t="s">
        <v>8391</v>
      </c>
      <c r="H3047" s="551" t="s">
        <v>7129</v>
      </c>
      <c r="I3047" s="551" t="s">
        <v>8201</v>
      </c>
      <c r="J3047" s="551" t="s">
        <v>7129</v>
      </c>
      <c r="K3047" s="555">
        <v>1</v>
      </c>
      <c r="L3047" s="546">
        <v>12</v>
      </c>
      <c r="M3047" s="578">
        <v>98688.217934003187</v>
      </c>
      <c r="N3047" s="546">
        <v>1</v>
      </c>
      <c r="O3047" s="546">
        <v>6</v>
      </c>
      <c r="P3047" s="578">
        <v>49210.111892675661</v>
      </c>
    </row>
    <row r="3048" spans="1:16" x14ac:dyDescent="0.2">
      <c r="A3048" s="546" t="s">
        <v>8110</v>
      </c>
      <c r="B3048" s="498" t="s">
        <v>619</v>
      </c>
      <c r="C3048" s="499" t="s">
        <v>620</v>
      </c>
      <c r="D3048" s="546" t="s">
        <v>8392</v>
      </c>
      <c r="E3048" s="575">
        <v>3500</v>
      </c>
      <c r="F3048" s="576" t="s">
        <v>8393</v>
      </c>
      <c r="G3048" s="577" t="s">
        <v>8394</v>
      </c>
      <c r="H3048" s="551" t="s">
        <v>8395</v>
      </c>
      <c r="I3048" s="551" t="s">
        <v>7082</v>
      </c>
      <c r="J3048" s="551" t="s">
        <v>8395</v>
      </c>
      <c r="K3048" s="555">
        <v>1</v>
      </c>
      <c r="L3048" s="546">
        <v>12</v>
      </c>
      <c r="M3048" s="578">
        <v>44688.217934003187</v>
      </c>
      <c r="N3048" s="546">
        <v>1</v>
      </c>
      <c r="O3048" s="546">
        <v>6</v>
      </c>
      <c r="P3048" s="578">
        <v>22210.111892675654</v>
      </c>
    </row>
    <row r="3049" spans="1:16" x14ac:dyDescent="0.2">
      <c r="A3049" s="546" t="s">
        <v>8110</v>
      </c>
      <c r="B3049" s="498" t="s">
        <v>619</v>
      </c>
      <c r="C3049" s="499" t="s">
        <v>620</v>
      </c>
      <c r="D3049" s="546" t="s">
        <v>8396</v>
      </c>
      <c r="E3049" s="575">
        <v>3300</v>
      </c>
      <c r="F3049" s="576">
        <v>23925894</v>
      </c>
      <c r="G3049" s="577" t="s">
        <v>8397</v>
      </c>
      <c r="H3049" s="551" t="s">
        <v>8398</v>
      </c>
      <c r="I3049" s="551" t="s">
        <v>7082</v>
      </c>
      <c r="J3049" s="551" t="s">
        <v>8398</v>
      </c>
      <c r="K3049" s="555">
        <v>1</v>
      </c>
      <c r="L3049" s="546">
        <v>12</v>
      </c>
      <c r="M3049" s="578">
        <v>42288.217934003187</v>
      </c>
      <c r="N3049" s="546">
        <v>1</v>
      </c>
      <c r="O3049" s="546">
        <v>6</v>
      </c>
      <c r="P3049" s="578">
        <v>21010.111892675654</v>
      </c>
    </row>
    <row r="3050" spans="1:16" x14ac:dyDescent="0.2">
      <c r="A3050" s="546" t="s">
        <v>8110</v>
      </c>
      <c r="B3050" s="498" t="s">
        <v>619</v>
      </c>
      <c r="C3050" s="499" t="s">
        <v>620</v>
      </c>
      <c r="D3050" s="546" t="s">
        <v>8399</v>
      </c>
      <c r="E3050" s="575">
        <v>3500</v>
      </c>
      <c r="F3050" s="576">
        <v>23830475</v>
      </c>
      <c r="G3050" s="577" t="s">
        <v>8400</v>
      </c>
      <c r="H3050" s="551" t="s">
        <v>8401</v>
      </c>
      <c r="I3050" s="551" t="s">
        <v>7082</v>
      </c>
      <c r="J3050" s="551" t="s">
        <v>8401</v>
      </c>
      <c r="K3050" s="555">
        <v>1</v>
      </c>
      <c r="L3050" s="546">
        <v>12</v>
      </c>
      <c r="M3050" s="578">
        <v>44688.217934003187</v>
      </c>
      <c r="N3050" s="546">
        <v>1</v>
      </c>
      <c r="O3050" s="546">
        <v>6</v>
      </c>
      <c r="P3050" s="578">
        <v>22210.111892675654</v>
      </c>
    </row>
    <row r="3051" spans="1:16" x14ac:dyDescent="0.2">
      <c r="A3051" s="546" t="s">
        <v>8110</v>
      </c>
      <c r="B3051" s="498" t="s">
        <v>619</v>
      </c>
      <c r="C3051" s="499" t="s">
        <v>620</v>
      </c>
      <c r="D3051" s="546" t="s">
        <v>8247</v>
      </c>
      <c r="E3051" s="575">
        <v>3100</v>
      </c>
      <c r="F3051" s="576">
        <v>42943987</v>
      </c>
      <c r="G3051" s="577" t="s">
        <v>8402</v>
      </c>
      <c r="H3051" s="551" t="s">
        <v>8403</v>
      </c>
      <c r="I3051" s="551" t="s">
        <v>7082</v>
      </c>
      <c r="J3051" s="551" t="s">
        <v>8403</v>
      </c>
      <c r="K3051" s="555">
        <v>1</v>
      </c>
      <c r="L3051" s="546">
        <v>12</v>
      </c>
      <c r="M3051" s="578">
        <v>39888.217934003187</v>
      </c>
      <c r="N3051" s="546">
        <v>1</v>
      </c>
      <c r="O3051" s="546">
        <v>6</v>
      </c>
      <c r="P3051" s="578">
        <v>19810.111892675654</v>
      </c>
    </row>
    <row r="3052" spans="1:16" x14ac:dyDescent="0.2">
      <c r="A3052" s="546" t="s">
        <v>8110</v>
      </c>
      <c r="B3052" s="498" t="s">
        <v>619</v>
      </c>
      <c r="C3052" s="499" t="s">
        <v>620</v>
      </c>
      <c r="D3052" s="546" t="s">
        <v>8404</v>
      </c>
      <c r="E3052" s="575">
        <v>1900</v>
      </c>
      <c r="F3052" s="576">
        <v>23977990</v>
      </c>
      <c r="G3052" s="577" t="s">
        <v>8405</v>
      </c>
      <c r="H3052" s="551" t="s">
        <v>8124</v>
      </c>
      <c r="I3052" s="551" t="s">
        <v>7142</v>
      </c>
      <c r="J3052" s="551" t="s">
        <v>8124</v>
      </c>
      <c r="K3052" s="555">
        <v>1</v>
      </c>
      <c r="L3052" s="546">
        <v>12</v>
      </c>
      <c r="M3052" s="578">
        <v>25450.417934003184</v>
      </c>
      <c r="N3052" s="546">
        <v>1</v>
      </c>
      <c r="O3052" s="546">
        <v>6</v>
      </c>
      <c r="P3052" s="578">
        <v>12329.311892675656</v>
      </c>
    </row>
    <row r="3053" spans="1:16" x14ac:dyDescent="0.2">
      <c r="A3053" s="546" t="s">
        <v>8110</v>
      </c>
      <c r="B3053" s="498" t="s">
        <v>619</v>
      </c>
      <c r="C3053" s="499" t="s">
        <v>620</v>
      </c>
      <c r="D3053" s="546" t="s">
        <v>3010</v>
      </c>
      <c r="E3053" s="575">
        <v>1900</v>
      </c>
      <c r="F3053" s="576">
        <v>24570126</v>
      </c>
      <c r="G3053" s="577" t="s">
        <v>8406</v>
      </c>
      <c r="H3053" s="551" t="s">
        <v>8124</v>
      </c>
      <c r="I3053" s="551" t="s">
        <v>7142</v>
      </c>
      <c r="J3053" s="551" t="s">
        <v>8124</v>
      </c>
      <c r="K3053" s="555">
        <v>1</v>
      </c>
      <c r="L3053" s="546">
        <v>12</v>
      </c>
      <c r="M3053" s="578">
        <v>25450.417934003184</v>
      </c>
      <c r="N3053" s="546">
        <v>1</v>
      </c>
      <c r="O3053" s="546">
        <v>6</v>
      </c>
      <c r="P3053" s="578">
        <v>12329.311892675656</v>
      </c>
    </row>
    <row r="3054" spans="1:16" x14ac:dyDescent="0.2">
      <c r="A3054" s="546" t="s">
        <v>8110</v>
      </c>
      <c r="B3054" s="498" t="s">
        <v>619</v>
      </c>
      <c r="C3054" s="499" t="s">
        <v>620</v>
      </c>
      <c r="D3054" s="546" t="s">
        <v>8219</v>
      </c>
      <c r="E3054" s="575">
        <v>3800</v>
      </c>
      <c r="F3054" s="576">
        <v>23958233</v>
      </c>
      <c r="G3054" s="577" t="s">
        <v>8407</v>
      </c>
      <c r="H3054" s="551" t="s">
        <v>4606</v>
      </c>
      <c r="I3054" s="551" t="s">
        <v>7082</v>
      </c>
      <c r="J3054" s="551" t="s">
        <v>4606</v>
      </c>
      <c r="K3054" s="555">
        <v>1</v>
      </c>
      <c r="L3054" s="546">
        <v>12</v>
      </c>
      <c r="M3054" s="578">
        <v>48288.217934003187</v>
      </c>
      <c r="N3054" s="546">
        <v>1</v>
      </c>
      <c r="O3054" s="546">
        <v>6</v>
      </c>
      <c r="P3054" s="578">
        <v>24010.111892675654</v>
      </c>
    </row>
    <row r="3055" spans="1:16" x14ac:dyDescent="0.2">
      <c r="A3055" s="546" t="s">
        <v>8110</v>
      </c>
      <c r="B3055" s="498" t="s">
        <v>619</v>
      </c>
      <c r="C3055" s="499" t="s">
        <v>620</v>
      </c>
      <c r="D3055" s="546" t="s">
        <v>8408</v>
      </c>
      <c r="E3055" s="575">
        <v>1800</v>
      </c>
      <c r="F3055" s="576">
        <v>23869787</v>
      </c>
      <c r="G3055" s="577" t="s">
        <v>8409</v>
      </c>
      <c r="H3055" s="551" t="s">
        <v>8410</v>
      </c>
      <c r="I3055" s="551" t="s">
        <v>7142</v>
      </c>
      <c r="J3055" s="551" t="s">
        <v>8410</v>
      </c>
      <c r="K3055" s="555">
        <v>1</v>
      </c>
      <c r="L3055" s="546">
        <v>12</v>
      </c>
      <c r="M3055" s="578">
        <v>24142.417934003184</v>
      </c>
      <c r="N3055" s="546">
        <v>1</v>
      </c>
      <c r="O3055" s="546">
        <v>6</v>
      </c>
      <c r="P3055" s="578">
        <v>11675.311892675656</v>
      </c>
    </row>
    <row r="3056" spans="1:16" x14ac:dyDescent="0.2">
      <c r="A3056" s="546" t="s">
        <v>8110</v>
      </c>
      <c r="B3056" s="498" t="s">
        <v>619</v>
      </c>
      <c r="C3056" s="499" t="s">
        <v>620</v>
      </c>
      <c r="D3056" s="546" t="s">
        <v>8411</v>
      </c>
      <c r="E3056" s="575">
        <v>2300</v>
      </c>
      <c r="F3056" s="576">
        <v>25222248</v>
      </c>
      <c r="G3056" s="577" t="s">
        <v>8412</v>
      </c>
      <c r="H3056" s="551" t="s">
        <v>8413</v>
      </c>
      <c r="I3056" s="551" t="s">
        <v>7122</v>
      </c>
      <c r="J3056" s="551" t="s">
        <v>8413</v>
      </c>
      <c r="K3056" s="555">
        <v>1</v>
      </c>
      <c r="L3056" s="546">
        <v>12</v>
      </c>
      <c r="M3056" s="578">
        <v>30288.217934003187</v>
      </c>
      <c r="N3056" s="546">
        <v>1</v>
      </c>
      <c r="O3056" s="546">
        <v>6</v>
      </c>
      <c r="P3056" s="578">
        <v>14945.311892675656</v>
      </c>
    </row>
    <row r="3057" spans="1:16" x14ac:dyDescent="0.2">
      <c r="A3057" s="546" t="s">
        <v>8110</v>
      </c>
      <c r="B3057" s="498" t="s">
        <v>619</v>
      </c>
      <c r="C3057" s="499" t="s">
        <v>620</v>
      </c>
      <c r="D3057" s="546" t="s">
        <v>8414</v>
      </c>
      <c r="E3057" s="575">
        <v>3300</v>
      </c>
      <c r="F3057" s="576">
        <v>23934475</v>
      </c>
      <c r="G3057" s="577" t="s">
        <v>8415</v>
      </c>
      <c r="H3057" s="551" t="s">
        <v>7810</v>
      </c>
      <c r="I3057" s="551" t="s">
        <v>7082</v>
      </c>
      <c r="J3057" s="551" t="s">
        <v>7810</v>
      </c>
      <c r="K3057" s="555">
        <v>1</v>
      </c>
      <c r="L3057" s="546">
        <v>12</v>
      </c>
      <c r="M3057" s="578">
        <v>42288.217934003187</v>
      </c>
      <c r="N3057" s="546">
        <v>1</v>
      </c>
      <c r="O3057" s="546">
        <v>6</v>
      </c>
      <c r="P3057" s="578">
        <v>21010.111892675654</v>
      </c>
    </row>
    <row r="3058" spans="1:16" x14ac:dyDescent="0.2">
      <c r="A3058" s="546" t="s">
        <v>8110</v>
      </c>
      <c r="B3058" s="498" t="s">
        <v>619</v>
      </c>
      <c r="C3058" s="499" t="s">
        <v>620</v>
      </c>
      <c r="D3058" s="546" t="s">
        <v>677</v>
      </c>
      <c r="E3058" s="575">
        <v>3500</v>
      </c>
      <c r="F3058" s="576" t="s">
        <v>8416</v>
      </c>
      <c r="G3058" s="577" t="s">
        <v>8417</v>
      </c>
      <c r="H3058" s="551" t="s">
        <v>677</v>
      </c>
      <c r="I3058" s="551" t="s">
        <v>7082</v>
      </c>
      <c r="J3058" s="551" t="s">
        <v>677</v>
      </c>
      <c r="K3058" s="555">
        <v>1</v>
      </c>
      <c r="L3058" s="546">
        <v>12</v>
      </c>
      <c r="M3058" s="578">
        <v>44688.217934003187</v>
      </c>
      <c r="N3058" s="546">
        <v>1</v>
      </c>
      <c r="O3058" s="546">
        <v>6</v>
      </c>
      <c r="P3058" s="578">
        <v>22210.111892675654</v>
      </c>
    </row>
    <row r="3059" spans="1:16" x14ac:dyDescent="0.2">
      <c r="A3059" s="546" t="s">
        <v>8110</v>
      </c>
      <c r="B3059" s="498" t="s">
        <v>619</v>
      </c>
      <c r="C3059" s="499" t="s">
        <v>620</v>
      </c>
      <c r="D3059" s="546" t="s">
        <v>8418</v>
      </c>
      <c r="E3059" s="575">
        <v>5000</v>
      </c>
      <c r="F3059" s="576">
        <v>45034052</v>
      </c>
      <c r="G3059" s="577" t="s">
        <v>8419</v>
      </c>
      <c r="H3059" s="551" t="s">
        <v>8420</v>
      </c>
      <c r="I3059" s="551" t="s">
        <v>7082</v>
      </c>
      <c r="J3059" s="551" t="s">
        <v>8420</v>
      </c>
      <c r="K3059" s="555">
        <v>1</v>
      </c>
      <c r="L3059" s="546">
        <v>12</v>
      </c>
      <c r="M3059" s="578">
        <v>62688.217934003187</v>
      </c>
      <c r="N3059" s="546">
        <v>1</v>
      </c>
      <c r="O3059" s="546">
        <v>6</v>
      </c>
      <c r="P3059" s="578">
        <v>31210.111892675654</v>
      </c>
    </row>
    <row r="3060" spans="1:16" x14ac:dyDescent="0.2">
      <c r="A3060" s="546" t="s">
        <v>8110</v>
      </c>
      <c r="B3060" s="498" t="s">
        <v>619</v>
      </c>
      <c r="C3060" s="499" t="s">
        <v>620</v>
      </c>
      <c r="D3060" s="546" t="s">
        <v>8371</v>
      </c>
      <c r="E3060" s="575">
        <v>1900</v>
      </c>
      <c r="F3060" s="576">
        <v>40263751</v>
      </c>
      <c r="G3060" s="577" t="s">
        <v>8421</v>
      </c>
      <c r="H3060" s="551" t="s">
        <v>8124</v>
      </c>
      <c r="I3060" s="551" t="s">
        <v>7142</v>
      </c>
      <c r="J3060" s="551" t="s">
        <v>8124</v>
      </c>
      <c r="K3060" s="555">
        <v>1</v>
      </c>
      <c r="L3060" s="546">
        <v>12</v>
      </c>
      <c r="M3060" s="578">
        <v>25450.417934003184</v>
      </c>
      <c r="N3060" s="546">
        <v>1</v>
      </c>
      <c r="O3060" s="546">
        <v>6</v>
      </c>
      <c r="P3060" s="578">
        <v>12329.311892675656</v>
      </c>
    </row>
    <row r="3061" spans="1:16" x14ac:dyDescent="0.2">
      <c r="A3061" s="546" t="s">
        <v>8110</v>
      </c>
      <c r="B3061" s="498" t="s">
        <v>619</v>
      </c>
      <c r="C3061" s="499" t="s">
        <v>620</v>
      </c>
      <c r="D3061" s="546" t="s">
        <v>8226</v>
      </c>
      <c r="E3061" s="575">
        <v>1900</v>
      </c>
      <c r="F3061" s="576">
        <v>25317255</v>
      </c>
      <c r="G3061" s="577" t="s">
        <v>8422</v>
      </c>
      <c r="H3061" s="551" t="s">
        <v>8124</v>
      </c>
      <c r="I3061" s="551" t="s">
        <v>7142</v>
      </c>
      <c r="J3061" s="551" t="s">
        <v>8124</v>
      </c>
      <c r="K3061" s="555">
        <v>1</v>
      </c>
      <c r="L3061" s="546">
        <v>12</v>
      </c>
      <c r="M3061" s="578">
        <v>25450.417934003184</v>
      </c>
      <c r="N3061" s="546">
        <v>1</v>
      </c>
      <c r="O3061" s="546">
        <v>6</v>
      </c>
      <c r="P3061" s="578">
        <v>12329.311892675656</v>
      </c>
    </row>
    <row r="3062" spans="1:16" x14ac:dyDescent="0.2">
      <c r="A3062" s="546" t="s">
        <v>8110</v>
      </c>
      <c r="B3062" s="498" t="s">
        <v>619</v>
      </c>
      <c r="C3062" s="499" t="s">
        <v>620</v>
      </c>
      <c r="D3062" s="546" t="s">
        <v>8423</v>
      </c>
      <c r="E3062" s="575">
        <v>4600</v>
      </c>
      <c r="F3062" s="576" t="s">
        <v>8424</v>
      </c>
      <c r="G3062" s="577" t="s">
        <v>8425</v>
      </c>
      <c r="H3062" s="551" t="s">
        <v>7129</v>
      </c>
      <c r="I3062" s="551" t="s">
        <v>7082</v>
      </c>
      <c r="J3062" s="551" t="s">
        <v>7129</v>
      </c>
      <c r="K3062" s="555">
        <v>1</v>
      </c>
      <c r="L3062" s="546">
        <v>12</v>
      </c>
      <c r="M3062" s="578">
        <v>57888.217934003187</v>
      </c>
      <c r="N3062" s="546">
        <v>1</v>
      </c>
      <c r="O3062" s="546">
        <v>6</v>
      </c>
      <c r="P3062" s="578">
        <v>28810.111892675654</v>
      </c>
    </row>
    <row r="3063" spans="1:16" x14ac:dyDescent="0.2">
      <c r="A3063" s="546" t="s">
        <v>8110</v>
      </c>
      <c r="B3063" s="498" t="s">
        <v>619</v>
      </c>
      <c r="C3063" s="499" t="s">
        <v>620</v>
      </c>
      <c r="D3063" s="546" t="s">
        <v>8426</v>
      </c>
      <c r="E3063" s="575">
        <v>3500</v>
      </c>
      <c r="F3063" s="576">
        <v>23997246</v>
      </c>
      <c r="G3063" s="577" t="s">
        <v>8427</v>
      </c>
      <c r="H3063" s="551" t="s">
        <v>8428</v>
      </c>
      <c r="I3063" s="551" t="s">
        <v>7082</v>
      </c>
      <c r="J3063" s="551" t="s">
        <v>8428</v>
      </c>
      <c r="K3063" s="555">
        <v>1</v>
      </c>
      <c r="L3063" s="546">
        <v>12</v>
      </c>
      <c r="M3063" s="578">
        <v>44688.217934003187</v>
      </c>
      <c r="N3063" s="546">
        <v>1</v>
      </c>
      <c r="O3063" s="546">
        <v>6</v>
      </c>
      <c r="P3063" s="578">
        <v>22210.111892675654</v>
      </c>
    </row>
    <row r="3064" spans="1:16" x14ac:dyDescent="0.2">
      <c r="A3064" s="546" t="s">
        <v>8110</v>
      </c>
      <c r="B3064" s="498" t="s">
        <v>619</v>
      </c>
      <c r="C3064" s="499" t="s">
        <v>620</v>
      </c>
      <c r="D3064" s="546" t="s">
        <v>8429</v>
      </c>
      <c r="E3064" s="575">
        <v>5000</v>
      </c>
      <c r="F3064" s="576">
        <v>10586529</v>
      </c>
      <c r="G3064" s="577" t="s">
        <v>8430</v>
      </c>
      <c r="H3064" s="551" t="s">
        <v>7172</v>
      </c>
      <c r="I3064" s="551" t="s">
        <v>7082</v>
      </c>
      <c r="J3064" s="551" t="s">
        <v>7172</v>
      </c>
      <c r="K3064" s="555">
        <v>1</v>
      </c>
      <c r="L3064" s="546">
        <v>12</v>
      </c>
      <c r="M3064" s="578">
        <v>62688.217934003187</v>
      </c>
      <c r="N3064" s="546">
        <v>1</v>
      </c>
      <c r="O3064" s="546">
        <v>6</v>
      </c>
      <c r="P3064" s="578">
        <v>31210.111892675654</v>
      </c>
    </row>
    <row r="3065" spans="1:16" x14ac:dyDescent="0.2">
      <c r="A3065" s="546" t="s">
        <v>8110</v>
      </c>
      <c r="B3065" s="498" t="s">
        <v>619</v>
      </c>
      <c r="C3065" s="499" t="s">
        <v>620</v>
      </c>
      <c r="D3065" s="546" t="s">
        <v>8111</v>
      </c>
      <c r="E3065" s="575">
        <v>1900</v>
      </c>
      <c r="F3065" s="576">
        <v>25328023</v>
      </c>
      <c r="G3065" s="577" t="s">
        <v>8431</v>
      </c>
      <c r="H3065" s="551" t="s">
        <v>8119</v>
      </c>
      <c r="I3065" s="551" t="s">
        <v>7142</v>
      </c>
      <c r="J3065" s="551" t="s">
        <v>8119</v>
      </c>
      <c r="K3065" s="555">
        <v>1</v>
      </c>
      <c r="L3065" s="546">
        <v>12</v>
      </c>
      <c r="M3065" s="578">
        <v>25450.417934003184</v>
      </c>
      <c r="N3065" s="546">
        <v>1</v>
      </c>
      <c r="O3065" s="546">
        <v>6</v>
      </c>
      <c r="P3065" s="578">
        <v>12329.311892675656</v>
      </c>
    </row>
    <row r="3066" spans="1:16" x14ac:dyDescent="0.2">
      <c r="A3066" s="546" t="s">
        <v>8110</v>
      </c>
      <c r="B3066" s="498" t="s">
        <v>619</v>
      </c>
      <c r="C3066" s="499" t="s">
        <v>620</v>
      </c>
      <c r="D3066" s="546" t="s">
        <v>8367</v>
      </c>
      <c r="E3066" s="575">
        <v>1900</v>
      </c>
      <c r="F3066" s="576">
        <v>25318275</v>
      </c>
      <c r="G3066" s="577" t="s">
        <v>8432</v>
      </c>
      <c r="H3066" s="551" t="s">
        <v>8119</v>
      </c>
      <c r="I3066" s="551" t="s">
        <v>7142</v>
      </c>
      <c r="J3066" s="551" t="s">
        <v>8119</v>
      </c>
      <c r="K3066" s="555">
        <v>1</v>
      </c>
      <c r="L3066" s="546">
        <v>12</v>
      </c>
      <c r="M3066" s="578">
        <v>25450.417934003184</v>
      </c>
      <c r="N3066" s="546">
        <v>1</v>
      </c>
      <c r="O3066" s="546">
        <v>6</v>
      </c>
      <c r="P3066" s="578">
        <v>12329.311892675656</v>
      </c>
    </row>
    <row r="3067" spans="1:16" x14ac:dyDescent="0.2">
      <c r="A3067" s="546" t="s">
        <v>8110</v>
      </c>
      <c r="B3067" s="498" t="s">
        <v>619</v>
      </c>
      <c r="C3067" s="499" t="s">
        <v>620</v>
      </c>
      <c r="D3067" s="546" t="s">
        <v>8111</v>
      </c>
      <c r="E3067" s="575">
        <v>2300</v>
      </c>
      <c r="F3067" s="576">
        <v>42275343</v>
      </c>
      <c r="G3067" s="577" t="s">
        <v>8433</v>
      </c>
      <c r="H3067" s="551" t="s">
        <v>8434</v>
      </c>
      <c r="I3067" s="551" t="s">
        <v>7122</v>
      </c>
      <c r="J3067" s="551" t="s">
        <v>8434</v>
      </c>
      <c r="K3067" s="555">
        <v>1</v>
      </c>
      <c r="L3067" s="546">
        <v>12</v>
      </c>
      <c r="M3067" s="578">
        <v>30288.217934003187</v>
      </c>
      <c r="N3067" s="546">
        <v>1</v>
      </c>
      <c r="O3067" s="546">
        <v>6</v>
      </c>
      <c r="P3067" s="578">
        <v>14945.311892675656</v>
      </c>
    </row>
    <row r="3068" spans="1:16" x14ac:dyDescent="0.2">
      <c r="A3068" s="546" t="s">
        <v>8110</v>
      </c>
      <c r="B3068" s="498" t="s">
        <v>619</v>
      </c>
      <c r="C3068" s="499" t="s">
        <v>620</v>
      </c>
      <c r="D3068" s="546" t="s">
        <v>8435</v>
      </c>
      <c r="E3068" s="575">
        <v>2300</v>
      </c>
      <c r="F3068" s="576">
        <v>23918223</v>
      </c>
      <c r="G3068" s="577" t="s">
        <v>8436</v>
      </c>
      <c r="H3068" s="551" t="s">
        <v>625</v>
      </c>
      <c r="I3068" s="551" t="s">
        <v>7122</v>
      </c>
      <c r="J3068" s="551" t="s">
        <v>625</v>
      </c>
      <c r="K3068" s="555">
        <v>1</v>
      </c>
      <c r="L3068" s="546">
        <v>12</v>
      </c>
      <c r="M3068" s="578">
        <v>30288.217934003187</v>
      </c>
      <c r="N3068" s="546">
        <v>1</v>
      </c>
      <c r="O3068" s="546">
        <v>6</v>
      </c>
      <c r="P3068" s="578">
        <v>14945.311892675656</v>
      </c>
    </row>
    <row r="3069" spans="1:16" x14ac:dyDescent="0.2">
      <c r="A3069" s="546" t="s">
        <v>8110</v>
      </c>
      <c r="B3069" s="498" t="s">
        <v>619</v>
      </c>
      <c r="C3069" s="499" t="s">
        <v>620</v>
      </c>
      <c r="D3069" s="546" t="s">
        <v>8437</v>
      </c>
      <c r="E3069" s="575">
        <v>3500</v>
      </c>
      <c r="F3069" s="576">
        <v>40814798</v>
      </c>
      <c r="G3069" s="577" t="s">
        <v>8438</v>
      </c>
      <c r="H3069" s="551" t="s">
        <v>8230</v>
      </c>
      <c r="I3069" s="551" t="s">
        <v>7082</v>
      </c>
      <c r="J3069" s="551" t="s">
        <v>8230</v>
      </c>
      <c r="K3069" s="555">
        <v>1</v>
      </c>
      <c r="L3069" s="546">
        <v>12</v>
      </c>
      <c r="M3069" s="578">
        <v>44688.217934003187</v>
      </c>
      <c r="N3069" s="546">
        <v>1</v>
      </c>
      <c r="O3069" s="546">
        <v>6</v>
      </c>
      <c r="P3069" s="578">
        <v>22210.111892675654</v>
      </c>
    </row>
    <row r="3070" spans="1:16" x14ac:dyDescent="0.2">
      <c r="A3070" s="546" t="s">
        <v>8110</v>
      </c>
      <c r="B3070" s="498" t="s">
        <v>619</v>
      </c>
      <c r="C3070" s="499" t="s">
        <v>620</v>
      </c>
      <c r="D3070" s="546" t="s">
        <v>8439</v>
      </c>
      <c r="E3070" s="575">
        <v>3500</v>
      </c>
      <c r="F3070" s="576">
        <v>42199995</v>
      </c>
      <c r="G3070" s="577" t="s">
        <v>8440</v>
      </c>
      <c r="H3070" s="551" t="s">
        <v>7172</v>
      </c>
      <c r="I3070" s="551" t="s">
        <v>7082</v>
      </c>
      <c r="J3070" s="551" t="s">
        <v>7172</v>
      </c>
      <c r="K3070" s="555">
        <v>1</v>
      </c>
      <c r="L3070" s="546">
        <v>12</v>
      </c>
      <c r="M3070" s="578">
        <v>44688.217934003187</v>
      </c>
      <c r="N3070" s="546">
        <v>1</v>
      </c>
      <c r="O3070" s="546">
        <v>6</v>
      </c>
      <c r="P3070" s="578">
        <v>22210.111892675654</v>
      </c>
    </row>
    <row r="3071" spans="1:16" x14ac:dyDescent="0.2">
      <c r="A3071" s="546" t="s">
        <v>8110</v>
      </c>
      <c r="B3071" s="498" t="s">
        <v>619</v>
      </c>
      <c r="C3071" s="499" t="s">
        <v>620</v>
      </c>
      <c r="D3071" s="546" t="s">
        <v>8441</v>
      </c>
      <c r="E3071" s="575">
        <v>5000</v>
      </c>
      <c r="F3071" s="576">
        <v>23896328</v>
      </c>
      <c r="G3071" s="577" t="s">
        <v>8442</v>
      </c>
      <c r="H3071" s="551" t="s">
        <v>7172</v>
      </c>
      <c r="I3071" s="551" t="s">
        <v>7082</v>
      </c>
      <c r="J3071" s="551" t="s">
        <v>7172</v>
      </c>
      <c r="K3071" s="555">
        <v>1</v>
      </c>
      <c r="L3071" s="546">
        <v>12</v>
      </c>
      <c r="M3071" s="578">
        <v>62688.217934003187</v>
      </c>
      <c r="N3071" s="546">
        <v>1</v>
      </c>
      <c r="O3071" s="546">
        <v>6</v>
      </c>
      <c r="P3071" s="578">
        <v>31210.111892675654</v>
      </c>
    </row>
    <row r="3072" spans="1:16" x14ac:dyDescent="0.2">
      <c r="A3072" s="546" t="s">
        <v>8110</v>
      </c>
      <c r="B3072" s="498" t="s">
        <v>619</v>
      </c>
      <c r="C3072" s="499" t="s">
        <v>620</v>
      </c>
      <c r="D3072" s="546" t="s">
        <v>8443</v>
      </c>
      <c r="E3072" s="575">
        <v>3500</v>
      </c>
      <c r="F3072" s="576">
        <v>40329805</v>
      </c>
      <c r="G3072" s="577" t="s">
        <v>8444</v>
      </c>
      <c r="H3072" s="551" t="s">
        <v>8132</v>
      </c>
      <c r="I3072" s="551" t="s">
        <v>7082</v>
      </c>
      <c r="J3072" s="551" t="s">
        <v>8132</v>
      </c>
      <c r="K3072" s="555">
        <v>1</v>
      </c>
      <c r="L3072" s="546">
        <v>12</v>
      </c>
      <c r="M3072" s="578">
        <v>44688.217934003187</v>
      </c>
      <c r="N3072" s="546">
        <v>1</v>
      </c>
      <c r="O3072" s="546">
        <v>6</v>
      </c>
      <c r="P3072" s="578">
        <v>22210.111892675654</v>
      </c>
    </row>
    <row r="3073" spans="1:16" x14ac:dyDescent="0.2">
      <c r="A3073" s="546" t="s">
        <v>8110</v>
      </c>
      <c r="B3073" s="498" t="s">
        <v>619</v>
      </c>
      <c r="C3073" s="499" t="s">
        <v>620</v>
      </c>
      <c r="D3073" s="546" t="s">
        <v>8111</v>
      </c>
      <c r="E3073" s="575">
        <v>3300</v>
      </c>
      <c r="F3073" s="576">
        <v>41745262</v>
      </c>
      <c r="G3073" s="577" t="s">
        <v>8445</v>
      </c>
      <c r="H3073" s="551" t="s">
        <v>8267</v>
      </c>
      <c r="I3073" s="551" t="s">
        <v>7082</v>
      </c>
      <c r="J3073" s="551" t="s">
        <v>8267</v>
      </c>
      <c r="K3073" s="555">
        <v>1</v>
      </c>
      <c r="L3073" s="546">
        <v>12</v>
      </c>
      <c r="M3073" s="578">
        <v>42288.217934003187</v>
      </c>
      <c r="N3073" s="546">
        <v>1</v>
      </c>
      <c r="O3073" s="546">
        <v>6</v>
      </c>
      <c r="P3073" s="578">
        <v>21010.111892675654</v>
      </c>
    </row>
    <row r="3074" spans="1:16" x14ac:dyDescent="0.2">
      <c r="A3074" s="546" t="s">
        <v>8110</v>
      </c>
      <c r="B3074" s="498" t="s">
        <v>619</v>
      </c>
      <c r="C3074" s="499" t="s">
        <v>620</v>
      </c>
      <c r="D3074" s="546" t="s">
        <v>8446</v>
      </c>
      <c r="E3074" s="575">
        <v>1900</v>
      </c>
      <c r="F3074" s="576">
        <v>42668185</v>
      </c>
      <c r="G3074" s="577" t="s">
        <v>8447</v>
      </c>
      <c r="H3074" s="551">
        <v>0</v>
      </c>
      <c r="I3074" s="551" t="s">
        <v>7142</v>
      </c>
      <c r="J3074" s="551">
        <v>0</v>
      </c>
      <c r="K3074" s="555">
        <v>1</v>
      </c>
      <c r="L3074" s="546">
        <v>12</v>
      </c>
      <c r="M3074" s="578">
        <v>25450.417934003184</v>
      </c>
      <c r="N3074" s="546">
        <v>1</v>
      </c>
      <c r="O3074" s="546">
        <v>6</v>
      </c>
      <c r="P3074" s="578">
        <v>12329.311892675656</v>
      </c>
    </row>
    <row r="3075" spans="1:16" x14ac:dyDescent="0.2">
      <c r="A3075" s="546" t="s">
        <v>8110</v>
      </c>
      <c r="B3075" s="498" t="s">
        <v>619</v>
      </c>
      <c r="C3075" s="499" t="s">
        <v>620</v>
      </c>
      <c r="D3075" s="546" t="s">
        <v>8446</v>
      </c>
      <c r="E3075" s="575">
        <v>2300</v>
      </c>
      <c r="F3075" s="576">
        <v>23875082</v>
      </c>
      <c r="G3075" s="577" t="s">
        <v>8448</v>
      </c>
      <c r="H3075" s="551" t="s">
        <v>7810</v>
      </c>
      <c r="I3075" s="551" t="s">
        <v>7122</v>
      </c>
      <c r="J3075" s="551" t="s">
        <v>7810</v>
      </c>
      <c r="K3075" s="555">
        <v>1</v>
      </c>
      <c r="L3075" s="546">
        <v>12</v>
      </c>
      <c r="M3075" s="578">
        <v>30288.217934003187</v>
      </c>
      <c r="N3075" s="546">
        <v>1</v>
      </c>
      <c r="O3075" s="546">
        <v>6</v>
      </c>
      <c r="P3075" s="578">
        <v>14945.311892675656</v>
      </c>
    </row>
    <row r="3076" spans="1:16" x14ac:dyDescent="0.2">
      <c r="A3076" s="546" t="s">
        <v>8110</v>
      </c>
      <c r="B3076" s="498" t="s">
        <v>619</v>
      </c>
      <c r="C3076" s="499" t="s">
        <v>620</v>
      </c>
      <c r="D3076" s="546" t="s">
        <v>8221</v>
      </c>
      <c r="E3076" s="575">
        <v>1900</v>
      </c>
      <c r="F3076" s="576" t="s">
        <v>8449</v>
      </c>
      <c r="G3076" s="577" t="s">
        <v>8450</v>
      </c>
      <c r="H3076" s="551" t="s">
        <v>8111</v>
      </c>
      <c r="I3076" s="551" t="s">
        <v>7142</v>
      </c>
      <c r="J3076" s="551" t="s">
        <v>8111</v>
      </c>
      <c r="K3076" s="555">
        <v>1</v>
      </c>
      <c r="L3076" s="546">
        <v>12</v>
      </c>
      <c r="M3076" s="578">
        <v>25450.417934003184</v>
      </c>
      <c r="N3076" s="546">
        <v>1</v>
      </c>
      <c r="O3076" s="546">
        <v>6</v>
      </c>
      <c r="P3076" s="578">
        <v>12329.311892675656</v>
      </c>
    </row>
    <row r="3077" spans="1:16" x14ac:dyDescent="0.2">
      <c r="A3077" s="546" t="s">
        <v>8110</v>
      </c>
      <c r="B3077" s="498" t="s">
        <v>619</v>
      </c>
      <c r="C3077" s="499" t="s">
        <v>620</v>
      </c>
      <c r="D3077" s="546" t="s">
        <v>853</v>
      </c>
      <c r="E3077" s="575">
        <v>3100</v>
      </c>
      <c r="F3077" s="576" t="s">
        <v>8451</v>
      </c>
      <c r="G3077" s="577" t="s">
        <v>8452</v>
      </c>
      <c r="H3077" s="551" t="s">
        <v>8453</v>
      </c>
      <c r="I3077" s="551" t="s">
        <v>7082</v>
      </c>
      <c r="J3077" s="551" t="s">
        <v>8453</v>
      </c>
      <c r="K3077" s="555">
        <v>1</v>
      </c>
      <c r="L3077" s="546">
        <v>12</v>
      </c>
      <c r="M3077" s="578">
        <v>39888.217934003187</v>
      </c>
      <c r="N3077" s="546">
        <v>1</v>
      </c>
      <c r="O3077" s="546">
        <v>6</v>
      </c>
      <c r="P3077" s="578">
        <v>19810.111892675654</v>
      </c>
    </row>
    <row r="3078" spans="1:16" x14ac:dyDescent="0.2">
      <c r="A3078" s="546" t="s">
        <v>8110</v>
      </c>
      <c r="B3078" s="498" t="s">
        <v>619</v>
      </c>
      <c r="C3078" s="499" t="s">
        <v>620</v>
      </c>
      <c r="D3078" s="546" t="s">
        <v>8454</v>
      </c>
      <c r="E3078" s="575">
        <v>1900</v>
      </c>
      <c r="F3078" s="576">
        <v>40941511</v>
      </c>
      <c r="G3078" s="577" t="s">
        <v>8455</v>
      </c>
      <c r="H3078" s="551" t="s">
        <v>8124</v>
      </c>
      <c r="I3078" s="551" t="s">
        <v>7142</v>
      </c>
      <c r="J3078" s="551" t="s">
        <v>8124</v>
      </c>
      <c r="K3078" s="555">
        <v>1</v>
      </c>
      <c r="L3078" s="546">
        <v>12</v>
      </c>
      <c r="M3078" s="578">
        <v>25450.417934003184</v>
      </c>
      <c r="N3078" s="546">
        <v>1</v>
      </c>
      <c r="O3078" s="546">
        <v>6</v>
      </c>
      <c r="P3078" s="578">
        <v>12329.311892675656</v>
      </c>
    </row>
    <row r="3079" spans="1:16" x14ac:dyDescent="0.2">
      <c r="A3079" s="546" t="s">
        <v>8110</v>
      </c>
      <c r="B3079" s="498" t="s">
        <v>619</v>
      </c>
      <c r="C3079" s="499" t="s">
        <v>620</v>
      </c>
      <c r="D3079" s="546" t="s">
        <v>8456</v>
      </c>
      <c r="E3079" s="575">
        <v>4600</v>
      </c>
      <c r="F3079" s="576">
        <v>23943714</v>
      </c>
      <c r="G3079" s="577" t="s">
        <v>8457</v>
      </c>
      <c r="H3079" s="551" t="s">
        <v>8458</v>
      </c>
      <c r="I3079" s="551" t="s">
        <v>7082</v>
      </c>
      <c r="J3079" s="551" t="s">
        <v>8458</v>
      </c>
      <c r="K3079" s="555">
        <v>1</v>
      </c>
      <c r="L3079" s="546">
        <v>12</v>
      </c>
      <c r="M3079" s="578">
        <v>57888.217934003187</v>
      </c>
      <c r="N3079" s="546">
        <v>1</v>
      </c>
      <c r="O3079" s="546">
        <v>6</v>
      </c>
      <c r="P3079" s="578">
        <v>28810.111892675654</v>
      </c>
    </row>
    <row r="3080" spans="1:16" x14ac:dyDescent="0.2">
      <c r="A3080" s="546" t="s">
        <v>8110</v>
      </c>
      <c r="B3080" s="498" t="s">
        <v>619</v>
      </c>
      <c r="C3080" s="499" t="s">
        <v>620</v>
      </c>
      <c r="D3080" s="546" t="s">
        <v>8459</v>
      </c>
      <c r="E3080" s="575">
        <v>4300</v>
      </c>
      <c r="F3080" s="576" t="s">
        <v>8460</v>
      </c>
      <c r="G3080" s="577" t="s">
        <v>8461</v>
      </c>
      <c r="H3080" s="551" t="s">
        <v>8459</v>
      </c>
      <c r="I3080" s="551" t="s">
        <v>7082</v>
      </c>
      <c r="J3080" s="551" t="s">
        <v>8459</v>
      </c>
      <c r="K3080" s="555">
        <v>1</v>
      </c>
      <c r="L3080" s="546">
        <v>12</v>
      </c>
      <c r="M3080" s="578">
        <v>54288.217934003187</v>
      </c>
      <c r="N3080" s="546">
        <v>1</v>
      </c>
      <c r="O3080" s="546">
        <v>6</v>
      </c>
      <c r="P3080" s="578">
        <v>27010.111892675654</v>
      </c>
    </row>
    <row r="3081" spans="1:16" x14ac:dyDescent="0.2">
      <c r="A3081" s="546" t="s">
        <v>8110</v>
      </c>
      <c r="B3081" s="498" t="s">
        <v>619</v>
      </c>
      <c r="C3081" s="499" t="s">
        <v>620</v>
      </c>
      <c r="D3081" s="546" t="s">
        <v>8462</v>
      </c>
      <c r="E3081" s="575">
        <v>2700</v>
      </c>
      <c r="F3081" s="576">
        <v>23883672</v>
      </c>
      <c r="G3081" s="577" t="s">
        <v>8463</v>
      </c>
      <c r="H3081" s="551" t="s">
        <v>8350</v>
      </c>
      <c r="I3081" s="551" t="s">
        <v>7122</v>
      </c>
      <c r="J3081" s="551" t="s">
        <v>8350</v>
      </c>
      <c r="K3081" s="555">
        <v>1</v>
      </c>
      <c r="L3081" s="546">
        <v>12</v>
      </c>
      <c r="M3081" s="578">
        <v>35088.217934003187</v>
      </c>
      <c r="N3081" s="546">
        <v>1</v>
      </c>
      <c r="O3081" s="546">
        <v>6</v>
      </c>
      <c r="P3081" s="578">
        <v>17410.111892675654</v>
      </c>
    </row>
    <row r="3082" spans="1:16" x14ac:dyDescent="0.2">
      <c r="A3082" s="546" t="s">
        <v>8110</v>
      </c>
      <c r="B3082" s="498" t="s">
        <v>619</v>
      </c>
      <c r="C3082" s="499" t="s">
        <v>620</v>
      </c>
      <c r="D3082" s="546" t="s">
        <v>8464</v>
      </c>
      <c r="E3082" s="575">
        <v>6500</v>
      </c>
      <c r="F3082" s="576" t="s">
        <v>8465</v>
      </c>
      <c r="G3082" s="577" t="s">
        <v>8466</v>
      </c>
      <c r="H3082" s="551" t="s">
        <v>8467</v>
      </c>
      <c r="I3082" s="551" t="s">
        <v>7082</v>
      </c>
      <c r="J3082" s="551" t="s">
        <v>8467</v>
      </c>
      <c r="K3082" s="555">
        <v>1</v>
      </c>
      <c r="L3082" s="546">
        <v>12</v>
      </c>
      <c r="M3082" s="578">
        <v>80688.217934003187</v>
      </c>
      <c r="N3082" s="546">
        <v>1</v>
      </c>
      <c r="O3082" s="546">
        <v>2</v>
      </c>
      <c r="P3082" s="578">
        <v>13735.6</v>
      </c>
    </row>
    <row r="3083" spans="1:16" x14ac:dyDescent="0.2">
      <c r="A3083" s="546" t="s">
        <v>8110</v>
      </c>
      <c r="B3083" s="498" t="s">
        <v>619</v>
      </c>
      <c r="C3083" s="499" t="s">
        <v>620</v>
      </c>
      <c r="D3083" s="546" t="s">
        <v>8111</v>
      </c>
      <c r="E3083" s="575">
        <v>11500</v>
      </c>
      <c r="F3083" s="576">
        <v>23806256</v>
      </c>
      <c r="G3083" s="577" t="s">
        <v>8468</v>
      </c>
      <c r="H3083" s="551" t="s">
        <v>8218</v>
      </c>
      <c r="I3083" s="551" t="s">
        <v>8201</v>
      </c>
      <c r="J3083" s="551" t="s">
        <v>8218</v>
      </c>
      <c r="K3083" s="555">
        <v>1</v>
      </c>
      <c r="L3083" s="546">
        <v>12</v>
      </c>
      <c r="M3083" s="578">
        <v>140688.21793400319</v>
      </c>
      <c r="N3083" s="546">
        <v>1</v>
      </c>
      <c r="O3083" s="546">
        <v>6</v>
      </c>
      <c r="P3083" s="578">
        <v>70210.111892675661</v>
      </c>
    </row>
    <row r="3084" spans="1:16" x14ac:dyDescent="0.2">
      <c r="A3084" s="546" t="s">
        <v>8110</v>
      </c>
      <c r="B3084" s="498" t="s">
        <v>619</v>
      </c>
      <c r="C3084" s="499" t="s">
        <v>620</v>
      </c>
      <c r="D3084" s="546" t="s">
        <v>8111</v>
      </c>
      <c r="E3084" s="575">
        <v>5000</v>
      </c>
      <c r="F3084" s="576">
        <v>23806256</v>
      </c>
      <c r="G3084" s="577" t="s">
        <v>8468</v>
      </c>
      <c r="H3084" s="551" t="s">
        <v>8218</v>
      </c>
      <c r="I3084" s="551" t="s">
        <v>7082</v>
      </c>
      <c r="J3084" s="551" t="s">
        <v>8218</v>
      </c>
      <c r="K3084" s="555">
        <v>1</v>
      </c>
      <c r="L3084" s="546">
        <v>12</v>
      </c>
      <c r="M3084" s="578">
        <v>62688.217934003187</v>
      </c>
      <c r="N3084" s="546">
        <v>1</v>
      </c>
      <c r="O3084" s="546">
        <v>6</v>
      </c>
      <c r="P3084" s="578">
        <v>31210.111892675654</v>
      </c>
    </row>
    <row r="3085" spans="1:16" x14ac:dyDescent="0.2">
      <c r="A3085" s="546" t="s">
        <v>8110</v>
      </c>
      <c r="B3085" s="498" t="s">
        <v>619</v>
      </c>
      <c r="C3085" s="499" t="s">
        <v>620</v>
      </c>
      <c r="D3085" s="546" t="s">
        <v>8469</v>
      </c>
      <c r="E3085" s="575">
        <v>1900</v>
      </c>
      <c r="F3085" s="576">
        <v>42311472</v>
      </c>
      <c r="G3085" s="577" t="s">
        <v>8470</v>
      </c>
      <c r="H3085" s="551" t="s">
        <v>8434</v>
      </c>
      <c r="I3085" s="551" t="s">
        <v>7142</v>
      </c>
      <c r="J3085" s="551" t="s">
        <v>8434</v>
      </c>
      <c r="K3085" s="555">
        <v>1</v>
      </c>
      <c r="L3085" s="546">
        <v>12</v>
      </c>
      <c r="M3085" s="578">
        <v>25450.417934003184</v>
      </c>
      <c r="N3085" s="546">
        <v>1</v>
      </c>
      <c r="O3085" s="546">
        <v>6</v>
      </c>
      <c r="P3085" s="578">
        <v>12329.311892675656</v>
      </c>
    </row>
    <row r="3086" spans="1:16" x14ac:dyDescent="0.2">
      <c r="A3086" s="546" t="s">
        <v>8110</v>
      </c>
      <c r="B3086" s="498" t="s">
        <v>619</v>
      </c>
      <c r="C3086" s="499" t="s">
        <v>620</v>
      </c>
      <c r="D3086" s="546" t="s">
        <v>8471</v>
      </c>
      <c r="E3086" s="575">
        <v>3100</v>
      </c>
      <c r="F3086" s="576">
        <v>41473847</v>
      </c>
      <c r="G3086" s="577" t="s">
        <v>8472</v>
      </c>
      <c r="H3086" s="551" t="s">
        <v>8473</v>
      </c>
      <c r="I3086" s="551" t="s">
        <v>7082</v>
      </c>
      <c r="J3086" s="551" t="s">
        <v>8473</v>
      </c>
      <c r="K3086" s="555">
        <v>1</v>
      </c>
      <c r="L3086" s="546">
        <v>10</v>
      </c>
      <c r="M3086" s="578">
        <v>23381</v>
      </c>
      <c r="N3086" s="546"/>
      <c r="O3086" s="546"/>
      <c r="P3086" s="578">
        <v>0</v>
      </c>
    </row>
    <row r="3087" spans="1:16" x14ac:dyDescent="0.2">
      <c r="A3087" s="546" t="s">
        <v>8110</v>
      </c>
      <c r="B3087" s="498" t="s">
        <v>619</v>
      </c>
      <c r="C3087" s="499" t="s">
        <v>620</v>
      </c>
      <c r="D3087" s="546" t="s">
        <v>8446</v>
      </c>
      <c r="E3087" s="575">
        <v>1900</v>
      </c>
      <c r="F3087" s="576">
        <v>24377159</v>
      </c>
      <c r="G3087" s="577" t="s">
        <v>8474</v>
      </c>
      <c r="H3087" s="551" t="s">
        <v>8124</v>
      </c>
      <c r="I3087" s="551" t="s">
        <v>7142</v>
      </c>
      <c r="J3087" s="551" t="s">
        <v>8124</v>
      </c>
      <c r="K3087" s="555">
        <v>1</v>
      </c>
      <c r="L3087" s="546">
        <v>12</v>
      </c>
      <c r="M3087" s="578">
        <v>25450.417934003184</v>
      </c>
      <c r="N3087" s="546">
        <v>1</v>
      </c>
      <c r="O3087" s="546">
        <v>6</v>
      </c>
      <c r="P3087" s="578">
        <v>12329.311892675656</v>
      </c>
    </row>
    <row r="3088" spans="1:16" x14ac:dyDescent="0.2">
      <c r="A3088" s="546" t="s">
        <v>8110</v>
      </c>
      <c r="B3088" s="498" t="s">
        <v>619</v>
      </c>
      <c r="C3088" s="499" t="s">
        <v>620</v>
      </c>
      <c r="D3088" s="546" t="s">
        <v>8111</v>
      </c>
      <c r="E3088" s="575">
        <v>2600</v>
      </c>
      <c r="F3088" s="576">
        <v>43281</v>
      </c>
      <c r="G3088" s="577" t="s">
        <v>8475</v>
      </c>
      <c r="H3088" s="551" t="s">
        <v>1115</v>
      </c>
      <c r="I3088" s="551" t="s">
        <v>7122</v>
      </c>
      <c r="J3088" s="551" t="s">
        <v>1115</v>
      </c>
      <c r="K3088" s="555">
        <v>1</v>
      </c>
      <c r="L3088" s="546">
        <v>12</v>
      </c>
      <c r="M3088" s="578">
        <v>33888.217934003187</v>
      </c>
      <c r="N3088" s="546">
        <v>1</v>
      </c>
      <c r="O3088" s="546">
        <v>6</v>
      </c>
      <c r="P3088" s="578">
        <v>16810.111892675654</v>
      </c>
    </row>
    <row r="3089" spans="1:16" x14ac:dyDescent="0.2">
      <c r="A3089" s="546" t="s">
        <v>8110</v>
      </c>
      <c r="B3089" s="498" t="s">
        <v>619</v>
      </c>
      <c r="C3089" s="499" t="s">
        <v>620</v>
      </c>
      <c r="D3089" s="546" t="s">
        <v>8476</v>
      </c>
      <c r="E3089" s="575">
        <v>1900</v>
      </c>
      <c r="F3089" s="576">
        <v>23947087</v>
      </c>
      <c r="G3089" s="577" t="s">
        <v>8477</v>
      </c>
      <c r="H3089" s="551" t="s">
        <v>8119</v>
      </c>
      <c r="I3089" s="551" t="s">
        <v>7142</v>
      </c>
      <c r="J3089" s="551" t="s">
        <v>8119</v>
      </c>
      <c r="K3089" s="555">
        <v>1</v>
      </c>
      <c r="L3089" s="546">
        <v>12</v>
      </c>
      <c r="M3089" s="578">
        <v>25450.417934003184</v>
      </c>
      <c r="N3089" s="546">
        <v>1</v>
      </c>
      <c r="O3089" s="546">
        <v>6</v>
      </c>
      <c r="P3089" s="578">
        <v>12329.311892675656</v>
      </c>
    </row>
    <row r="3090" spans="1:16" x14ac:dyDescent="0.2">
      <c r="A3090" s="546" t="s">
        <v>8110</v>
      </c>
      <c r="B3090" s="498" t="s">
        <v>619</v>
      </c>
      <c r="C3090" s="499" t="s">
        <v>620</v>
      </c>
      <c r="D3090" s="546" t="s">
        <v>8478</v>
      </c>
      <c r="E3090" s="575">
        <v>1900</v>
      </c>
      <c r="F3090" s="576">
        <v>40315716</v>
      </c>
      <c r="G3090" s="577" t="s">
        <v>8479</v>
      </c>
      <c r="H3090" s="551" t="s">
        <v>8124</v>
      </c>
      <c r="I3090" s="551" t="s">
        <v>7142</v>
      </c>
      <c r="J3090" s="551" t="s">
        <v>8124</v>
      </c>
      <c r="K3090" s="555">
        <v>1</v>
      </c>
      <c r="L3090" s="546">
        <v>12</v>
      </c>
      <c r="M3090" s="578">
        <v>25450.417934003184</v>
      </c>
      <c r="N3090" s="546">
        <v>1</v>
      </c>
      <c r="O3090" s="546">
        <v>6</v>
      </c>
      <c r="P3090" s="578">
        <v>12329.311892675656</v>
      </c>
    </row>
    <row r="3091" spans="1:16" x14ac:dyDescent="0.2">
      <c r="A3091" s="546" t="s">
        <v>8110</v>
      </c>
      <c r="B3091" s="498" t="s">
        <v>619</v>
      </c>
      <c r="C3091" s="499" t="s">
        <v>620</v>
      </c>
      <c r="D3091" s="546" t="s">
        <v>8480</v>
      </c>
      <c r="E3091" s="575">
        <v>2300</v>
      </c>
      <c r="F3091" s="576">
        <v>23947192</v>
      </c>
      <c r="G3091" s="577" t="s">
        <v>8481</v>
      </c>
      <c r="H3091" s="551" t="s">
        <v>8482</v>
      </c>
      <c r="I3091" s="551" t="s">
        <v>7122</v>
      </c>
      <c r="J3091" s="551" t="s">
        <v>8482</v>
      </c>
      <c r="K3091" s="555">
        <v>1</v>
      </c>
      <c r="L3091" s="546">
        <v>12</v>
      </c>
      <c r="M3091" s="578">
        <v>30288.217934003187</v>
      </c>
      <c r="N3091" s="546">
        <v>1</v>
      </c>
      <c r="O3091" s="546">
        <v>6</v>
      </c>
      <c r="P3091" s="578">
        <v>14945.311892675656</v>
      </c>
    </row>
    <row r="3092" spans="1:16" x14ac:dyDescent="0.2">
      <c r="A3092" s="546" t="s">
        <v>8110</v>
      </c>
      <c r="B3092" s="498" t="s">
        <v>619</v>
      </c>
      <c r="C3092" s="499" t="s">
        <v>620</v>
      </c>
      <c r="D3092" s="546" t="s">
        <v>8367</v>
      </c>
      <c r="E3092" s="575">
        <v>4600</v>
      </c>
      <c r="F3092" s="576">
        <v>23965782</v>
      </c>
      <c r="G3092" s="577" t="s">
        <v>8483</v>
      </c>
      <c r="H3092" s="551" t="s">
        <v>8484</v>
      </c>
      <c r="I3092" s="551" t="s">
        <v>7082</v>
      </c>
      <c r="J3092" s="551" t="s">
        <v>8484</v>
      </c>
      <c r="K3092" s="555">
        <v>1</v>
      </c>
      <c r="L3092" s="546">
        <v>12</v>
      </c>
      <c r="M3092" s="578">
        <v>57888.217934003187</v>
      </c>
      <c r="N3092" s="546">
        <v>1</v>
      </c>
      <c r="O3092" s="546">
        <v>6</v>
      </c>
      <c r="P3092" s="578">
        <v>28810.111892675654</v>
      </c>
    </row>
    <row r="3093" spans="1:16" x14ac:dyDescent="0.2">
      <c r="A3093" s="546" t="s">
        <v>8110</v>
      </c>
      <c r="B3093" s="498" t="s">
        <v>619</v>
      </c>
      <c r="C3093" s="499" t="s">
        <v>620</v>
      </c>
      <c r="D3093" s="546" t="s">
        <v>8485</v>
      </c>
      <c r="E3093" s="575">
        <v>4300</v>
      </c>
      <c r="F3093" s="576">
        <v>23980294</v>
      </c>
      <c r="G3093" s="577" t="s">
        <v>8486</v>
      </c>
      <c r="H3093" s="551" t="s">
        <v>8487</v>
      </c>
      <c r="I3093" s="551" t="s">
        <v>7082</v>
      </c>
      <c r="J3093" s="551" t="s">
        <v>8487</v>
      </c>
      <c r="K3093" s="555">
        <v>1</v>
      </c>
      <c r="L3093" s="546">
        <v>12</v>
      </c>
      <c r="M3093" s="578">
        <v>54288.217934003187</v>
      </c>
      <c r="N3093" s="546">
        <v>1</v>
      </c>
      <c r="O3093" s="546">
        <v>6</v>
      </c>
      <c r="P3093" s="578">
        <v>27010.111892675654</v>
      </c>
    </row>
    <row r="3094" spans="1:16" x14ac:dyDescent="0.2">
      <c r="A3094" s="546" t="s">
        <v>8110</v>
      </c>
      <c r="B3094" s="498" t="s">
        <v>619</v>
      </c>
      <c r="C3094" s="499" t="s">
        <v>620</v>
      </c>
      <c r="D3094" s="546" t="s">
        <v>8111</v>
      </c>
      <c r="E3094" s="575">
        <v>3800</v>
      </c>
      <c r="F3094" s="576">
        <v>45428577</v>
      </c>
      <c r="G3094" s="577" t="s">
        <v>8488</v>
      </c>
      <c r="H3094" s="551" t="s">
        <v>8489</v>
      </c>
      <c r="I3094" s="551" t="s">
        <v>7082</v>
      </c>
      <c r="J3094" s="551" t="s">
        <v>8489</v>
      </c>
      <c r="K3094" s="555">
        <v>1</v>
      </c>
      <c r="L3094" s="546">
        <v>12</v>
      </c>
      <c r="M3094" s="578">
        <v>48288.217934003187</v>
      </c>
      <c r="N3094" s="546">
        <v>1</v>
      </c>
      <c r="O3094" s="546">
        <v>6</v>
      </c>
      <c r="P3094" s="578">
        <v>24010.111892675654</v>
      </c>
    </row>
    <row r="3095" spans="1:16" x14ac:dyDescent="0.2">
      <c r="A3095" s="546" t="s">
        <v>8110</v>
      </c>
      <c r="B3095" s="498" t="s">
        <v>619</v>
      </c>
      <c r="C3095" s="499" t="s">
        <v>620</v>
      </c>
      <c r="D3095" s="546" t="s">
        <v>7884</v>
      </c>
      <c r="E3095" s="575">
        <v>2300</v>
      </c>
      <c r="F3095" s="576">
        <v>23990628</v>
      </c>
      <c r="G3095" s="577" t="s">
        <v>8490</v>
      </c>
      <c r="H3095" s="551" t="s">
        <v>8289</v>
      </c>
      <c r="I3095" s="551" t="s">
        <v>7122</v>
      </c>
      <c r="J3095" s="551" t="s">
        <v>8289</v>
      </c>
      <c r="K3095" s="555">
        <v>1</v>
      </c>
      <c r="L3095" s="546">
        <v>12</v>
      </c>
      <c r="M3095" s="578">
        <v>30288.217934003187</v>
      </c>
      <c r="N3095" s="546">
        <v>1</v>
      </c>
      <c r="O3095" s="546">
        <v>6</v>
      </c>
      <c r="P3095" s="578">
        <v>14945.311892675656</v>
      </c>
    </row>
    <row r="3096" spans="1:16" x14ac:dyDescent="0.2">
      <c r="A3096" s="546" t="s">
        <v>8110</v>
      </c>
      <c r="B3096" s="498" t="s">
        <v>619</v>
      </c>
      <c r="C3096" s="499" t="s">
        <v>620</v>
      </c>
      <c r="D3096" s="546" t="s">
        <v>8491</v>
      </c>
      <c r="E3096" s="575">
        <v>3500</v>
      </c>
      <c r="F3096" s="576">
        <v>70005908</v>
      </c>
      <c r="G3096" s="577" t="s">
        <v>8492</v>
      </c>
      <c r="H3096" s="551" t="s">
        <v>8493</v>
      </c>
      <c r="I3096" s="551" t="s">
        <v>7082</v>
      </c>
      <c r="J3096" s="551" t="s">
        <v>8493</v>
      </c>
      <c r="K3096" s="555">
        <v>1</v>
      </c>
      <c r="L3096" s="546">
        <v>12</v>
      </c>
      <c r="M3096" s="578">
        <v>44688.217934003187</v>
      </c>
      <c r="N3096" s="546">
        <v>1</v>
      </c>
      <c r="O3096" s="546">
        <v>6</v>
      </c>
      <c r="P3096" s="578">
        <v>22210.111892675654</v>
      </c>
    </row>
    <row r="3097" spans="1:16" x14ac:dyDescent="0.2">
      <c r="A3097" s="546" t="s">
        <v>8110</v>
      </c>
      <c r="B3097" s="498" t="s">
        <v>619</v>
      </c>
      <c r="C3097" s="499" t="s">
        <v>620</v>
      </c>
      <c r="D3097" s="546" t="s">
        <v>8491</v>
      </c>
      <c r="E3097" s="575">
        <v>3000</v>
      </c>
      <c r="F3097" s="576">
        <v>23862914</v>
      </c>
      <c r="G3097" s="577" t="s">
        <v>8494</v>
      </c>
      <c r="H3097" s="551" t="s">
        <v>8210</v>
      </c>
      <c r="I3097" s="551" t="s">
        <v>7122</v>
      </c>
      <c r="J3097" s="551" t="s">
        <v>8210</v>
      </c>
      <c r="K3097" s="555">
        <v>1</v>
      </c>
      <c r="L3097" s="546">
        <v>12</v>
      </c>
      <c r="M3097" s="578">
        <v>38688.217934003187</v>
      </c>
      <c r="N3097" s="546">
        <v>1</v>
      </c>
      <c r="O3097" s="546">
        <v>6</v>
      </c>
      <c r="P3097" s="578">
        <v>19210.111892675654</v>
      </c>
    </row>
    <row r="3098" spans="1:16" x14ac:dyDescent="0.2">
      <c r="A3098" s="546" t="s">
        <v>8110</v>
      </c>
      <c r="B3098" s="498" t="s">
        <v>619</v>
      </c>
      <c r="C3098" s="499" t="s">
        <v>620</v>
      </c>
      <c r="D3098" s="546" t="s">
        <v>8495</v>
      </c>
      <c r="E3098" s="575">
        <v>4600</v>
      </c>
      <c r="F3098" s="576">
        <v>23842885</v>
      </c>
      <c r="G3098" s="577" t="s">
        <v>8496</v>
      </c>
      <c r="H3098" s="551" t="s">
        <v>8179</v>
      </c>
      <c r="I3098" s="551" t="s">
        <v>7082</v>
      </c>
      <c r="J3098" s="551" t="s">
        <v>8179</v>
      </c>
      <c r="K3098" s="555">
        <v>1</v>
      </c>
      <c r="L3098" s="546">
        <v>12</v>
      </c>
      <c r="M3098" s="578">
        <v>57888.217934003187</v>
      </c>
      <c r="N3098" s="546">
        <v>1</v>
      </c>
      <c r="O3098" s="546">
        <v>6</v>
      </c>
      <c r="P3098" s="578">
        <v>28810.111892675654</v>
      </c>
    </row>
    <row r="3099" spans="1:16" x14ac:dyDescent="0.2">
      <c r="A3099" s="546" t="s">
        <v>8110</v>
      </c>
      <c r="B3099" s="498" t="s">
        <v>619</v>
      </c>
      <c r="C3099" s="499" t="s">
        <v>620</v>
      </c>
      <c r="D3099" s="546" t="s">
        <v>8497</v>
      </c>
      <c r="E3099" s="575">
        <v>5500</v>
      </c>
      <c r="F3099" s="576" t="s">
        <v>8498</v>
      </c>
      <c r="G3099" s="577" t="s">
        <v>8499</v>
      </c>
      <c r="H3099" s="551" t="s">
        <v>8395</v>
      </c>
      <c r="I3099" s="551" t="s">
        <v>7082</v>
      </c>
      <c r="J3099" s="551" t="s">
        <v>8395</v>
      </c>
      <c r="K3099" s="555">
        <v>1</v>
      </c>
      <c r="L3099" s="546">
        <v>12</v>
      </c>
      <c r="M3099" s="578">
        <v>68688.217934003187</v>
      </c>
      <c r="N3099" s="546">
        <v>1</v>
      </c>
      <c r="O3099" s="546">
        <v>6</v>
      </c>
      <c r="P3099" s="578">
        <v>34210.111892675661</v>
      </c>
    </row>
    <row r="3100" spans="1:16" x14ac:dyDescent="0.2">
      <c r="A3100" s="546" t="s">
        <v>8110</v>
      </c>
      <c r="B3100" s="498" t="s">
        <v>619</v>
      </c>
      <c r="C3100" s="499" t="s">
        <v>620</v>
      </c>
      <c r="D3100" s="546" t="s">
        <v>8500</v>
      </c>
      <c r="E3100" s="575">
        <v>3300</v>
      </c>
      <c r="F3100" s="576">
        <v>23991305</v>
      </c>
      <c r="G3100" s="577" t="s">
        <v>8501</v>
      </c>
      <c r="H3100" s="551" t="s">
        <v>8502</v>
      </c>
      <c r="I3100" s="551" t="s">
        <v>7082</v>
      </c>
      <c r="J3100" s="551" t="s">
        <v>8502</v>
      </c>
      <c r="K3100" s="555">
        <v>1</v>
      </c>
      <c r="L3100" s="546">
        <v>12</v>
      </c>
      <c r="M3100" s="578">
        <v>42288.217934003187</v>
      </c>
      <c r="N3100" s="546">
        <v>1</v>
      </c>
      <c r="O3100" s="546">
        <v>6</v>
      </c>
      <c r="P3100" s="578">
        <v>21010.111892675654</v>
      </c>
    </row>
    <row r="3101" spans="1:16" x14ac:dyDescent="0.2">
      <c r="A3101" s="546" t="s">
        <v>8110</v>
      </c>
      <c r="B3101" s="498" t="s">
        <v>619</v>
      </c>
      <c r="C3101" s="499" t="s">
        <v>620</v>
      </c>
      <c r="D3101" s="546" t="s">
        <v>8503</v>
      </c>
      <c r="E3101" s="575">
        <v>1900</v>
      </c>
      <c r="F3101" s="576">
        <v>44646975</v>
      </c>
      <c r="G3101" s="577" t="s">
        <v>8504</v>
      </c>
      <c r="H3101" s="551" t="s">
        <v>8140</v>
      </c>
      <c r="I3101" s="551" t="s">
        <v>7142</v>
      </c>
      <c r="J3101" s="551" t="s">
        <v>8140</v>
      </c>
      <c r="K3101" s="555">
        <v>1</v>
      </c>
      <c r="L3101" s="546">
        <v>12</v>
      </c>
      <c r="M3101" s="578">
        <v>25450.417934003184</v>
      </c>
      <c r="N3101" s="546">
        <v>1</v>
      </c>
      <c r="O3101" s="546">
        <v>6</v>
      </c>
      <c r="P3101" s="578">
        <v>12329.311892675656</v>
      </c>
    </row>
    <row r="3102" spans="1:16" x14ac:dyDescent="0.2">
      <c r="A3102" s="546" t="s">
        <v>8110</v>
      </c>
      <c r="B3102" s="498" t="s">
        <v>619</v>
      </c>
      <c r="C3102" s="499" t="s">
        <v>620</v>
      </c>
      <c r="D3102" s="546" t="s">
        <v>8367</v>
      </c>
      <c r="E3102" s="575">
        <v>8000</v>
      </c>
      <c r="F3102" s="576">
        <v>23881407</v>
      </c>
      <c r="G3102" s="577" t="s">
        <v>8505</v>
      </c>
      <c r="H3102" s="551" t="s">
        <v>8179</v>
      </c>
      <c r="I3102" s="551" t="s">
        <v>8201</v>
      </c>
      <c r="J3102" s="551" t="s">
        <v>8179</v>
      </c>
      <c r="K3102" s="555">
        <v>1</v>
      </c>
      <c r="L3102" s="546">
        <v>12</v>
      </c>
      <c r="M3102" s="578">
        <v>98688.217934003187</v>
      </c>
      <c r="N3102" s="546">
        <v>1</v>
      </c>
      <c r="O3102" s="546">
        <v>6</v>
      </c>
      <c r="P3102" s="578">
        <v>49210.111892675661</v>
      </c>
    </row>
    <row r="3103" spans="1:16" x14ac:dyDescent="0.2">
      <c r="A3103" s="546" t="s">
        <v>8110</v>
      </c>
      <c r="B3103" s="498" t="s">
        <v>619</v>
      </c>
      <c r="C3103" s="499" t="s">
        <v>620</v>
      </c>
      <c r="D3103" s="546" t="s">
        <v>8111</v>
      </c>
      <c r="E3103" s="575">
        <v>1900</v>
      </c>
      <c r="F3103" s="576" t="s">
        <v>8506</v>
      </c>
      <c r="G3103" s="577" t="s">
        <v>8507</v>
      </c>
      <c r="H3103" s="551" t="s">
        <v>8124</v>
      </c>
      <c r="I3103" s="551" t="s">
        <v>7142</v>
      </c>
      <c r="J3103" s="551" t="s">
        <v>8124</v>
      </c>
      <c r="K3103" s="555">
        <v>1</v>
      </c>
      <c r="L3103" s="546">
        <v>12</v>
      </c>
      <c r="M3103" s="578">
        <v>25450.417934003184</v>
      </c>
      <c r="N3103" s="546">
        <v>1</v>
      </c>
      <c r="O3103" s="546">
        <v>6</v>
      </c>
      <c r="P3103" s="578">
        <v>12329.311892675656</v>
      </c>
    </row>
    <row r="3104" spans="1:16" x14ac:dyDescent="0.2">
      <c r="A3104" s="546" t="s">
        <v>8110</v>
      </c>
      <c r="B3104" s="498" t="s">
        <v>619</v>
      </c>
      <c r="C3104" s="499" t="s">
        <v>620</v>
      </c>
      <c r="D3104" s="546" t="s">
        <v>8508</v>
      </c>
      <c r="E3104" s="575">
        <v>2600</v>
      </c>
      <c r="F3104" s="576">
        <v>24000867</v>
      </c>
      <c r="G3104" s="577" t="s">
        <v>8509</v>
      </c>
      <c r="H3104" s="551" t="s">
        <v>8510</v>
      </c>
      <c r="I3104" s="551" t="s">
        <v>7122</v>
      </c>
      <c r="J3104" s="551" t="s">
        <v>8510</v>
      </c>
      <c r="K3104" s="555">
        <v>1</v>
      </c>
      <c r="L3104" s="546">
        <v>12</v>
      </c>
      <c r="M3104" s="578">
        <v>33888.217934003187</v>
      </c>
      <c r="N3104" s="546">
        <v>1</v>
      </c>
      <c r="O3104" s="546">
        <v>6</v>
      </c>
      <c r="P3104" s="578">
        <v>16810.111892675654</v>
      </c>
    </row>
    <row r="3105" spans="1:16" x14ac:dyDescent="0.2">
      <c r="A3105" s="546" t="s">
        <v>8110</v>
      </c>
      <c r="B3105" s="498" t="s">
        <v>619</v>
      </c>
      <c r="C3105" s="499" t="s">
        <v>620</v>
      </c>
      <c r="D3105" s="546" t="s">
        <v>8511</v>
      </c>
      <c r="E3105" s="575">
        <v>1900</v>
      </c>
      <c r="F3105" s="576">
        <v>80183022</v>
      </c>
      <c r="G3105" s="577" t="s">
        <v>8512</v>
      </c>
      <c r="H3105" s="551" t="s">
        <v>8124</v>
      </c>
      <c r="I3105" s="551" t="s">
        <v>7142</v>
      </c>
      <c r="J3105" s="551" t="s">
        <v>8124</v>
      </c>
      <c r="K3105" s="555">
        <v>1</v>
      </c>
      <c r="L3105" s="546">
        <v>12</v>
      </c>
      <c r="M3105" s="578">
        <v>25450.417934003184</v>
      </c>
      <c r="N3105" s="546">
        <v>1</v>
      </c>
      <c r="O3105" s="546">
        <v>6</v>
      </c>
      <c r="P3105" s="578">
        <v>12329.311892675656</v>
      </c>
    </row>
    <row r="3106" spans="1:16" x14ac:dyDescent="0.2">
      <c r="A3106" s="546" t="s">
        <v>8110</v>
      </c>
      <c r="B3106" s="498" t="s">
        <v>619</v>
      </c>
      <c r="C3106" s="499" t="s">
        <v>620</v>
      </c>
      <c r="D3106" s="546" t="s">
        <v>8513</v>
      </c>
      <c r="E3106" s="575">
        <v>1900</v>
      </c>
      <c r="F3106" s="576">
        <v>24973221</v>
      </c>
      <c r="G3106" s="577" t="s">
        <v>8514</v>
      </c>
      <c r="H3106" s="551" t="s">
        <v>8119</v>
      </c>
      <c r="I3106" s="551" t="s">
        <v>7142</v>
      </c>
      <c r="J3106" s="551" t="s">
        <v>8119</v>
      </c>
      <c r="K3106" s="555">
        <v>1</v>
      </c>
      <c r="L3106" s="546">
        <v>12</v>
      </c>
      <c r="M3106" s="578">
        <v>25450.417934003184</v>
      </c>
      <c r="N3106" s="546">
        <v>1</v>
      </c>
      <c r="O3106" s="546">
        <v>6</v>
      </c>
      <c r="P3106" s="578">
        <v>12329.311892675656</v>
      </c>
    </row>
    <row r="3107" spans="1:16" x14ac:dyDescent="0.2">
      <c r="A3107" s="546" t="s">
        <v>8110</v>
      </c>
      <c r="B3107" s="498" t="s">
        <v>619</v>
      </c>
      <c r="C3107" s="499" t="s">
        <v>620</v>
      </c>
      <c r="D3107" s="546" t="s">
        <v>8515</v>
      </c>
      <c r="E3107" s="575">
        <v>1900</v>
      </c>
      <c r="F3107" s="576">
        <v>23975047</v>
      </c>
      <c r="G3107" s="577" t="s">
        <v>8516</v>
      </c>
      <c r="H3107" s="551" t="s">
        <v>8298</v>
      </c>
      <c r="I3107" s="551" t="s">
        <v>7142</v>
      </c>
      <c r="J3107" s="551" t="s">
        <v>8298</v>
      </c>
      <c r="K3107" s="555">
        <v>1</v>
      </c>
      <c r="L3107" s="546">
        <v>12</v>
      </c>
      <c r="M3107" s="578">
        <v>25450.417934003184</v>
      </c>
      <c r="N3107" s="546">
        <v>1</v>
      </c>
      <c r="O3107" s="546">
        <v>6</v>
      </c>
      <c r="P3107" s="578">
        <v>12329.311892675656</v>
      </c>
    </row>
    <row r="3108" spans="1:16" x14ac:dyDescent="0.2">
      <c r="A3108" s="546" t="s">
        <v>8110</v>
      </c>
      <c r="B3108" s="498" t="s">
        <v>619</v>
      </c>
      <c r="C3108" s="499" t="s">
        <v>620</v>
      </c>
      <c r="D3108" s="546" t="s">
        <v>8324</v>
      </c>
      <c r="E3108" s="575">
        <v>3500</v>
      </c>
      <c r="F3108" s="576">
        <v>45332612</v>
      </c>
      <c r="G3108" s="577" t="s">
        <v>8517</v>
      </c>
      <c r="H3108" s="551" t="s">
        <v>8493</v>
      </c>
      <c r="I3108" s="551" t="s">
        <v>7082</v>
      </c>
      <c r="J3108" s="551" t="s">
        <v>8493</v>
      </c>
      <c r="K3108" s="555">
        <v>1</v>
      </c>
      <c r="L3108" s="546">
        <v>12</v>
      </c>
      <c r="M3108" s="578">
        <v>44688.217934003187</v>
      </c>
      <c r="N3108" s="546">
        <v>1</v>
      </c>
      <c r="O3108" s="546">
        <v>6</v>
      </c>
      <c r="P3108" s="578">
        <v>22210.111892675654</v>
      </c>
    </row>
    <row r="3109" spans="1:16" x14ac:dyDescent="0.2">
      <c r="A3109" s="546" t="s">
        <v>8110</v>
      </c>
      <c r="B3109" s="498" t="s">
        <v>619</v>
      </c>
      <c r="C3109" s="499" t="s">
        <v>620</v>
      </c>
      <c r="D3109" s="546" t="s">
        <v>8518</v>
      </c>
      <c r="E3109" s="575">
        <v>4300</v>
      </c>
      <c r="F3109" s="576">
        <v>70189248</v>
      </c>
      <c r="G3109" s="577" t="s">
        <v>8519</v>
      </c>
      <c r="H3109" s="551" t="s">
        <v>691</v>
      </c>
      <c r="I3109" s="551" t="s">
        <v>7082</v>
      </c>
      <c r="J3109" s="551" t="s">
        <v>691</v>
      </c>
      <c r="K3109" s="555">
        <v>1</v>
      </c>
      <c r="L3109" s="546">
        <v>12</v>
      </c>
      <c r="M3109" s="578">
        <v>54288.217934003187</v>
      </c>
      <c r="N3109" s="546">
        <v>1</v>
      </c>
      <c r="O3109" s="546">
        <v>6</v>
      </c>
      <c r="P3109" s="578">
        <v>27010.111892675654</v>
      </c>
    </row>
    <row r="3110" spans="1:16" x14ac:dyDescent="0.2">
      <c r="A3110" s="546" t="s">
        <v>8110</v>
      </c>
      <c r="B3110" s="498" t="s">
        <v>619</v>
      </c>
      <c r="C3110" s="499" t="s">
        <v>620</v>
      </c>
      <c r="D3110" s="546" t="s">
        <v>8520</v>
      </c>
      <c r="E3110" s="575">
        <v>3300</v>
      </c>
      <c r="F3110" s="576">
        <v>23920522</v>
      </c>
      <c r="G3110" s="577" t="s">
        <v>8521</v>
      </c>
      <c r="H3110" s="551" t="s">
        <v>8473</v>
      </c>
      <c r="I3110" s="551" t="s">
        <v>7082</v>
      </c>
      <c r="J3110" s="551" t="s">
        <v>8473</v>
      </c>
      <c r="K3110" s="555">
        <v>1</v>
      </c>
      <c r="L3110" s="546">
        <v>12</v>
      </c>
      <c r="M3110" s="578">
        <v>42288.217934003187</v>
      </c>
      <c r="N3110" s="546">
        <v>1</v>
      </c>
      <c r="O3110" s="546">
        <v>6</v>
      </c>
      <c r="P3110" s="578">
        <v>21010.111892675654</v>
      </c>
    </row>
    <row r="3111" spans="1:16" x14ac:dyDescent="0.2">
      <c r="A3111" s="546" t="s">
        <v>8110</v>
      </c>
      <c r="B3111" s="498" t="s">
        <v>619</v>
      </c>
      <c r="C3111" s="499" t="s">
        <v>620</v>
      </c>
      <c r="D3111" s="546" t="s">
        <v>8522</v>
      </c>
      <c r="E3111" s="575">
        <v>2800</v>
      </c>
      <c r="F3111" s="576" t="s">
        <v>8523</v>
      </c>
      <c r="G3111" s="577" t="s">
        <v>8524</v>
      </c>
      <c r="H3111" s="551" t="s">
        <v>8525</v>
      </c>
      <c r="I3111" s="551" t="s">
        <v>7122</v>
      </c>
      <c r="J3111" s="551" t="s">
        <v>8525</v>
      </c>
      <c r="K3111" s="555">
        <v>1</v>
      </c>
      <c r="L3111" s="546">
        <v>12</v>
      </c>
      <c r="M3111" s="578">
        <v>36288.217934003187</v>
      </c>
      <c r="N3111" s="546">
        <v>1</v>
      </c>
      <c r="O3111" s="546">
        <v>6</v>
      </c>
      <c r="P3111" s="578">
        <v>18010.111892675654</v>
      </c>
    </row>
    <row r="3112" spans="1:16" x14ac:dyDescent="0.2">
      <c r="A3112" s="546" t="s">
        <v>8110</v>
      </c>
      <c r="B3112" s="498" t="s">
        <v>619</v>
      </c>
      <c r="C3112" s="499" t="s">
        <v>620</v>
      </c>
      <c r="D3112" s="546" t="s">
        <v>8221</v>
      </c>
      <c r="E3112" s="575">
        <v>1900</v>
      </c>
      <c r="F3112" s="576">
        <v>24708726</v>
      </c>
      <c r="G3112" s="577" t="s">
        <v>8526</v>
      </c>
      <c r="H3112" s="551" t="s">
        <v>8527</v>
      </c>
      <c r="I3112" s="551" t="s">
        <v>7142</v>
      </c>
      <c r="J3112" s="551" t="s">
        <v>8527</v>
      </c>
      <c r="K3112" s="555">
        <v>1</v>
      </c>
      <c r="L3112" s="546">
        <v>12</v>
      </c>
      <c r="M3112" s="578">
        <v>25450.417934003184</v>
      </c>
      <c r="N3112" s="546">
        <v>1</v>
      </c>
      <c r="O3112" s="546">
        <v>6</v>
      </c>
      <c r="P3112" s="578">
        <v>12329.311892675656</v>
      </c>
    </row>
    <row r="3113" spans="1:16" x14ac:dyDescent="0.2">
      <c r="A3113" s="546" t="s">
        <v>8110</v>
      </c>
      <c r="B3113" s="498" t="s">
        <v>619</v>
      </c>
      <c r="C3113" s="499" t="s">
        <v>620</v>
      </c>
      <c r="D3113" s="546" t="s">
        <v>8111</v>
      </c>
      <c r="E3113" s="575">
        <v>4300</v>
      </c>
      <c r="F3113" s="576">
        <v>42193158</v>
      </c>
      <c r="G3113" s="577" t="s">
        <v>8528</v>
      </c>
      <c r="H3113" s="551" t="s">
        <v>8529</v>
      </c>
      <c r="I3113" s="551" t="s">
        <v>7082</v>
      </c>
      <c r="J3113" s="551" t="s">
        <v>8529</v>
      </c>
      <c r="K3113" s="555">
        <v>1</v>
      </c>
      <c r="L3113" s="546">
        <v>12</v>
      </c>
      <c r="M3113" s="578">
        <v>54288.217934003187</v>
      </c>
      <c r="N3113" s="546">
        <v>1</v>
      </c>
      <c r="O3113" s="546">
        <v>6</v>
      </c>
      <c r="P3113" s="578">
        <v>27010.111892675654</v>
      </c>
    </row>
    <row r="3114" spans="1:16" x14ac:dyDescent="0.2">
      <c r="A3114" s="546" t="s">
        <v>8110</v>
      </c>
      <c r="B3114" s="498" t="s">
        <v>619</v>
      </c>
      <c r="C3114" s="499" t="s">
        <v>620</v>
      </c>
      <c r="D3114" s="546" t="s">
        <v>8530</v>
      </c>
      <c r="E3114" s="575">
        <v>2600</v>
      </c>
      <c r="F3114" s="576">
        <v>23923981</v>
      </c>
      <c r="G3114" s="577" t="s">
        <v>8531</v>
      </c>
      <c r="H3114" s="551" t="s">
        <v>8117</v>
      </c>
      <c r="I3114" s="551" t="s">
        <v>7122</v>
      </c>
      <c r="J3114" s="551" t="s">
        <v>8117</v>
      </c>
      <c r="K3114" s="555">
        <v>1</v>
      </c>
      <c r="L3114" s="546">
        <v>12</v>
      </c>
      <c r="M3114" s="578">
        <v>33888.217934003187</v>
      </c>
      <c r="N3114" s="546">
        <v>1</v>
      </c>
      <c r="O3114" s="546">
        <v>6</v>
      </c>
      <c r="P3114" s="578">
        <v>16810.111892675654</v>
      </c>
    </row>
    <row r="3115" spans="1:16" x14ac:dyDescent="0.2">
      <c r="A3115" s="546" t="s">
        <v>8110</v>
      </c>
      <c r="B3115" s="498" t="s">
        <v>619</v>
      </c>
      <c r="C3115" s="499" t="s">
        <v>620</v>
      </c>
      <c r="D3115" s="546" t="s">
        <v>8532</v>
      </c>
      <c r="E3115" s="575">
        <v>1900</v>
      </c>
      <c r="F3115" s="576">
        <v>23803202</v>
      </c>
      <c r="G3115" s="577" t="s">
        <v>8533</v>
      </c>
      <c r="H3115" s="551" t="s">
        <v>8124</v>
      </c>
      <c r="I3115" s="551" t="s">
        <v>7142</v>
      </c>
      <c r="J3115" s="551" t="s">
        <v>8124</v>
      </c>
      <c r="K3115" s="555">
        <v>1</v>
      </c>
      <c r="L3115" s="546">
        <v>12</v>
      </c>
      <c r="M3115" s="578">
        <v>25450.417934003184</v>
      </c>
      <c r="N3115" s="546">
        <v>1</v>
      </c>
      <c r="O3115" s="546">
        <v>6</v>
      </c>
      <c r="P3115" s="578">
        <v>12329.311892675656</v>
      </c>
    </row>
    <row r="3116" spans="1:16" x14ac:dyDescent="0.2">
      <c r="A3116" s="546" t="s">
        <v>8110</v>
      </c>
      <c r="B3116" s="498" t="s">
        <v>619</v>
      </c>
      <c r="C3116" s="499" t="s">
        <v>620</v>
      </c>
      <c r="D3116" s="546" t="s">
        <v>8485</v>
      </c>
      <c r="E3116" s="575">
        <v>1800</v>
      </c>
      <c r="F3116" s="576">
        <v>41454650</v>
      </c>
      <c r="G3116" s="577" t="s">
        <v>8534</v>
      </c>
      <c r="H3116" s="551" t="s">
        <v>8535</v>
      </c>
      <c r="I3116" s="551" t="s">
        <v>7142</v>
      </c>
      <c r="J3116" s="551" t="s">
        <v>8535</v>
      </c>
      <c r="K3116" s="555">
        <v>1</v>
      </c>
      <c r="L3116" s="546">
        <v>12</v>
      </c>
      <c r="M3116" s="578">
        <v>24142.417934003184</v>
      </c>
      <c r="N3116" s="546">
        <v>1</v>
      </c>
      <c r="O3116" s="546">
        <v>6</v>
      </c>
      <c r="P3116" s="578">
        <v>11675.311892675656</v>
      </c>
    </row>
    <row r="3117" spans="1:16" x14ac:dyDescent="0.2">
      <c r="A3117" s="546" t="s">
        <v>8110</v>
      </c>
      <c r="B3117" s="498" t="s">
        <v>619</v>
      </c>
      <c r="C3117" s="499" t="s">
        <v>620</v>
      </c>
      <c r="D3117" s="546" t="s">
        <v>8536</v>
      </c>
      <c r="E3117" s="575">
        <v>3800</v>
      </c>
      <c r="F3117" s="576">
        <v>23855287</v>
      </c>
      <c r="G3117" s="577" t="s">
        <v>8537</v>
      </c>
      <c r="H3117" s="551" t="s">
        <v>7884</v>
      </c>
      <c r="I3117" s="551" t="s">
        <v>7082</v>
      </c>
      <c r="J3117" s="551" t="s">
        <v>7884</v>
      </c>
      <c r="K3117" s="555">
        <v>1</v>
      </c>
      <c r="L3117" s="546">
        <v>12</v>
      </c>
      <c r="M3117" s="578">
        <v>48288.217934003187</v>
      </c>
      <c r="N3117" s="546">
        <v>1</v>
      </c>
      <c r="O3117" s="546">
        <v>6</v>
      </c>
      <c r="P3117" s="578">
        <v>24010.111892675654</v>
      </c>
    </row>
    <row r="3118" spans="1:16" x14ac:dyDescent="0.2">
      <c r="A3118" s="546" t="s">
        <v>8110</v>
      </c>
      <c r="B3118" s="498" t="s">
        <v>619</v>
      </c>
      <c r="C3118" s="499" t="s">
        <v>620</v>
      </c>
      <c r="D3118" s="546" t="s">
        <v>8538</v>
      </c>
      <c r="E3118" s="575">
        <v>2600</v>
      </c>
      <c r="F3118" s="576">
        <v>23836481</v>
      </c>
      <c r="G3118" s="577" t="s">
        <v>8539</v>
      </c>
      <c r="H3118" s="551" t="s">
        <v>8540</v>
      </c>
      <c r="I3118" s="551" t="s">
        <v>7122</v>
      </c>
      <c r="J3118" s="551" t="s">
        <v>8540</v>
      </c>
      <c r="K3118" s="555">
        <v>1</v>
      </c>
      <c r="L3118" s="546">
        <v>12</v>
      </c>
      <c r="M3118" s="578">
        <v>33888.217934003187</v>
      </c>
      <c r="N3118" s="546">
        <v>1</v>
      </c>
      <c r="O3118" s="546">
        <v>6</v>
      </c>
      <c r="P3118" s="578">
        <v>16810.111892675654</v>
      </c>
    </row>
    <row r="3119" spans="1:16" x14ac:dyDescent="0.2">
      <c r="A3119" s="546" t="s">
        <v>8110</v>
      </c>
      <c r="B3119" s="498" t="s">
        <v>619</v>
      </c>
      <c r="C3119" s="499" t="s">
        <v>620</v>
      </c>
      <c r="D3119" s="546" t="s">
        <v>8541</v>
      </c>
      <c r="E3119" s="575">
        <v>3100</v>
      </c>
      <c r="F3119" s="576">
        <v>43599925</v>
      </c>
      <c r="G3119" s="577" t="s">
        <v>8542</v>
      </c>
      <c r="H3119" s="551" t="s">
        <v>8350</v>
      </c>
      <c r="I3119" s="551" t="s">
        <v>7082</v>
      </c>
      <c r="J3119" s="551" t="s">
        <v>8350</v>
      </c>
      <c r="K3119" s="555">
        <v>1</v>
      </c>
      <c r="L3119" s="546">
        <v>12</v>
      </c>
      <c r="M3119" s="578">
        <v>39888.217934003187</v>
      </c>
      <c r="N3119" s="546">
        <v>1</v>
      </c>
      <c r="O3119" s="546">
        <v>6</v>
      </c>
      <c r="P3119" s="578">
        <v>19810.111892675654</v>
      </c>
    </row>
    <row r="3120" spans="1:16" x14ac:dyDescent="0.2">
      <c r="A3120" s="546" t="s">
        <v>8110</v>
      </c>
      <c r="B3120" s="498" t="s">
        <v>619</v>
      </c>
      <c r="C3120" s="499" t="s">
        <v>620</v>
      </c>
      <c r="D3120" s="546" t="s">
        <v>8543</v>
      </c>
      <c r="E3120" s="575">
        <v>3100</v>
      </c>
      <c r="F3120" s="576">
        <v>45098925</v>
      </c>
      <c r="G3120" s="577" t="s">
        <v>8544</v>
      </c>
      <c r="H3120" s="551" t="s">
        <v>8350</v>
      </c>
      <c r="I3120" s="551" t="s">
        <v>7082</v>
      </c>
      <c r="J3120" s="551" t="s">
        <v>8350</v>
      </c>
      <c r="K3120" s="555">
        <v>1</v>
      </c>
      <c r="L3120" s="546">
        <v>12</v>
      </c>
      <c r="M3120" s="578">
        <v>39888.217934003187</v>
      </c>
      <c r="N3120" s="546">
        <v>1</v>
      </c>
      <c r="O3120" s="546">
        <v>6</v>
      </c>
      <c r="P3120" s="578">
        <v>19810.111892675654</v>
      </c>
    </row>
    <row r="3121" spans="1:16" x14ac:dyDescent="0.2">
      <c r="A3121" s="546" t="s">
        <v>8110</v>
      </c>
      <c r="B3121" s="498" t="s">
        <v>619</v>
      </c>
      <c r="C3121" s="499" t="s">
        <v>620</v>
      </c>
      <c r="D3121" s="546" t="s">
        <v>8511</v>
      </c>
      <c r="E3121" s="575">
        <v>3100</v>
      </c>
      <c r="F3121" s="576">
        <v>40496360</v>
      </c>
      <c r="G3121" s="577" t="s">
        <v>8545</v>
      </c>
      <c r="H3121" s="551" t="s">
        <v>8546</v>
      </c>
      <c r="I3121" s="551" t="s">
        <v>7082</v>
      </c>
      <c r="J3121" s="551" t="s">
        <v>8546</v>
      </c>
      <c r="K3121" s="555">
        <v>1</v>
      </c>
      <c r="L3121" s="546">
        <v>12</v>
      </c>
      <c r="M3121" s="578">
        <v>39888.217934003187</v>
      </c>
      <c r="N3121" s="546">
        <v>1</v>
      </c>
      <c r="O3121" s="546">
        <v>6</v>
      </c>
      <c r="P3121" s="578">
        <v>19810.111892675654</v>
      </c>
    </row>
    <row r="3122" spans="1:16" x14ac:dyDescent="0.2">
      <c r="A3122" s="546" t="s">
        <v>8110</v>
      </c>
      <c r="B3122" s="498" t="s">
        <v>619</v>
      </c>
      <c r="C3122" s="499" t="s">
        <v>620</v>
      </c>
      <c r="D3122" s="546" t="s">
        <v>8176</v>
      </c>
      <c r="E3122" s="575">
        <v>3300</v>
      </c>
      <c r="F3122" s="576">
        <v>41871800</v>
      </c>
      <c r="G3122" s="577" t="s">
        <v>8547</v>
      </c>
      <c r="H3122" s="551" t="s">
        <v>7172</v>
      </c>
      <c r="I3122" s="551" t="s">
        <v>7082</v>
      </c>
      <c r="J3122" s="551" t="s">
        <v>7172</v>
      </c>
      <c r="K3122" s="555">
        <v>1</v>
      </c>
      <c r="L3122" s="546">
        <v>12</v>
      </c>
      <c r="M3122" s="578">
        <v>42288.217934003187</v>
      </c>
      <c r="N3122" s="546">
        <v>1</v>
      </c>
      <c r="O3122" s="546">
        <v>6</v>
      </c>
      <c r="P3122" s="578">
        <v>21010.111892675654</v>
      </c>
    </row>
    <row r="3123" spans="1:16" x14ac:dyDescent="0.2">
      <c r="A3123" s="546" t="s">
        <v>8110</v>
      </c>
      <c r="B3123" s="498" t="s">
        <v>619</v>
      </c>
      <c r="C3123" s="499" t="s">
        <v>620</v>
      </c>
      <c r="D3123" s="546" t="s">
        <v>8515</v>
      </c>
      <c r="E3123" s="575">
        <v>1900</v>
      </c>
      <c r="F3123" s="576">
        <v>24985898</v>
      </c>
      <c r="G3123" s="577" t="s">
        <v>8548</v>
      </c>
      <c r="H3123" s="551" t="s">
        <v>8549</v>
      </c>
      <c r="I3123" s="551" t="s">
        <v>7142</v>
      </c>
      <c r="J3123" s="551" t="s">
        <v>8549</v>
      </c>
      <c r="K3123" s="555">
        <v>1</v>
      </c>
      <c r="L3123" s="546">
        <v>12</v>
      </c>
      <c r="M3123" s="578">
        <v>25450.417934003184</v>
      </c>
      <c r="N3123" s="546">
        <v>1</v>
      </c>
      <c r="O3123" s="546">
        <v>6</v>
      </c>
      <c r="P3123" s="578">
        <v>12329.311892675656</v>
      </c>
    </row>
    <row r="3124" spans="1:16" x14ac:dyDescent="0.2">
      <c r="A3124" s="546" t="s">
        <v>8110</v>
      </c>
      <c r="B3124" s="498" t="s">
        <v>619</v>
      </c>
      <c r="C3124" s="499" t="s">
        <v>620</v>
      </c>
      <c r="D3124" s="546" t="s">
        <v>8550</v>
      </c>
      <c r="E3124" s="575">
        <v>3300</v>
      </c>
      <c r="F3124" s="576">
        <v>41900586</v>
      </c>
      <c r="G3124" s="577" t="s">
        <v>8551</v>
      </c>
      <c r="H3124" s="551" t="s">
        <v>8552</v>
      </c>
      <c r="I3124" s="551" t="s">
        <v>7082</v>
      </c>
      <c r="J3124" s="551" t="s">
        <v>8552</v>
      </c>
      <c r="K3124" s="555">
        <v>1</v>
      </c>
      <c r="L3124" s="546">
        <v>12</v>
      </c>
      <c r="M3124" s="578">
        <v>42288.217934003187</v>
      </c>
      <c r="N3124" s="546">
        <v>1</v>
      </c>
      <c r="O3124" s="546">
        <v>6</v>
      </c>
      <c r="P3124" s="578">
        <v>21010.111892675654</v>
      </c>
    </row>
    <row r="3125" spans="1:16" x14ac:dyDescent="0.2">
      <c r="A3125" s="546" t="s">
        <v>8110</v>
      </c>
      <c r="B3125" s="498" t="s">
        <v>619</v>
      </c>
      <c r="C3125" s="499" t="s">
        <v>620</v>
      </c>
      <c r="D3125" s="546" t="s">
        <v>8117</v>
      </c>
      <c r="E3125" s="575">
        <v>2800</v>
      </c>
      <c r="F3125" s="576" t="s">
        <v>8553</v>
      </c>
      <c r="G3125" s="577" t="s">
        <v>8554</v>
      </c>
      <c r="H3125" s="551" t="s">
        <v>8555</v>
      </c>
      <c r="I3125" s="551" t="s">
        <v>7122</v>
      </c>
      <c r="J3125" s="551" t="s">
        <v>8555</v>
      </c>
      <c r="K3125" s="555">
        <v>1</v>
      </c>
      <c r="L3125" s="546">
        <v>12</v>
      </c>
      <c r="M3125" s="578">
        <v>36288.217934003187</v>
      </c>
      <c r="N3125" s="546">
        <v>1</v>
      </c>
      <c r="O3125" s="546">
        <v>6</v>
      </c>
      <c r="P3125" s="578">
        <v>18010.111892675654</v>
      </c>
    </row>
    <row r="3126" spans="1:16" x14ac:dyDescent="0.2">
      <c r="A3126" s="546" t="s">
        <v>8110</v>
      </c>
      <c r="B3126" s="498" t="s">
        <v>619</v>
      </c>
      <c r="C3126" s="499" t="s">
        <v>620</v>
      </c>
      <c r="D3126" s="546" t="s">
        <v>8503</v>
      </c>
      <c r="E3126" s="575">
        <v>1900</v>
      </c>
      <c r="F3126" s="576">
        <v>25327536</v>
      </c>
      <c r="G3126" s="577" t="s">
        <v>8556</v>
      </c>
      <c r="H3126" s="551" t="s">
        <v>8119</v>
      </c>
      <c r="I3126" s="551" t="s">
        <v>7142</v>
      </c>
      <c r="J3126" s="551" t="s">
        <v>8119</v>
      </c>
      <c r="K3126" s="555">
        <v>1</v>
      </c>
      <c r="L3126" s="546">
        <v>12</v>
      </c>
      <c r="M3126" s="578">
        <v>25450.417934003184</v>
      </c>
      <c r="N3126" s="546">
        <v>1</v>
      </c>
      <c r="O3126" s="546">
        <v>6</v>
      </c>
      <c r="P3126" s="578">
        <v>12329.311892675656</v>
      </c>
    </row>
    <row r="3127" spans="1:16" x14ac:dyDescent="0.2">
      <c r="A3127" s="546" t="s">
        <v>8110</v>
      </c>
      <c r="B3127" s="498" t="s">
        <v>619</v>
      </c>
      <c r="C3127" s="499" t="s">
        <v>620</v>
      </c>
      <c r="D3127" s="546" t="s">
        <v>1712</v>
      </c>
      <c r="E3127" s="575">
        <v>1900</v>
      </c>
      <c r="F3127" s="576">
        <v>23810486</v>
      </c>
      <c r="G3127" s="577" t="s">
        <v>8557</v>
      </c>
      <c r="H3127" s="551" t="s">
        <v>8204</v>
      </c>
      <c r="I3127" s="551" t="s">
        <v>7142</v>
      </c>
      <c r="J3127" s="551" t="s">
        <v>8204</v>
      </c>
      <c r="K3127" s="555">
        <v>1</v>
      </c>
      <c r="L3127" s="546">
        <v>12</v>
      </c>
      <c r="M3127" s="578">
        <v>25450.417934003184</v>
      </c>
      <c r="N3127" s="546">
        <v>1</v>
      </c>
      <c r="O3127" s="546">
        <v>6</v>
      </c>
      <c r="P3127" s="578">
        <v>12329.311892675656</v>
      </c>
    </row>
    <row r="3128" spans="1:16" x14ac:dyDescent="0.2">
      <c r="A3128" s="546" t="s">
        <v>8110</v>
      </c>
      <c r="B3128" s="498" t="s">
        <v>619</v>
      </c>
      <c r="C3128" s="499" t="s">
        <v>620</v>
      </c>
      <c r="D3128" s="546" t="s">
        <v>8558</v>
      </c>
      <c r="E3128" s="575">
        <v>1900</v>
      </c>
      <c r="F3128" s="576">
        <v>24693686</v>
      </c>
      <c r="G3128" s="577" t="s">
        <v>8559</v>
      </c>
      <c r="H3128" s="551" t="s">
        <v>8124</v>
      </c>
      <c r="I3128" s="551" t="s">
        <v>7142</v>
      </c>
      <c r="J3128" s="551" t="s">
        <v>8124</v>
      </c>
      <c r="K3128" s="555">
        <v>1</v>
      </c>
      <c r="L3128" s="546">
        <v>12</v>
      </c>
      <c r="M3128" s="578">
        <v>25450.417934003184</v>
      </c>
      <c r="N3128" s="546">
        <v>1</v>
      </c>
      <c r="O3128" s="546">
        <v>6</v>
      </c>
      <c r="P3128" s="578">
        <v>12329.311892675656</v>
      </c>
    </row>
    <row r="3129" spans="1:16" x14ac:dyDescent="0.2">
      <c r="A3129" s="546" t="s">
        <v>8110</v>
      </c>
      <c r="B3129" s="498" t="s">
        <v>619</v>
      </c>
      <c r="C3129" s="499" t="s">
        <v>620</v>
      </c>
      <c r="D3129" s="546" t="s">
        <v>8560</v>
      </c>
      <c r="E3129" s="575">
        <v>3500</v>
      </c>
      <c r="F3129" s="576">
        <v>23982791</v>
      </c>
      <c r="G3129" s="577" t="s">
        <v>8561</v>
      </c>
      <c r="H3129" s="551" t="s">
        <v>8493</v>
      </c>
      <c r="I3129" s="551" t="s">
        <v>7082</v>
      </c>
      <c r="J3129" s="551" t="s">
        <v>8493</v>
      </c>
      <c r="K3129" s="555">
        <v>1</v>
      </c>
      <c r="L3129" s="546">
        <v>12</v>
      </c>
      <c r="M3129" s="578">
        <v>44688.217934003187</v>
      </c>
      <c r="N3129" s="546">
        <v>1</v>
      </c>
      <c r="O3129" s="546">
        <v>6</v>
      </c>
      <c r="P3129" s="578">
        <v>22210.111892675654</v>
      </c>
    </row>
    <row r="3130" spans="1:16" x14ac:dyDescent="0.2">
      <c r="A3130" s="546" t="s">
        <v>8110</v>
      </c>
      <c r="B3130" s="498" t="s">
        <v>619</v>
      </c>
      <c r="C3130" s="499" t="s">
        <v>620</v>
      </c>
      <c r="D3130" s="546" t="s">
        <v>8562</v>
      </c>
      <c r="E3130" s="575">
        <v>6500</v>
      </c>
      <c r="F3130" s="576">
        <v>7540064</v>
      </c>
      <c r="G3130" s="577" t="s">
        <v>8563</v>
      </c>
      <c r="H3130" s="551" t="s">
        <v>8564</v>
      </c>
      <c r="I3130" s="551" t="s">
        <v>7082</v>
      </c>
      <c r="J3130" s="551" t="s">
        <v>8564</v>
      </c>
      <c r="K3130" s="555">
        <v>1</v>
      </c>
      <c r="L3130" s="546">
        <v>12</v>
      </c>
      <c r="M3130" s="578">
        <v>80688.217934003187</v>
      </c>
      <c r="N3130" s="546">
        <v>1</v>
      </c>
      <c r="O3130" s="546">
        <v>6</v>
      </c>
      <c r="P3130" s="578">
        <v>40210.111892675661</v>
      </c>
    </row>
    <row r="3131" spans="1:16" x14ac:dyDescent="0.2">
      <c r="A3131" s="546" t="s">
        <v>8110</v>
      </c>
      <c r="B3131" s="498" t="s">
        <v>619</v>
      </c>
      <c r="C3131" s="499" t="s">
        <v>620</v>
      </c>
      <c r="D3131" s="546" t="s">
        <v>8565</v>
      </c>
      <c r="E3131" s="575">
        <v>8000</v>
      </c>
      <c r="F3131" s="576">
        <v>7540064</v>
      </c>
      <c r="G3131" s="577" t="s">
        <v>8563</v>
      </c>
      <c r="H3131" s="551" t="s">
        <v>8564</v>
      </c>
      <c r="I3131" s="551" t="s">
        <v>8201</v>
      </c>
      <c r="J3131" s="551" t="s">
        <v>8564</v>
      </c>
      <c r="K3131" s="555">
        <v>1</v>
      </c>
      <c r="L3131" s="546">
        <v>12</v>
      </c>
      <c r="M3131" s="578">
        <v>98688.217934003187</v>
      </c>
      <c r="N3131" s="546">
        <v>1</v>
      </c>
      <c r="O3131" s="546">
        <v>6</v>
      </c>
      <c r="P3131" s="578">
        <v>49210.111892675661</v>
      </c>
    </row>
    <row r="3132" spans="1:16" x14ac:dyDescent="0.2">
      <c r="A3132" s="546" t="s">
        <v>8110</v>
      </c>
      <c r="B3132" s="498" t="s">
        <v>619</v>
      </c>
      <c r="C3132" s="499" t="s">
        <v>620</v>
      </c>
      <c r="D3132" s="546" t="s">
        <v>8226</v>
      </c>
      <c r="E3132" s="575">
        <v>4600</v>
      </c>
      <c r="F3132" s="576">
        <v>24945037</v>
      </c>
      <c r="G3132" s="577" t="s">
        <v>8566</v>
      </c>
      <c r="H3132" s="551" t="s">
        <v>8567</v>
      </c>
      <c r="I3132" s="551" t="s">
        <v>7082</v>
      </c>
      <c r="J3132" s="551" t="s">
        <v>8567</v>
      </c>
      <c r="K3132" s="555">
        <v>1</v>
      </c>
      <c r="L3132" s="546">
        <v>12</v>
      </c>
      <c r="M3132" s="578">
        <v>57888.217934003187</v>
      </c>
      <c r="N3132" s="546">
        <v>1</v>
      </c>
      <c r="O3132" s="546">
        <v>6</v>
      </c>
      <c r="P3132" s="578">
        <v>28810.111892675654</v>
      </c>
    </row>
    <row r="3133" spans="1:16" x14ac:dyDescent="0.2">
      <c r="A3133" s="546" t="s">
        <v>8110</v>
      </c>
      <c r="B3133" s="498" t="s">
        <v>619</v>
      </c>
      <c r="C3133" s="499" t="s">
        <v>620</v>
      </c>
      <c r="D3133" s="546" t="s">
        <v>8568</v>
      </c>
      <c r="E3133" s="575">
        <v>2600</v>
      </c>
      <c r="F3133" s="576" t="s">
        <v>8569</v>
      </c>
      <c r="G3133" s="577" t="s">
        <v>8570</v>
      </c>
      <c r="H3133" s="551" t="s">
        <v>8571</v>
      </c>
      <c r="I3133" s="551" t="s">
        <v>7122</v>
      </c>
      <c r="J3133" s="551" t="s">
        <v>8571</v>
      </c>
      <c r="K3133" s="555">
        <v>1</v>
      </c>
      <c r="L3133" s="546">
        <v>12</v>
      </c>
      <c r="M3133" s="578">
        <v>33888.217934003187</v>
      </c>
      <c r="N3133" s="546">
        <v>1</v>
      </c>
      <c r="O3133" s="546">
        <v>6</v>
      </c>
      <c r="P3133" s="578">
        <v>16810.111892675654</v>
      </c>
    </row>
    <row r="3134" spans="1:16" x14ac:dyDescent="0.2">
      <c r="A3134" s="546" t="s">
        <v>8110</v>
      </c>
      <c r="B3134" s="498" t="s">
        <v>619</v>
      </c>
      <c r="C3134" s="499" t="s">
        <v>620</v>
      </c>
      <c r="D3134" s="546" t="s">
        <v>8572</v>
      </c>
      <c r="E3134" s="575">
        <v>3100</v>
      </c>
      <c r="F3134" s="576">
        <v>23821237</v>
      </c>
      <c r="G3134" s="577" t="s">
        <v>8573</v>
      </c>
      <c r="H3134" s="551" t="s">
        <v>8574</v>
      </c>
      <c r="I3134" s="551" t="s">
        <v>7082</v>
      </c>
      <c r="J3134" s="551" t="s">
        <v>8574</v>
      </c>
      <c r="K3134" s="555">
        <v>1</v>
      </c>
      <c r="L3134" s="546">
        <v>8</v>
      </c>
      <c r="M3134" s="578">
        <v>23381</v>
      </c>
      <c r="N3134" s="546"/>
      <c r="O3134" s="546"/>
      <c r="P3134" s="578">
        <v>0</v>
      </c>
    </row>
    <row r="3135" spans="1:16" x14ac:dyDescent="0.2">
      <c r="A3135" s="546" t="s">
        <v>8110</v>
      </c>
      <c r="B3135" s="498" t="s">
        <v>619</v>
      </c>
      <c r="C3135" s="499" t="s">
        <v>620</v>
      </c>
      <c r="D3135" s="546" t="s">
        <v>8252</v>
      </c>
      <c r="E3135" s="575">
        <v>2400</v>
      </c>
      <c r="F3135" s="576">
        <v>25311274</v>
      </c>
      <c r="G3135" s="577" t="s">
        <v>8575</v>
      </c>
      <c r="H3135" s="551" t="s">
        <v>8576</v>
      </c>
      <c r="I3135" s="551" t="s">
        <v>7122</v>
      </c>
      <c r="J3135" s="551" t="s">
        <v>8576</v>
      </c>
      <c r="K3135" s="555">
        <v>1</v>
      </c>
      <c r="L3135" s="546">
        <v>12</v>
      </c>
      <c r="M3135" s="578">
        <v>31488.217934003187</v>
      </c>
      <c r="N3135" s="546">
        <v>1</v>
      </c>
      <c r="O3135" s="546">
        <v>6</v>
      </c>
      <c r="P3135" s="578">
        <v>15599.311892675656</v>
      </c>
    </row>
    <row r="3136" spans="1:16" x14ac:dyDescent="0.2">
      <c r="A3136" s="546" t="s">
        <v>8110</v>
      </c>
      <c r="B3136" s="498" t="s">
        <v>619</v>
      </c>
      <c r="C3136" s="499" t="s">
        <v>620</v>
      </c>
      <c r="D3136" s="546" t="s">
        <v>8565</v>
      </c>
      <c r="E3136" s="575">
        <v>1900</v>
      </c>
      <c r="F3136" s="576" t="s">
        <v>8577</v>
      </c>
      <c r="G3136" s="577" t="s">
        <v>8578</v>
      </c>
      <c r="H3136" s="551" t="s">
        <v>8549</v>
      </c>
      <c r="I3136" s="551" t="s">
        <v>7142</v>
      </c>
      <c r="J3136" s="551" t="s">
        <v>8549</v>
      </c>
      <c r="K3136" s="555">
        <v>1</v>
      </c>
      <c r="L3136" s="546">
        <v>12</v>
      </c>
      <c r="M3136" s="578">
        <v>25450.417934003184</v>
      </c>
      <c r="N3136" s="546">
        <v>1</v>
      </c>
      <c r="O3136" s="546">
        <v>6</v>
      </c>
      <c r="P3136" s="578">
        <v>12329.311892675656</v>
      </c>
    </row>
    <row r="3137" spans="1:16" x14ac:dyDescent="0.2">
      <c r="A3137" s="546" t="s">
        <v>8110</v>
      </c>
      <c r="B3137" s="498" t="s">
        <v>619</v>
      </c>
      <c r="C3137" s="499" t="s">
        <v>620</v>
      </c>
      <c r="D3137" s="546" t="s">
        <v>8579</v>
      </c>
      <c r="E3137" s="575">
        <v>1900</v>
      </c>
      <c r="F3137" s="576" t="s">
        <v>8580</v>
      </c>
      <c r="G3137" s="577" t="s">
        <v>8581</v>
      </c>
      <c r="H3137" s="551" t="s">
        <v>8124</v>
      </c>
      <c r="I3137" s="551" t="s">
        <v>7142</v>
      </c>
      <c r="J3137" s="551" t="s">
        <v>8124</v>
      </c>
      <c r="K3137" s="555">
        <v>1</v>
      </c>
      <c r="L3137" s="546">
        <v>11</v>
      </c>
      <c r="M3137" s="578">
        <v>23381</v>
      </c>
      <c r="N3137" s="546">
        <v>1</v>
      </c>
      <c r="O3137" s="546">
        <v>6</v>
      </c>
      <c r="P3137" s="578">
        <v>12329.311892675656</v>
      </c>
    </row>
    <row r="3138" spans="1:16" x14ac:dyDescent="0.2">
      <c r="A3138" s="546" t="s">
        <v>8110</v>
      </c>
      <c r="B3138" s="498" t="s">
        <v>619</v>
      </c>
      <c r="C3138" s="499" t="s">
        <v>620</v>
      </c>
      <c r="D3138" s="546" t="s">
        <v>8582</v>
      </c>
      <c r="E3138" s="575">
        <v>1900</v>
      </c>
      <c r="F3138" s="576" t="s">
        <v>8583</v>
      </c>
      <c r="G3138" s="577" t="s">
        <v>8584</v>
      </c>
      <c r="H3138" s="551" t="s">
        <v>8119</v>
      </c>
      <c r="I3138" s="551" t="s">
        <v>7142</v>
      </c>
      <c r="J3138" s="551" t="s">
        <v>8119</v>
      </c>
      <c r="K3138" s="555">
        <v>1</v>
      </c>
      <c r="L3138" s="546">
        <v>12</v>
      </c>
      <c r="M3138" s="578">
        <v>25450.417934003184</v>
      </c>
      <c r="N3138" s="546">
        <v>1</v>
      </c>
      <c r="O3138" s="546">
        <v>6</v>
      </c>
      <c r="P3138" s="578">
        <v>12329.311892675656</v>
      </c>
    </row>
    <row r="3139" spans="1:16" x14ac:dyDescent="0.2">
      <c r="A3139" s="546" t="s">
        <v>8110</v>
      </c>
      <c r="B3139" s="498" t="s">
        <v>619</v>
      </c>
      <c r="C3139" s="499" t="s">
        <v>620</v>
      </c>
      <c r="D3139" s="546" t="s">
        <v>8111</v>
      </c>
      <c r="E3139" s="575">
        <v>1900</v>
      </c>
      <c r="F3139" s="576">
        <v>25316840</v>
      </c>
      <c r="G3139" s="577" t="s">
        <v>8585</v>
      </c>
      <c r="H3139" s="551" t="s">
        <v>8119</v>
      </c>
      <c r="I3139" s="551" t="s">
        <v>7142</v>
      </c>
      <c r="J3139" s="551" t="s">
        <v>8119</v>
      </c>
      <c r="K3139" s="555">
        <v>1</v>
      </c>
      <c r="L3139" s="546">
        <v>12</v>
      </c>
      <c r="M3139" s="578">
        <v>25450.417934003184</v>
      </c>
      <c r="N3139" s="546">
        <v>1</v>
      </c>
      <c r="O3139" s="546">
        <v>6</v>
      </c>
      <c r="P3139" s="578">
        <v>12329.311892675656</v>
      </c>
    </row>
    <row r="3140" spans="1:16" x14ac:dyDescent="0.2">
      <c r="A3140" s="546" t="s">
        <v>8110</v>
      </c>
      <c r="B3140" s="498" t="s">
        <v>619</v>
      </c>
      <c r="C3140" s="499" t="s">
        <v>620</v>
      </c>
      <c r="D3140" s="546" t="s">
        <v>8586</v>
      </c>
      <c r="E3140" s="575">
        <v>1300</v>
      </c>
      <c r="F3140" s="576">
        <v>23853582</v>
      </c>
      <c r="G3140" s="577" t="s">
        <v>8587</v>
      </c>
      <c r="H3140" s="551" t="s">
        <v>8298</v>
      </c>
      <c r="I3140" s="551" t="s">
        <v>7142</v>
      </c>
      <c r="J3140" s="551" t="s">
        <v>8298</v>
      </c>
      <c r="K3140" s="555">
        <v>1</v>
      </c>
      <c r="L3140" s="546">
        <v>12</v>
      </c>
      <c r="M3140" s="578">
        <v>17602.417934003184</v>
      </c>
      <c r="N3140" s="546">
        <v>1</v>
      </c>
      <c r="O3140" s="546">
        <v>6</v>
      </c>
      <c r="P3140" s="578">
        <v>8405.3118926756561</v>
      </c>
    </row>
    <row r="3141" spans="1:16" x14ac:dyDescent="0.2">
      <c r="A3141" s="546" t="s">
        <v>8110</v>
      </c>
      <c r="B3141" s="498" t="s">
        <v>619</v>
      </c>
      <c r="C3141" s="499" t="s">
        <v>620</v>
      </c>
      <c r="D3141" s="546" t="s">
        <v>8536</v>
      </c>
      <c r="E3141" s="575">
        <v>1900</v>
      </c>
      <c r="F3141" s="576">
        <v>25310989</v>
      </c>
      <c r="G3141" s="577" t="s">
        <v>8588</v>
      </c>
      <c r="H3141" s="551" t="s">
        <v>8119</v>
      </c>
      <c r="I3141" s="551" t="s">
        <v>7142</v>
      </c>
      <c r="J3141" s="551" t="s">
        <v>8119</v>
      </c>
      <c r="K3141" s="555">
        <v>1</v>
      </c>
      <c r="L3141" s="546">
        <v>12</v>
      </c>
      <c r="M3141" s="578">
        <v>25450.417934003184</v>
      </c>
      <c r="N3141" s="546">
        <v>1</v>
      </c>
      <c r="O3141" s="546">
        <v>6</v>
      </c>
      <c r="P3141" s="578">
        <v>12329.311892675656</v>
      </c>
    </row>
    <row r="3142" spans="1:16" x14ac:dyDescent="0.2">
      <c r="A3142" s="546" t="s">
        <v>8110</v>
      </c>
      <c r="B3142" s="498" t="s">
        <v>619</v>
      </c>
      <c r="C3142" s="499" t="s">
        <v>620</v>
      </c>
      <c r="D3142" s="546" t="s">
        <v>8589</v>
      </c>
      <c r="E3142" s="575">
        <v>2300</v>
      </c>
      <c r="F3142" s="576">
        <v>24363567</v>
      </c>
      <c r="G3142" s="577" t="s">
        <v>8590</v>
      </c>
      <c r="H3142" s="551" t="s">
        <v>1115</v>
      </c>
      <c r="I3142" s="551" t="s">
        <v>7122</v>
      </c>
      <c r="J3142" s="551" t="s">
        <v>1115</v>
      </c>
      <c r="K3142" s="555">
        <v>1</v>
      </c>
      <c r="L3142" s="546">
        <v>12</v>
      </c>
      <c r="M3142" s="578">
        <v>30288.217934003187</v>
      </c>
      <c r="N3142" s="546">
        <v>1</v>
      </c>
      <c r="O3142" s="546">
        <v>6</v>
      </c>
      <c r="P3142" s="578">
        <v>14945.311892675656</v>
      </c>
    </row>
    <row r="3143" spans="1:16" x14ac:dyDescent="0.2">
      <c r="A3143" s="546" t="s">
        <v>8110</v>
      </c>
      <c r="B3143" s="498" t="s">
        <v>619</v>
      </c>
      <c r="C3143" s="499" t="s">
        <v>620</v>
      </c>
      <c r="D3143" s="546" t="s">
        <v>8167</v>
      </c>
      <c r="E3143" s="575">
        <v>1900</v>
      </c>
      <c r="F3143" s="576" t="s">
        <v>8591</v>
      </c>
      <c r="G3143" s="577" t="s">
        <v>8592</v>
      </c>
      <c r="H3143" s="551" t="s">
        <v>7097</v>
      </c>
      <c r="I3143" s="551" t="s">
        <v>7142</v>
      </c>
      <c r="J3143" s="551" t="s">
        <v>7097</v>
      </c>
      <c r="K3143" s="555">
        <v>1</v>
      </c>
      <c r="L3143" s="546">
        <v>12</v>
      </c>
      <c r="M3143" s="578">
        <v>25450.417934003184</v>
      </c>
      <c r="N3143" s="546">
        <v>1</v>
      </c>
      <c r="O3143" s="546">
        <v>6</v>
      </c>
      <c r="P3143" s="578">
        <v>12329.311892675656</v>
      </c>
    </row>
    <row r="3144" spans="1:16" x14ac:dyDescent="0.2">
      <c r="A3144" s="546" t="s">
        <v>8110</v>
      </c>
      <c r="B3144" s="498" t="s">
        <v>619</v>
      </c>
      <c r="C3144" s="499" t="s">
        <v>620</v>
      </c>
      <c r="D3144" s="546" t="s">
        <v>8593</v>
      </c>
      <c r="E3144" s="575">
        <v>1900</v>
      </c>
      <c r="F3144" s="576" t="s">
        <v>8594</v>
      </c>
      <c r="G3144" s="577" t="s">
        <v>8595</v>
      </c>
      <c r="H3144" s="551" t="s">
        <v>8434</v>
      </c>
      <c r="I3144" s="551" t="s">
        <v>7142</v>
      </c>
      <c r="J3144" s="551" t="s">
        <v>8434</v>
      </c>
      <c r="K3144" s="555">
        <v>1</v>
      </c>
      <c r="L3144" s="546">
        <v>12</v>
      </c>
      <c r="M3144" s="578">
        <v>25450.417934003184</v>
      </c>
      <c r="N3144" s="546">
        <v>1</v>
      </c>
      <c r="O3144" s="546">
        <v>6</v>
      </c>
      <c r="P3144" s="578">
        <v>12329.311892675656</v>
      </c>
    </row>
    <row r="3145" spans="1:16" x14ac:dyDescent="0.2">
      <c r="A3145" s="546" t="s">
        <v>8110</v>
      </c>
      <c r="B3145" s="498" t="s">
        <v>619</v>
      </c>
      <c r="C3145" s="499" t="s">
        <v>620</v>
      </c>
      <c r="D3145" s="546" t="s">
        <v>8111</v>
      </c>
      <c r="E3145" s="575">
        <v>3800</v>
      </c>
      <c r="F3145" s="576">
        <v>23963630</v>
      </c>
      <c r="G3145" s="577" t="s">
        <v>8596</v>
      </c>
      <c r="H3145" s="551" t="s">
        <v>8287</v>
      </c>
      <c r="I3145" s="551" t="s">
        <v>7082</v>
      </c>
      <c r="J3145" s="551" t="s">
        <v>8287</v>
      </c>
      <c r="K3145" s="555">
        <v>1</v>
      </c>
      <c r="L3145" s="546">
        <v>12</v>
      </c>
      <c r="M3145" s="578">
        <v>48288.217934003187</v>
      </c>
      <c r="N3145" s="546">
        <v>1</v>
      </c>
      <c r="O3145" s="546">
        <v>6</v>
      </c>
      <c r="P3145" s="578">
        <v>24010.111892675654</v>
      </c>
    </row>
    <row r="3146" spans="1:16" x14ac:dyDescent="0.2">
      <c r="A3146" s="546" t="s">
        <v>8110</v>
      </c>
      <c r="B3146" s="498" t="s">
        <v>619</v>
      </c>
      <c r="C3146" s="499" t="s">
        <v>620</v>
      </c>
      <c r="D3146" s="546" t="s">
        <v>8247</v>
      </c>
      <c r="E3146" s="575">
        <v>1900</v>
      </c>
      <c r="F3146" s="576">
        <v>23854302</v>
      </c>
      <c r="G3146" s="577" t="s">
        <v>8597</v>
      </c>
      <c r="H3146" s="551" t="s">
        <v>8119</v>
      </c>
      <c r="I3146" s="551" t="s">
        <v>7142</v>
      </c>
      <c r="J3146" s="551" t="s">
        <v>8119</v>
      </c>
      <c r="K3146" s="555">
        <v>1</v>
      </c>
      <c r="L3146" s="546">
        <v>12</v>
      </c>
      <c r="M3146" s="578">
        <v>25450.417934003184</v>
      </c>
      <c r="N3146" s="546">
        <v>1</v>
      </c>
      <c r="O3146" s="546">
        <v>6</v>
      </c>
      <c r="P3146" s="578">
        <v>12329.311892675656</v>
      </c>
    </row>
    <row r="3147" spans="1:16" x14ac:dyDescent="0.2">
      <c r="A3147" s="546" t="s">
        <v>8110</v>
      </c>
      <c r="B3147" s="498" t="s">
        <v>619</v>
      </c>
      <c r="C3147" s="499" t="s">
        <v>620</v>
      </c>
      <c r="D3147" s="546" t="s">
        <v>8598</v>
      </c>
      <c r="E3147" s="575">
        <v>1900</v>
      </c>
      <c r="F3147" s="576">
        <v>23997864</v>
      </c>
      <c r="G3147" s="577" t="s">
        <v>8599</v>
      </c>
      <c r="H3147" s="551" t="s">
        <v>7868</v>
      </c>
      <c r="I3147" s="551" t="s">
        <v>7142</v>
      </c>
      <c r="J3147" s="551" t="s">
        <v>7868</v>
      </c>
      <c r="K3147" s="555">
        <v>1</v>
      </c>
      <c r="L3147" s="546">
        <v>12</v>
      </c>
      <c r="M3147" s="578">
        <v>25450.417934003184</v>
      </c>
      <c r="N3147" s="546">
        <v>1</v>
      </c>
      <c r="O3147" s="546">
        <v>6</v>
      </c>
      <c r="P3147" s="578">
        <v>12329.311892675656</v>
      </c>
    </row>
    <row r="3148" spans="1:16" x14ac:dyDescent="0.2">
      <c r="A3148" s="546" t="s">
        <v>8110</v>
      </c>
      <c r="B3148" s="498" t="s">
        <v>619</v>
      </c>
      <c r="C3148" s="499" t="s">
        <v>620</v>
      </c>
      <c r="D3148" s="546" t="s">
        <v>8111</v>
      </c>
      <c r="E3148" s="575">
        <v>3300</v>
      </c>
      <c r="F3148" s="576">
        <v>41518694</v>
      </c>
      <c r="G3148" s="577" t="s">
        <v>8600</v>
      </c>
      <c r="H3148" s="551" t="s">
        <v>7172</v>
      </c>
      <c r="I3148" s="551" t="s">
        <v>7082</v>
      </c>
      <c r="J3148" s="551" t="s">
        <v>7172</v>
      </c>
      <c r="K3148" s="555">
        <v>1</v>
      </c>
      <c r="L3148" s="546">
        <v>12</v>
      </c>
      <c r="M3148" s="578">
        <v>42288.217934003187</v>
      </c>
      <c r="N3148" s="546">
        <v>1</v>
      </c>
      <c r="O3148" s="546">
        <v>6</v>
      </c>
      <c r="P3148" s="578">
        <v>21010.111892675654</v>
      </c>
    </row>
    <row r="3149" spans="1:16" x14ac:dyDescent="0.2">
      <c r="A3149" s="546" t="s">
        <v>8110</v>
      </c>
      <c r="B3149" s="498" t="s">
        <v>619</v>
      </c>
      <c r="C3149" s="499" t="s">
        <v>620</v>
      </c>
      <c r="D3149" s="546" t="s">
        <v>8601</v>
      </c>
      <c r="E3149" s="575">
        <v>2800</v>
      </c>
      <c r="F3149" s="576">
        <v>23915228</v>
      </c>
      <c r="G3149" s="577" t="s">
        <v>8602</v>
      </c>
      <c r="H3149" s="551" t="s">
        <v>8603</v>
      </c>
      <c r="I3149" s="551" t="s">
        <v>7122</v>
      </c>
      <c r="J3149" s="551" t="s">
        <v>8603</v>
      </c>
      <c r="K3149" s="555">
        <v>1</v>
      </c>
      <c r="L3149" s="546">
        <v>12</v>
      </c>
      <c r="M3149" s="578">
        <v>36288.217934003187</v>
      </c>
      <c r="N3149" s="546">
        <v>1</v>
      </c>
      <c r="O3149" s="546">
        <v>6</v>
      </c>
      <c r="P3149" s="578">
        <v>18010.111892675654</v>
      </c>
    </row>
    <row r="3150" spans="1:16" x14ac:dyDescent="0.2">
      <c r="A3150" s="546" t="s">
        <v>8110</v>
      </c>
      <c r="B3150" s="498" t="s">
        <v>619</v>
      </c>
      <c r="C3150" s="499" t="s">
        <v>620</v>
      </c>
      <c r="D3150" s="546" t="s">
        <v>8324</v>
      </c>
      <c r="E3150" s="575">
        <v>3800</v>
      </c>
      <c r="F3150" s="576" t="s">
        <v>8604</v>
      </c>
      <c r="G3150" s="577" t="s">
        <v>8605</v>
      </c>
      <c r="H3150" s="551" t="s">
        <v>8606</v>
      </c>
      <c r="I3150" s="551" t="s">
        <v>7082</v>
      </c>
      <c r="J3150" s="551" t="s">
        <v>8606</v>
      </c>
      <c r="K3150" s="555">
        <v>1</v>
      </c>
      <c r="L3150" s="546">
        <v>12</v>
      </c>
      <c r="M3150" s="578">
        <v>48288.217934003187</v>
      </c>
      <c r="N3150" s="546">
        <v>1</v>
      </c>
      <c r="O3150" s="546">
        <v>6</v>
      </c>
      <c r="P3150" s="578">
        <v>24010.111892675654</v>
      </c>
    </row>
    <row r="3151" spans="1:16" x14ac:dyDescent="0.2">
      <c r="A3151" s="546" t="s">
        <v>8110</v>
      </c>
      <c r="B3151" s="498" t="s">
        <v>619</v>
      </c>
      <c r="C3151" s="499" t="s">
        <v>620</v>
      </c>
      <c r="D3151" s="546" t="s">
        <v>8111</v>
      </c>
      <c r="E3151" s="575">
        <v>1900</v>
      </c>
      <c r="F3151" s="576">
        <v>24991049</v>
      </c>
      <c r="G3151" s="577" t="s">
        <v>8607</v>
      </c>
      <c r="H3151" s="551" t="s">
        <v>8124</v>
      </c>
      <c r="I3151" s="551" t="s">
        <v>7142</v>
      </c>
      <c r="J3151" s="551" t="s">
        <v>8124</v>
      </c>
      <c r="K3151" s="555">
        <v>1</v>
      </c>
      <c r="L3151" s="546">
        <v>12</v>
      </c>
      <c r="M3151" s="578">
        <v>25450.417934003184</v>
      </c>
      <c r="N3151" s="546">
        <v>1</v>
      </c>
      <c r="O3151" s="546">
        <v>6</v>
      </c>
      <c r="P3151" s="578">
        <v>12329.311892675656</v>
      </c>
    </row>
    <row r="3152" spans="1:16" x14ac:dyDescent="0.2">
      <c r="A3152" s="546" t="s">
        <v>8110</v>
      </c>
      <c r="B3152" s="498" t="s">
        <v>619</v>
      </c>
      <c r="C3152" s="499" t="s">
        <v>620</v>
      </c>
      <c r="D3152" s="546" t="s">
        <v>8608</v>
      </c>
      <c r="E3152" s="575">
        <v>1900</v>
      </c>
      <c r="F3152" s="576">
        <v>23982179</v>
      </c>
      <c r="G3152" s="577" t="s">
        <v>8609</v>
      </c>
      <c r="H3152" s="551" t="s">
        <v>8434</v>
      </c>
      <c r="I3152" s="551" t="s">
        <v>7142</v>
      </c>
      <c r="J3152" s="551" t="s">
        <v>8434</v>
      </c>
      <c r="K3152" s="555">
        <v>1</v>
      </c>
      <c r="L3152" s="546">
        <v>12</v>
      </c>
      <c r="M3152" s="578">
        <v>25450.417934003184</v>
      </c>
      <c r="N3152" s="546">
        <v>1</v>
      </c>
      <c r="O3152" s="546">
        <v>6</v>
      </c>
      <c r="P3152" s="578">
        <v>12329.311892675656</v>
      </c>
    </row>
    <row r="3153" spans="1:16" x14ac:dyDescent="0.2">
      <c r="A3153" s="546" t="s">
        <v>8110</v>
      </c>
      <c r="B3153" s="498" t="s">
        <v>619</v>
      </c>
      <c r="C3153" s="499" t="s">
        <v>620</v>
      </c>
      <c r="D3153" s="546" t="s">
        <v>8610</v>
      </c>
      <c r="E3153" s="575">
        <v>2300</v>
      </c>
      <c r="F3153" s="576">
        <v>40920594</v>
      </c>
      <c r="G3153" s="577" t="s">
        <v>8611</v>
      </c>
      <c r="H3153" s="551" t="s">
        <v>8612</v>
      </c>
      <c r="I3153" s="551" t="s">
        <v>7122</v>
      </c>
      <c r="J3153" s="551" t="s">
        <v>8612</v>
      </c>
      <c r="K3153" s="555">
        <v>1</v>
      </c>
      <c r="L3153" s="546">
        <v>12</v>
      </c>
      <c r="M3153" s="578">
        <v>30288.217934003187</v>
      </c>
      <c r="N3153" s="546">
        <v>1</v>
      </c>
      <c r="O3153" s="546">
        <v>6</v>
      </c>
      <c r="P3153" s="578">
        <v>14945.311892675656</v>
      </c>
    </row>
    <row r="3154" spans="1:16" x14ac:dyDescent="0.2">
      <c r="A3154" s="546" t="s">
        <v>8110</v>
      </c>
      <c r="B3154" s="498" t="s">
        <v>619</v>
      </c>
      <c r="C3154" s="499" t="s">
        <v>620</v>
      </c>
      <c r="D3154" s="546" t="s">
        <v>8613</v>
      </c>
      <c r="E3154" s="575">
        <v>3500</v>
      </c>
      <c r="F3154" s="576">
        <v>23856871</v>
      </c>
      <c r="G3154" s="577" t="s">
        <v>8614</v>
      </c>
      <c r="H3154" s="551" t="s">
        <v>7150</v>
      </c>
      <c r="I3154" s="551" t="s">
        <v>7082</v>
      </c>
      <c r="J3154" s="551" t="s">
        <v>7150</v>
      </c>
      <c r="K3154" s="555">
        <v>1</v>
      </c>
      <c r="L3154" s="546">
        <v>12</v>
      </c>
      <c r="M3154" s="578">
        <v>44688.217934003187</v>
      </c>
      <c r="N3154" s="546">
        <v>1</v>
      </c>
      <c r="O3154" s="546">
        <v>6</v>
      </c>
      <c r="P3154" s="578">
        <v>22210.111892675654</v>
      </c>
    </row>
    <row r="3155" spans="1:16" x14ac:dyDescent="0.2">
      <c r="A3155" s="546" t="s">
        <v>8110</v>
      </c>
      <c r="B3155" s="498" t="s">
        <v>619</v>
      </c>
      <c r="C3155" s="499" t="s">
        <v>620</v>
      </c>
      <c r="D3155" s="546" t="s">
        <v>8279</v>
      </c>
      <c r="E3155" s="575">
        <v>3800</v>
      </c>
      <c r="F3155" s="576">
        <v>23851745</v>
      </c>
      <c r="G3155" s="577" t="s">
        <v>8615</v>
      </c>
      <c r="H3155" s="551" t="s">
        <v>4606</v>
      </c>
      <c r="I3155" s="551" t="s">
        <v>7082</v>
      </c>
      <c r="J3155" s="551" t="s">
        <v>4606</v>
      </c>
      <c r="K3155" s="555">
        <v>1</v>
      </c>
      <c r="L3155" s="546">
        <v>12</v>
      </c>
      <c r="M3155" s="578">
        <v>48288.217934003187</v>
      </c>
      <c r="N3155" s="546">
        <v>1</v>
      </c>
      <c r="O3155" s="546">
        <v>6</v>
      </c>
      <c r="P3155" s="578">
        <v>24010.111892675654</v>
      </c>
    </row>
    <row r="3156" spans="1:16" x14ac:dyDescent="0.2">
      <c r="A3156" s="546" t="s">
        <v>8110</v>
      </c>
      <c r="B3156" s="498" t="s">
        <v>619</v>
      </c>
      <c r="C3156" s="499" t="s">
        <v>620</v>
      </c>
      <c r="D3156" s="546" t="s">
        <v>8616</v>
      </c>
      <c r="E3156" s="575">
        <v>5000</v>
      </c>
      <c r="F3156" s="576">
        <v>23851745</v>
      </c>
      <c r="G3156" s="577" t="s">
        <v>8615</v>
      </c>
      <c r="H3156" s="551" t="s">
        <v>4606</v>
      </c>
      <c r="I3156" s="551" t="s">
        <v>7082</v>
      </c>
      <c r="J3156" s="551" t="s">
        <v>4606</v>
      </c>
      <c r="K3156" s="555">
        <v>1</v>
      </c>
      <c r="L3156" s="546">
        <v>12</v>
      </c>
      <c r="M3156" s="578">
        <v>62688.217934003187</v>
      </c>
      <c r="N3156" s="546">
        <v>1</v>
      </c>
      <c r="O3156" s="546">
        <v>6</v>
      </c>
      <c r="P3156" s="578">
        <v>31210.111892675654</v>
      </c>
    </row>
    <row r="3157" spans="1:16" x14ac:dyDescent="0.2">
      <c r="A3157" s="546" t="s">
        <v>8110</v>
      </c>
      <c r="B3157" s="498" t="s">
        <v>619</v>
      </c>
      <c r="C3157" s="499" t="s">
        <v>620</v>
      </c>
      <c r="D3157" s="546" t="s">
        <v>8617</v>
      </c>
      <c r="E3157" s="575">
        <v>1900</v>
      </c>
      <c r="F3157" s="576">
        <v>24999117</v>
      </c>
      <c r="G3157" s="577" t="s">
        <v>8618</v>
      </c>
      <c r="H3157" s="551" t="s">
        <v>8119</v>
      </c>
      <c r="I3157" s="551" t="s">
        <v>7142</v>
      </c>
      <c r="J3157" s="551" t="s">
        <v>8119</v>
      </c>
      <c r="K3157" s="555">
        <v>1</v>
      </c>
      <c r="L3157" s="546">
        <v>12</v>
      </c>
      <c r="M3157" s="578">
        <v>25450.417934003184</v>
      </c>
      <c r="N3157" s="546">
        <v>1</v>
      </c>
      <c r="O3157" s="546">
        <v>6</v>
      </c>
      <c r="P3157" s="578">
        <v>12329.311892675656</v>
      </c>
    </row>
    <row r="3158" spans="1:16" x14ac:dyDescent="0.2">
      <c r="A3158" s="546" t="s">
        <v>8110</v>
      </c>
      <c r="B3158" s="498" t="s">
        <v>619</v>
      </c>
      <c r="C3158" s="499" t="s">
        <v>620</v>
      </c>
      <c r="D3158" s="546" t="s">
        <v>8111</v>
      </c>
      <c r="E3158" s="575">
        <v>1900</v>
      </c>
      <c r="F3158" s="576">
        <v>24006908</v>
      </c>
      <c r="G3158" s="577" t="s">
        <v>8619</v>
      </c>
      <c r="H3158" s="551" t="s">
        <v>8119</v>
      </c>
      <c r="I3158" s="551" t="s">
        <v>7142</v>
      </c>
      <c r="J3158" s="551" t="s">
        <v>8119</v>
      </c>
      <c r="K3158" s="555">
        <v>1</v>
      </c>
      <c r="L3158" s="546">
        <v>12</v>
      </c>
      <c r="M3158" s="578">
        <v>25450.417934003184</v>
      </c>
      <c r="N3158" s="546">
        <v>1</v>
      </c>
      <c r="O3158" s="546">
        <v>6</v>
      </c>
      <c r="P3158" s="578">
        <v>12329.311892675656</v>
      </c>
    </row>
    <row r="3159" spans="1:16" x14ac:dyDescent="0.2">
      <c r="A3159" s="546" t="s">
        <v>8110</v>
      </c>
      <c r="B3159" s="498" t="s">
        <v>619</v>
      </c>
      <c r="C3159" s="499" t="s">
        <v>620</v>
      </c>
      <c r="D3159" s="546" t="s">
        <v>8620</v>
      </c>
      <c r="E3159" s="575">
        <v>2800</v>
      </c>
      <c r="F3159" s="576" t="s">
        <v>8621</v>
      </c>
      <c r="G3159" s="577" t="s">
        <v>8622</v>
      </c>
      <c r="H3159" s="551" t="s">
        <v>8623</v>
      </c>
      <c r="I3159" s="551" t="s">
        <v>7122</v>
      </c>
      <c r="J3159" s="551" t="s">
        <v>8623</v>
      </c>
      <c r="K3159" s="555">
        <v>1</v>
      </c>
      <c r="L3159" s="546">
        <v>12</v>
      </c>
      <c r="M3159" s="578">
        <v>36288.217934003187</v>
      </c>
      <c r="N3159" s="546">
        <v>1</v>
      </c>
      <c r="O3159" s="546">
        <v>6</v>
      </c>
      <c r="P3159" s="578">
        <v>18010.111892675654</v>
      </c>
    </row>
    <row r="3160" spans="1:16" x14ac:dyDescent="0.2">
      <c r="A3160" s="546" t="s">
        <v>8110</v>
      </c>
      <c r="B3160" s="498" t="s">
        <v>619</v>
      </c>
      <c r="C3160" s="499" t="s">
        <v>620</v>
      </c>
      <c r="D3160" s="546" t="s">
        <v>8111</v>
      </c>
      <c r="E3160" s="575">
        <v>3000</v>
      </c>
      <c r="F3160" s="576" t="s">
        <v>8624</v>
      </c>
      <c r="G3160" s="577" t="s">
        <v>8625</v>
      </c>
      <c r="H3160" s="551" t="s">
        <v>8626</v>
      </c>
      <c r="I3160" s="551" t="s">
        <v>7122</v>
      </c>
      <c r="J3160" s="551" t="s">
        <v>8626</v>
      </c>
      <c r="K3160" s="555">
        <v>1</v>
      </c>
      <c r="L3160" s="546">
        <v>12</v>
      </c>
      <c r="M3160" s="578">
        <v>38688.217934003187</v>
      </c>
      <c r="N3160" s="546">
        <v>1</v>
      </c>
      <c r="O3160" s="546">
        <v>6</v>
      </c>
      <c r="P3160" s="578">
        <v>19210.111892675654</v>
      </c>
    </row>
    <row r="3161" spans="1:16" x14ac:dyDescent="0.2">
      <c r="A3161" s="546" t="s">
        <v>8110</v>
      </c>
      <c r="B3161" s="498" t="s">
        <v>619</v>
      </c>
      <c r="C3161" s="499" t="s">
        <v>620</v>
      </c>
      <c r="D3161" s="546" t="s">
        <v>8627</v>
      </c>
      <c r="E3161" s="575">
        <v>3800</v>
      </c>
      <c r="F3161" s="576">
        <v>23855105</v>
      </c>
      <c r="G3161" s="577" t="s">
        <v>8628</v>
      </c>
      <c r="H3161" s="551" t="s">
        <v>8629</v>
      </c>
      <c r="I3161" s="551" t="s">
        <v>7082</v>
      </c>
      <c r="J3161" s="551" t="s">
        <v>8629</v>
      </c>
      <c r="K3161" s="555">
        <v>1</v>
      </c>
      <c r="L3161" s="546">
        <v>12</v>
      </c>
      <c r="M3161" s="578">
        <v>48288.217934003187</v>
      </c>
      <c r="N3161" s="546">
        <v>1</v>
      </c>
      <c r="O3161" s="546">
        <v>6</v>
      </c>
      <c r="P3161" s="578">
        <v>24010.111892675654</v>
      </c>
    </row>
    <row r="3162" spans="1:16" x14ac:dyDescent="0.2">
      <c r="A3162" s="546" t="s">
        <v>8110</v>
      </c>
      <c r="B3162" s="498" t="s">
        <v>619</v>
      </c>
      <c r="C3162" s="499" t="s">
        <v>620</v>
      </c>
      <c r="D3162" s="546" t="s">
        <v>8111</v>
      </c>
      <c r="E3162" s="575">
        <v>3500</v>
      </c>
      <c r="F3162" s="576">
        <v>45575150</v>
      </c>
      <c r="G3162" s="577" t="s">
        <v>8630</v>
      </c>
      <c r="H3162" s="551" t="s">
        <v>7129</v>
      </c>
      <c r="I3162" s="551" t="s">
        <v>7082</v>
      </c>
      <c r="J3162" s="551" t="s">
        <v>7129</v>
      </c>
      <c r="K3162" s="555">
        <v>1</v>
      </c>
      <c r="L3162" s="546">
        <v>12</v>
      </c>
      <c r="M3162" s="578">
        <v>44688.217934003187</v>
      </c>
      <c r="N3162" s="546">
        <v>1</v>
      </c>
      <c r="O3162" s="546">
        <v>6</v>
      </c>
      <c r="P3162" s="578">
        <v>22210.111892675654</v>
      </c>
    </row>
    <row r="3163" spans="1:16" x14ac:dyDescent="0.2">
      <c r="A3163" s="546" t="s">
        <v>8110</v>
      </c>
      <c r="B3163" s="498" t="s">
        <v>619</v>
      </c>
      <c r="C3163" s="499" t="s">
        <v>620</v>
      </c>
      <c r="D3163" s="546" t="s">
        <v>8631</v>
      </c>
      <c r="E3163" s="575">
        <v>3100</v>
      </c>
      <c r="F3163" s="576" t="s">
        <v>8632</v>
      </c>
      <c r="G3163" s="577" t="s">
        <v>8633</v>
      </c>
      <c r="H3163" s="551" t="s">
        <v>8634</v>
      </c>
      <c r="I3163" s="551" t="s">
        <v>7082</v>
      </c>
      <c r="J3163" s="551" t="s">
        <v>8634</v>
      </c>
      <c r="K3163" s="555">
        <v>1</v>
      </c>
      <c r="L3163" s="546">
        <v>12</v>
      </c>
      <c r="M3163" s="578">
        <v>39888.217934003187</v>
      </c>
      <c r="N3163" s="546">
        <v>1</v>
      </c>
      <c r="O3163" s="546">
        <v>6</v>
      </c>
      <c r="P3163" s="578">
        <v>19810.111892675654</v>
      </c>
    </row>
    <row r="3164" spans="1:16" x14ac:dyDescent="0.2">
      <c r="A3164" s="546" t="s">
        <v>8110</v>
      </c>
      <c r="B3164" s="498" t="s">
        <v>619</v>
      </c>
      <c r="C3164" s="499" t="s">
        <v>620</v>
      </c>
      <c r="D3164" s="546" t="s">
        <v>8635</v>
      </c>
      <c r="E3164" s="575">
        <v>3500</v>
      </c>
      <c r="F3164" s="576">
        <v>24004016</v>
      </c>
      <c r="G3164" s="577" t="s">
        <v>8636</v>
      </c>
      <c r="H3164" s="551" t="s">
        <v>8179</v>
      </c>
      <c r="I3164" s="551" t="s">
        <v>7082</v>
      </c>
      <c r="J3164" s="551" t="s">
        <v>8179</v>
      </c>
      <c r="K3164" s="555">
        <v>1</v>
      </c>
      <c r="L3164" s="546">
        <v>12</v>
      </c>
      <c r="M3164" s="578">
        <v>44688.217934003187</v>
      </c>
      <c r="N3164" s="546">
        <v>1</v>
      </c>
      <c r="O3164" s="546">
        <v>6</v>
      </c>
      <c r="P3164" s="578">
        <v>22210.111892675654</v>
      </c>
    </row>
    <row r="3165" spans="1:16" x14ac:dyDescent="0.2">
      <c r="A3165" s="546" t="s">
        <v>8110</v>
      </c>
      <c r="B3165" s="498" t="s">
        <v>619</v>
      </c>
      <c r="C3165" s="499" t="s">
        <v>620</v>
      </c>
      <c r="D3165" s="546" t="s">
        <v>8111</v>
      </c>
      <c r="E3165" s="575">
        <v>1900</v>
      </c>
      <c r="F3165" s="576">
        <v>25310346</v>
      </c>
      <c r="G3165" s="577" t="s">
        <v>8637</v>
      </c>
      <c r="H3165" s="551" t="s">
        <v>8124</v>
      </c>
      <c r="I3165" s="551" t="s">
        <v>7142</v>
      </c>
      <c r="J3165" s="551" t="s">
        <v>8124</v>
      </c>
      <c r="K3165" s="555">
        <v>1</v>
      </c>
      <c r="L3165" s="546">
        <v>12</v>
      </c>
      <c r="M3165" s="578">
        <v>25450.417934003184</v>
      </c>
      <c r="N3165" s="546">
        <v>1</v>
      </c>
      <c r="O3165" s="546">
        <v>6</v>
      </c>
      <c r="P3165" s="578">
        <v>12329.311892675656</v>
      </c>
    </row>
    <row r="3166" spans="1:16" x14ac:dyDescent="0.2">
      <c r="A3166" s="546" t="s">
        <v>8110</v>
      </c>
      <c r="B3166" s="498" t="s">
        <v>619</v>
      </c>
      <c r="C3166" s="499" t="s">
        <v>620</v>
      </c>
      <c r="D3166" s="546" t="s">
        <v>8111</v>
      </c>
      <c r="E3166" s="575">
        <v>1900</v>
      </c>
      <c r="F3166" s="576">
        <v>47471784</v>
      </c>
      <c r="G3166" s="577" t="s">
        <v>8638</v>
      </c>
      <c r="H3166" s="551" t="s">
        <v>8119</v>
      </c>
      <c r="I3166" s="551" t="s">
        <v>7142</v>
      </c>
      <c r="J3166" s="551" t="s">
        <v>8119</v>
      </c>
      <c r="K3166" s="555">
        <v>1</v>
      </c>
      <c r="L3166" s="546">
        <v>12</v>
      </c>
      <c r="M3166" s="578">
        <v>25450.417934003184</v>
      </c>
      <c r="N3166" s="546">
        <v>1</v>
      </c>
      <c r="O3166" s="546">
        <v>6</v>
      </c>
      <c r="P3166" s="578">
        <v>12329.311892675656</v>
      </c>
    </row>
    <row r="3167" spans="1:16" x14ac:dyDescent="0.2">
      <c r="A3167" s="546" t="s">
        <v>8110</v>
      </c>
      <c r="B3167" s="498" t="s">
        <v>619</v>
      </c>
      <c r="C3167" s="499" t="s">
        <v>620</v>
      </c>
      <c r="D3167" s="546" t="s">
        <v>8639</v>
      </c>
      <c r="E3167" s="575">
        <v>1900</v>
      </c>
      <c r="F3167" s="576">
        <v>23918690</v>
      </c>
      <c r="G3167" s="577" t="s">
        <v>8640</v>
      </c>
      <c r="H3167" s="551" t="s">
        <v>8641</v>
      </c>
      <c r="I3167" s="551" t="s">
        <v>7142</v>
      </c>
      <c r="J3167" s="551" t="s">
        <v>8641</v>
      </c>
      <c r="K3167" s="555">
        <v>1</v>
      </c>
      <c r="L3167" s="546">
        <v>12</v>
      </c>
      <c r="M3167" s="578">
        <v>25450.417934003184</v>
      </c>
      <c r="N3167" s="546">
        <v>1</v>
      </c>
      <c r="O3167" s="546">
        <v>6</v>
      </c>
      <c r="P3167" s="578">
        <v>12329.311892675656</v>
      </c>
    </row>
    <row r="3168" spans="1:16" x14ac:dyDescent="0.2">
      <c r="A3168" s="546" t="s">
        <v>8110</v>
      </c>
      <c r="B3168" s="498" t="s">
        <v>619</v>
      </c>
      <c r="C3168" s="499" t="s">
        <v>620</v>
      </c>
      <c r="D3168" s="546" t="s">
        <v>8111</v>
      </c>
      <c r="E3168" s="575">
        <v>2300</v>
      </c>
      <c r="F3168" s="576">
        <v>29720701</v>
      </c>
      <c r="G3168" s="577" t="s">
        <v>8642</v>
      </c>
      <c r="H3168" s="551" t="s">
        <v>8643</v>
      </c>
      <c r="I3168" s="551" t="s">
        <v>7122</v>
      </c>
      <c r="J3168" s="551" t="s">
        <v>8643</v>
      </c>
      <c r="K3168" s="555">
        <v>1</v>
      </c>
      <c r="L3168" s="546">
        <v>12</v>
      </c>
      <c r="M3168" s="578">
        <v>30288.217934003187</v>
      </c>
      <c r="N3168" s="546">
        <v>1</v>
      </c>
      <c r="O3168" s="546">
        <v>6</v>
      </c>
      <c r="P3168" s="578">
        <v>14945.311892675656</v>
      </c>
    </row>
    <row r="3169" spans="1:16" x14ac:dyDescent="0.2">
      <c r="A3169" s="546" t="s">
        <v>8110</v>
      </c>
      <c r="B3169" s="498" t="s">
        <v>619</v>
      </c>
      <c r="C3169" s="499" t="s">
        <v>620</v>
      </c>
      <c r="D3169" s="546" t="s">
        <v>8644</v>
      </c>
      <c r="E3169" s="575">
        <v>3250</v>
      </c>
      <c r="F3169" s="576">
        <v>46417060</v>
      </c>
      <c r="G3169" s="577" t="s">
        <v>8645</v>
      </c>
      <c r="H3169" s="551" t="s">
        <v>8646</v>
      </c>
      <c r="I3169" s="551" t="s">
        <v>7082</v>
      </c>
      <c r="J3169" s="551" t="s">
        <v>8646</v>
      </c>
      <c r="K3169" s="555">
        <v>1</v>
      </c>
      <c r="L3169" s="546">
        <v>12</v>
      </c>
      <c r="M3169" s="578">
        <v>41688.217934003187</v>
      </c>
      <c r="N3169" s="546">
        <v>1</v>
      </c>
      <c r="O3169" s="546">
        <v>6</v>
      </c>
      <c r="P3169" s="578">
        <v>20710.111892675654</v>
      </c>
    </row>
    <row r="3170" spans="1:16" x14ac:dyDescent="0.2">
      <c r="A3170" s="546" t="s">
        <v>8110</v>
      </c>
      <c r="B3170" s="498" t="s">
        <v>619</v>
      </c>
      <c r="C3170" s="499" t="s">
        <v>620</v>
      </c>
      <c r="D3170" s="546" t="s">
        <v>8647</v>
      </c>
      <c r="E3170" s="575">
        <v>1900</v>
      </c>
      <c r="F3170" s="576" t="s">
        <v>8648</v>
      </c>
      <c r="G3170" s="577" t="s">
        <v>8649</v>
      </c>
      <c r="H3170" s="551" t="s">
        <v>8650</v>
      </c>
      <c r="I3170" s="551" t="s">
        <v>7142</v>
      </c>
      <c r="J3170" s="551" t="s">
        <v>8650</v>
      </c>
      <c r="K3170" s="555">
        <v>1</v>
      </c>
      <c r="L3170" s="546">
        <v>12</v>
      </c>
      <c r="M3170" s="578">
        <v>25450.417934003184</v>
      </c>
      <c r="N3170" s="546">
        <v>1</v>
      </c>
      <c r="O3170" s="546">
        <v>6</v>
      </c>
      <c r="P3170" s="578">
        <v>12329.311892675656</v>
      </c>
    </row>
    <row r="3171" spans="1:16" x14ac:dyDescent="0.2">
      <c r="A3171" s="546" t="s">
        <v>8110</v>
      </c>
      <c r="B3171" s="498" t="s">
        <v>619</v>
      </c>
      <c r="C3171" s="499" t="s">
        <v>620</v>
      </c>
      <c r="D3171" s="546" t="s">
        <v>8515</v>
      </c>
      <c r="E3171" s="575">
        <v>5000</v>
      </c>
      <c r="F3171" s="576">
        <v>23877003</v>
      </c>
      <c r="G3171" s="577" t="s">
        <v>8651</v>
      </c>
      <c r="H3171" s="551" t="s">
        <v>7129</v>
      </c>
      <c r="I3171" s="551" t="s">
        <v>7082</v>
      </c>
      <c r="J3171" s="551" t="s">
        <v>7129</v>
      </c>
      <c r="K3171" s="555">
        <v>1</v>
      </c>
      <c r="L3171" s="546">
        <v>12</v>
      </c>
      <c r="M3171" s="578">
        <v>62688.217934003187</v>
      </c>
      <c r="N3171" s="546">
        <v>1</v>
      </c>
      <c r="O3171" s="546">
        <v>6</v>
      </c>
      <c r="P3171" s="578">
        <v>31210.111892675654</v>
      </c>
    </row>
    <row r="3172" spans="1:16" x14ac:dyDescent="0.2">
      <c r="A3172" s="546" t="s">
        <v>8110</v>
      </c>
      <c r="B3172" s="498" t="s">
        <v>619</v>
      </c>
      <c r="C3172" s="499" t="s">
        <v>620</v>
      </c>
      <c r="D3172" s="546" t="s">
        <v>8652</v>
      </c>
      <c r="E3172" s="575">
        <v>4300</v>
      </c>
      <c r="F3172" s="576">
        <v>41153448</v>
      </c>
      <c r="G3172" s="577" t="s">
        <v>8653</v>
      </c>
      <c r="H3172" s="551" t="s">
        <v>8310</v>
      </c>
      <c r="I3172" s="551" t="s">
        <v>7082</v>
      </c>
      <c r="J3172" s="551" t="s">
        <v>8310</v>
      </c>
      <c r="K3172" s="555">
        <v>1</v>
      </c>
      <c r="L3172" s="546">
        <v>12</v>
      </c>
      <c r="M3172" s="578">
        <v>54288.217934003187</v>
      </c>
      <c r="N3172" s="546">
        <v>1</v>
      </c>
      <c r="O3172" s="546">
        <v>6</v>
      </c>
      <c r="P3172" s="578">
        <v>27010.111892675654</v>
      </c>
    </row>
    <row r="3173" spans="1:16" x14ac:dyDescent="0.2">
      <c r="A3173" s="546" t="s">
        <v>8110</v>
      </c>
      <c r="B3173" s="498" t="s">
        <v>619</v>
      </c>
      <c r="C3173" s="499" t="s">
        <v>620</v>
      </c>
      <c r="D3173" s="546" t="s">
        <v>8111</v>
      </c>
      <c r="E3173" s="575">
        <v>3200</v>
      </c>
      <c r="F3173" s="576">
        <v>23889451</v>
      </c>
      <c r="G3173" s="577" t="s">
        <v>8654</v>
      </c>
      <c r="H3173" s="551" t="s">
        <v>8655</v>
      </c>
      <c r="I3173" s="551" t="s">
        <v>7082</v>
      </c>
      <c r="J3173" s="551" t="s">
        <v>8655</v>
      </c>
      <c r="K3173" s="555">
        <v>1</v>
      </c>
      <c r="L3173" s="546">
        <v>12</v>
      </c>
      <c r="M3173" s="578">
        <v>41088.217934003187</v>
      </c>
      <c r="N3173" s="546">
        <v>1</v>
      </c>
      <c r="O3173" s="546">
        <v>2</v>
      </c>
      <c r="P3173" s="578">
        <v>7135.6</v>
      </c>
    </row>
    <row r="3174" spans="1:16" x14ac:dyDescent="0.2">
      <c r="A3174" s="546" t="s">
        <v>8110</v>
      </c>
      <c r="B3174" s="498" t="s">
        <v>619</v>
      </c>
      <c r="C3174" s="499" t="s">
        <v>620</v>
      </c>
      <c r="D3174" s="546" t="s">
        <v>8656</v>
      </c>
      <c r="E3174" s="575">
        <v>3100</v>
      </c>
      <c r="F3174" s="576">
        <v>41800744</v>
      </c>
      <c r="G3174" s="577" t="s">
        <v>8657</v>
      </c>
      <c r="H3174" s="551" t="s">
        <v>8350</v>
      </c>
      <c r="I3174" s="551" t="s">
        <v>7082</v>
      </c>
      <c r="J3174" s="551" t="s">
        <v>8350</v>
      </c>
      <c r="K3174" s="555">
        <v>1</v>
      </c>
      <c r="L3174" s="546">
        <v>12</v>
      </c>
      <c r="M3174" s="578">
        <v>39888.217934003187</v>
      </c>
      <c r="N3174" s="546">
        <v>1</v>
      </c>
      <c r="O3174" s="546">
        <v>6</v>
      </c>
      <c r="P3174" s="578">
        <v>19810.111892675654</v>
      </c>
    </row>
    <row r="3175" spans="1:16" x14ac:dyDescent="0.2">
      <c r="A3175" s="546" t="s">
        <v>8110</v>
      </c>
      <c r="B3175" s="498" t="s">
        <v>619</v>
      </c>
      <c r="C3175" s="499" t="s">
        <v>620</v>
      </c>
      <c r="D3175" s="546" t="s">
        <v>8658</v>
      </c>
      <c r="E3175" s="575">
        <v>2600</v>
      </c>
      <c r="F3175" s="576">
        <v>42185384</v>
      </c>
      <c r="G3175" s="577" t="s">
        <v>8659</v>
      </c>
      <c r="H3175" s="551" t="s">
        <v>8233</v>
      </c>
      <c r="I3175" s="551" t="s">
        <v>7122</v>
      </c>
      <c r="J3175" s="551" t="s">
        <v>8233</v>
      </c>
      <c r="K3175" s="555">
        <v>1</v>
      </c>
      <c r="L3175" s="546">
        <v>12</v>
      </c>
      <c r="M3175" s="578">
        <v>33888.217934003187</v>
      </c>
      <c r="N3175" s="546">
        <v>1</v>
      </c>
      <c r="O3175" s="546">
        <v>6</v>
      </c>
      <c r="P3175" s="578">
        <v>16810.111892675654</v>
      </c>
    </row>
    <row r="3176" spans="1:16" x14ac:dyDescent="0.2">
      <c r="A3176" s="546" t="s">
        <v>8110</v>
      </c>
      <c r="B3176" s="498" t="s">
        <v>619</v>
      </c>
      <c r="C3176" s="499" t="s">
        <v>620</v>
      </c>
      <c r="D3176" s="546" t="s">
        <v>8660</v>
      </c>
      <c r="E3176" s="575">
        <v>4300</v>
      </c>
      <c r="F3176" s="576">
        <v>41786904</v>
      </c>
      <c r="G3176" s="577" t="s">
        <v>8661</v>
      </c>
      <c r="H3176" s="551" t="s">
        <v>8662</v>
      </c>
      <c r="I3176" s="551" t="s">
        <v>7082</v>
      </c>
      <c r="J3176" s="551" t="s">
        <v>8662</v>
      </c>
      <c r="K3176" s="555">
        <v>1</v>
      </c>
      <c r="L3176" s="546">
        <v>12</v>
      </c>
      <c r="M3176" s="578">
        <v>54288.217934003187</v>
      </c>
      <c r="N3176" s="546">
        <v>1</v>
      </c>
      <c r="O3176" s="546">
        <v>6</v>
      </c>
      <c r="P3176" s="578">
        <v>27010.111892675654</v>
      </c>
    </row>
    <row r="3177" spans="1:16" x14ac:dyDescent="0.2">
      <c r="A3177" s="546" t="s">
        <v>8110</v>
      </c>
      <c r="B3177" s="498" t="s">
        <v>619</v>
      </c>
      <c r="C3177" s="499" t="s">
        <v>620</v>
      </c>
      <c r="D3177" s="546" t="s">
        <v>7095</v>
      </c>
      <c r="E3177" s="575">
        <v>2600</v>
      </c>
      <c r="F3177" s="576">
        <v>24008008</v>
      </c>
      <c r="G3177" s="577" t="s">
        <v>8663</v>
      </c>
      <c r="H3177" s="551" t="s">
        <v>1115</v>
      </c>
      <c r="I3177" s="551" t="s">
        <v>7122</v>
      </c>
      <c r="J3177" s="551" t="s">
        <v>1115</v>
      </c>
      <c r="K3177" s="555">
        <v>1</v>
      </c>
      <c r="L3177" s="546">
        <v>12</v>
      </c>
      <c r="M3177" s="578">
        <v>33888.217934003187</v>
      </c>
      <c r="N3177" s="546">
        <v>1</v>
      </c>
      <c r="O3177" s="546">
        <v>6</v>
      </c>
      <c r="P3177" s="578">
        <v>16810.111892675654</v>
      </c>
    </row>
    <row r="3178" spans="1:16" x14ac:dyDescent="0.2">
      <c r="A3178" s="546" t="s">
        <v>8110</v>
      </c>
      <c r="B3178" s="498" t="s">
        <v>619</v>
      </c>
      <c r="C3178" s="499" t="s">
        <v>620</v>
      </c>
      <c r="D3178" s="546" t="s">
        <v>8664</v>
      </c>
      <c r="E3178" s="575">
        <v>2600</v>
      </c>
      <c r="F3178" s="576" t="s">
        <v>8665</v>
      </c>
      <c r="G3178" s="577" t="s">
        <v>8666</v>
      </c>
      <c r="H3178" s="551" t="s">
        <v>8434</v>
      </c>
      <c r="I3178" s="551" t="s">
        <v>7122</v>
      </c>
      <c r="J3178" s="551" t="s">
        <v>8434</v>
      </c>
      <c r="K3178" s="555">
        <v>1</v>
      </c>
      <c r="L3178" s="546">
        <v>12</v>
      </c>
      <c r="M3178" s="578">
        <v>33888.217934003187</v>
      </c>
      <c r="N3178" s="546">
        <v>1</v>
      </c>
      <c r="O3178" s="546">
        <v>6</v>
      </c>
      <c r="P3178" s="578">
        <v>16810.111892675654</v>
      </c>
    </row>
    <row r="3179" spans="1:16" x14ac:dyDescent="0.2">
      <c r="A3179" s="546" t="s">
        <v>8110</v>
      </c>
      <c r="B3179" s="498" t="s">
        <v>619</v>
      </c>
      <c r="C3179" s="499" t="s">
        <v>620</v>
      </c>
      <c r="D3179" s="546" t="s">
        <v>8667</v>
      </c>
      <c r="E3179" s="575">
        <v>3800</v>
      </c>
      <c r="F3179" s="576" t="s">
        <v>8668</v>
      </c>
      <c r="G3179" s="577" t="s">
        <v>8669</v>
      </c>
      <c r="H3179" s="551" t="s">
        <v>8670</v>
      </c>
      <c r="I3179" s="551" t="s">
        <v>7082</v>
      </c>
      <c r="J3179" s="551" t="s">
        <v>8670</v>
      </c>
      <c r="K3179" s="555">
        <v>1</v>
      </c>
      <c r="L3179" s="546">
        <v>12</v>
      </c>
      <c r="M3179" s="578">
        <v>48288.217934003187</v>
      </c>
      <c r="N3179" s="546">
        <v>1</v>
      </c>
      <c r="O3179" s="546">
        <v>6</v>
      </c>
      <c r="P3179" s="578">
        <v>24010.111892675654</v>
      </c>
    </row>
    <row r="3180" spans="1:16" x14ac:dyDescent="0.2">
      <c r="A3180" s="546" t="s">
        <v>8110</v>
      </c>
      <c r="B3180" s="498" t="s">
        <v>619</v>
      </c>
      <c r="C3180" s="499" t="s">
        <v>620</v>
      </c>
      <c r="D3180" s="546" t="s">
        <v>8111</v>
      </c>
      <c r="E3180" s="575">
        <v>1900</v>
      </c>
      <c r="F3180" s="576">
        <v>24983965</v>
      </c>
      <c r="G3180" s="577" t="s">
        <v>8671</v>
      </c>
      <c r="H3180" s="551" t="s">
        <v>8119</v>
      </c>
      <c r="I3180" s="551" t="s">
        <v>7142</v>
      </c>
      <c r="J3180" s="551" t="s">
        <v>8119</v>
      </c>
      <c r="K3180" s="555">
        <v>1</v>
      </c>
      <c r="L3180" s="546">
        <v>12</v>
      </c>
      <c r="M3180" s="578">
        <v>25450.417934003184</v>
      </c>
      <c r="N3180" s="546">
        <v>1</v>
      </c>
      <c r="O3180" s="546">
        <v>6</v>
      </c>
      <c r="P3180" s="578">
        <v>12329.311892675656</v>
      </c>
    </row>
    <row r="3181" spans="1:16" x14ac:dyDescent="0.2">
      <c r="A3181" s="546" t="s">
        <v>8110</v>
      </c>
      <c r="B3181" s="498" t="s">
        <v>619</v>
      </c>
      <c r="C3181" s="499" t="s">
        <v>620</v>
      </c>
      <c r="D3181" s="546" t="s">
        <v>8226</v>
      </c>
      <c r="E3181" s="575">
        <v>3200</v>
      </c>
      <c r="F3181" s="576">
        <v>23858844</v>
      </c>
      <c r="G3181" s="577" t="s">
        <v>8672</v>
      </c>
      <c r="H3181" s="551" t="s">
        <v>8673</v>
      </c>
      <c r="I3181" s="551" t="s">
        <v>7082</v>
      </c>
      <c r="J3181" s="551" t="s">
        <v>8673</v>
      </c>
      <c r="K3181" s="555">
        <v>1</v>
      </c>
      <c r="L3181" s="546">
        <v>12</v>
      </c>
      <c r="M3181" s="578">
        <v>41088.217934003187</v>
      </c>
      <c r="N3181" s="546">
        <v>1</v>
      </c>
      <c r="O3181" s="546">
        <v>6</v>
      </c>
      <c r="P3181" s="578">
        <v>20410.111892675654</v>
      </c>
    </row>
    <row r="3182" spans="1:16" x14ac:dyDescent="0.2">
      <c r="A3182" s="546" t="s">
        <v>8110</v>
      </c>
      <c r="B3182" s="498" t="s">
        <v>619</v>
      </c>
      <c r="C3182" s="499" t="s">
        <v>620</v>
      </c>
      <c r="D3182" s="546" t="s">
        <v>8515</v>
      </c>
      <c r="E3182" s="575">
        <v>1900</v>
      </c>
      <c r="F3182" s="576">
        <v>25327444</v>
      </c>
      <c r="G3182" s="577" t="s">
        <v>8674</v>
      </c>
      <c r="H3182" s="551" t="s">
        <v>8119</v>
      </c>
      <c r="I3182" s="551" t="s">
        <v>7142</v>
      </c>
      <c r="J3182" s="551" t="s">
        <v>8119</v>
      </c>
      <c r="K3182" s="555">
        <v>1</v>
      </c>
      <c r="L3182" s="546">
        <v>12</v>
      </c>
      <c r="M3182" s="578">
        <v>25450.417934003184</v>
      </c>
      <c r="N3182" s="546">
        <v>1</v>
      </c>
      <c r="O3182" s="546">
        <v>6</v>
      </c>
      <c r="P3182" s="578">
        <v>12329.311892675656</v>
      </c>
    </row>
    <row r="3183" spans="1:16" x14ac:dyDescent="0.2">
      <c r="A3183" s="546" t="s">
        <v>8110</v>
      </c>
      <c r="B3183" s="498" t="s">
        <v>619</v>
      </c>
      <c r="C3183" s="499" t="s">
        <v>620</v>
      </c>
      <c r="D3183" s="546" t="s">
        <v>8675</v>
      </c>
      <c r="E3183" s="575">
        <v>2600</v>
      </c>
      <c r="F3183" s="576">
        <v>42121535</v>
      </c>
      <c r="G3183" s="577" t="s">
        <v>8676</v>
      </c>
      <c r="H3183" s="551" t="s">
        <v>8677</v>
      </c>
      <c r="I3183" s="551" t="s">
        <v>7122</v>
      </c>
      <c r="J3183" s="551" t="s">
        <v>8677</v>
      </c>
      <c r="K3183" s="555">
        <v>1</v>
      </c>
      <c r="L3183" s="546">
        <v>12</v>
      </c>
      <c r="M3183" s="578">
        <v>33888.217934003187</v>
      </c>
      <c r="N3183" s="546">
        <v>1</v>
      </c>
      <c r="O3183" s="546">
        <v>6</v>
      </c>
      <c r="P3183" s="578">
        <v>16810.111892675654</v>
      </c>
    </row>
    <row r="3184" spans="1:16" x14ac:dyDescent="0.2">
      <c r="A3184" s="546" t="s">
        <v>8110</v>
      </c>
      <c r="B3184" s="498" t="s">
        <v>619</v>
      </c>
      <c r="C3184" s="499" t="s">
        <v>620</v>
      </c>
      <c r="D3184" s="546" t="s">
        <v>8678</v>
      </c>
      <c r="E3184" s="575">
        <v>3100</v>
      </c>
      <c r="F3184" s="576">
        <v>40441944</v>
      </c>
      <c r="G3184" s="577" t="s">
        <v>8679</v>
      </c>
      <c r="H3184" s="551" t="s">
        <v>8680</v>
      </c>
      <c r="I3184" s="551" t="s">
        <v>7082</v>
      </c>
      <c r="J3184" s="551" t="s">
        <v>8680</v>
      </c>
      <c r="K3184" s="555">
        <v>1</v>
      </c>
      <c r="L3184" s="546">
        <v>12</v>
      </c>
      <c r="M3184" s="578">
        <v>39888.217934003187</v>
      </c>
      <c r="N3184" s="546">
        <v>1</v>
      </c>
      <c r="O3184" s="546">
        <v>6</v>
      </c>
      <c r="P3184" s="578">
        <v>19810.111892675654</v>
      </c>
    </row>
    <row r="3185" spans="1:16" x14ac:dyDescent="0.2">
      <c r="A3185" s="546" t="s">
        <v>8110</v>
      </c>
      <c r="B3185" s="498" t="s">
        <v>619</v>
      </c>
      <c r="C3185" s="499" t="s">
        <v>620</v>
      </c>
      <c r="D3185" s="546" t="s">
        <v>8176</v>
      </c>
      <c r="E3185" s="575">
        <v>5000</v>
      </c>
      <c r="F3185" s="576" t="s">
        <v>8681</v>
      </c>
      <c r="G3185" s="577" t="s">
        <v>8682</v>
      </c>
      <c r="H3185" s="551" t="s">
        <v>8179</v>
      </c>
      <c r="I3185" s="551" t="s">
        <v>7082</v>
      </c>
      <c r="J3185" s="551" t="s">
        <v>8179</v>
      </c>
      <c r="K3185" s="555">
        <v>1</v>
      </c>
      <c r="L3185" s="546">
        <v>12</v>
      </c>
      <c r="M3185" s="578">
        <v>62688.217934003187</v>
      </c>
      <c r="N3185" s="546">
        <v>1</v>
      </c>
      <c r="O3185" s="546">
        <v>6</v>
      </c>
      <c r="P3185" s="578">
        <v>31210.111892675654</v>
      </c>
    </row>
    <row r="3186" spans="1:16" x14ac:dyDescent="0.2">
      <c r="A3186" s="546" t="s">
        <v>8110</v>
      </c>
      <c r="B3186" s="498" t="s">
        <v>619</v>
      </c>
      <c r="C3186" s="499" t="s">
        <v>620</v>
      </c>
      <c r="D3186" s="546" t="s">
        <v>8683</v>
      </c>
      <c r="E3186" s="575">
        <v>1900</v>
      </c>
      <c r="F3186" s="576">
        <v>23956239</v>
      </c>
      <c r="G3186" s="577" t="s">
        <v>8684</v>
      </c>
      <c r="H3186" s="551" t="s">
        <v>8124</v>
      </c>
      <c r="I3186" s="551" t="s">
        <v>7142</v>
      </c>
      <c r="J3186" s="551" t="s">
        <v>8124</v>
      </c>
      <c r="K3186" s="555">
        <v>1</v>
      </c>
      <c r="L3186" s="546">
        <v>12</v>
      </c>
      <c r="M3186" s="578">
        <v>25450.417934003184</v>
      </c>
      <c r="N3186" s="546">
        <v>1</v>
      </c>
      <c r="O3186" s="546">
        <v>6</v>
      </c>
      <c r="P3186" s="578">
        <v>12329.311892675656</v>
      </c>
    </row>
    <row r="3187" spans="1:16" x14ac:dyDescent="0.2">
      <c r="A3187" s="546" t="s">
        <v>8110</v>
      </c>
      <c r="B3187" s="498" t="s">
        <v>619</v>
      </c>
      <c r="C3187" s="499" t="s">
        <v>620</v>
      </c>
      <c r="D3187" s="546" t="s">
        <v>8685</v>
      </c>
      <c r="E3187" s="575">
        <v>3500</v>
      </c>
      <c r="F3187" s="576">
        <v>41259003</v>
      </c>
      <c r="G3187" s="577" t="s">
        <v>8686</v>
      </c>
      <c r="H3187" s="551" t="s">
        <v>8493</v>
      </c>
      <c r="I3187" s="551" t="s">
        <v>7082</v>
      </c>
      <c r="J3187" s="551" t="s">
        <v>8493</v>
      </c>
      <c r="K3187" s="555">
        <v>1</v>
      </c>
      <c r="L3187" s="546">
        <v>12</v>
      </c>
      <c r="M3187" s="578">
        <v>44688.217934003187</v>
      </c>
      <c r="N3187" s="546">
        <v>1</v>
      </c>
      <c r="O3187" s="546">
        <v>6</v>
      </c>
      <c r="P3187" s="578">
        <v>22210.111892675654</v>
      </c>
    </row>
    <row r="3188" spans="1:16" x14ac:dyDescent="0.2">
      <c r="A3188" s="546" t="s">
        <v>8110</v>
      </c>
      <c r="B3188" s="498" t="s">
        <v>619</v>
      </c>
      <c r="C3188" s="499" t="s">
        <v>620</v>
      </c>
      <c r="D3188" s="546" t="s">
        <v>8687</v>
      </c>
      <c r="E3188" s="575">
        <v>2600</v>
      </c>
      <c r="F3188" s="576">
        <v>23836274</v>
      </c>
      <c r="G3188" s="577" t="s">
        <v>8688</v>
      </c>
      <c r="H3188" s="551" t="s">
        <v>8689</v>
      </c>
      <c r="I3188" s="551" t="s">
        <v>7122</v>
      </c>
      <c r="J3188" s="551" t="s">
        <v>8689</v>
      </c>
      <c r="K3188" s="555">
        <v>1</v>
      </c>
      <c r="L3188" s="546">
        <v>12</v>
      </c>
      <c r="M3188" s="578">
        <v>33888.217934003187</v>
      </c>
      <c r="N3188" s="546">
        <v>1</v>
      </c>
      <c r="O3188" s="546">
        <v>6</v>
      </c>
      <c r="P3188" s="578">
        <v>16810.111892675654</v>
      </c>
    </row>
    <row r="3189" spans="1:16" x14ac:dyDescent="0.2">
      <c r="A3189" s="546" t="s">
        <v>8110</v>
      </c>
      <c r="B3189" s="498" t="s">
        <v>619</v>
      </c>
      <c r="C3189" s="499" t="s">
        <v>620</v>
      </c>
      <c r="D3189" s="546" t="s">
        <v>8690</v>
      </c>
      <c r="E3189" s="575">
        <v>1900</v>
      </c>
      <c r="F3189" s="576">
        <v>23965813</v>
      </c>
      <c r="G3189" s="577" t="s">
        <v>8691</v>
      </c>
      <c r="H3189" s="551" t="s">
        <v>8124</v>
      </c>
      <c r="I3189" s="551" t="s">
        <v>7142</v>
      </c>
      <c r="J3189" s="551" t="s">
        <v>8124</v>
      </c>
      <c r="K3189" s="555">
        <v>1</v>
      </c>
      <c r="L3189" s="546">
        <v>12</v>
      </c>
      <c r="M3189" s="578">
        <v>25450.417934003184</v>
      </c>
      <c r="N3189" s="546">
        <v>1</v>
      </c>
      <c r="O3189" s="546">
        <v>6</v>
      </c>
      <c r="P3189" s="578">
        <v>12329.311892675656</v>
      </c>
    </row>
    <row r="3190" spans="1:16" x14ac:dyDescent="0.2">
      <c r="A3190" s="546" t="s">
        <v>8110</v>
      </c>
      <c r="B3190" s="498" t="s">
        <v>619</v>
      </c>
      <c r="C3190" s="499" t="s">
        <v>620</v>
      </c>
      <c r="D3190" s="546" t="s">
        <v>8692</v>
      </c>
      <c r="E3190" s="575">
        <v>2600</v>
      </c>
      <c r="F3190" s="576">
        <v>23858455</v>
      </c>
      <c r="G3190" s="577" t="s">
        <v>8693</v>
      </c>
      <c r="H3190" s="551" t="s">
        <v>1115</v>
      </c>
      <c r="I3190" s="551" t="s">
        <v>7122</v>
      </c>
      <c r="J3190" s="551" t="s">
        <v>1115</v>
      </c>
      <c r="K3190" s="555">
        <v>1</v>
      </c>
      <c r="L3190" s="546">
        <v>12</v>
      </c>
      <c r="M3190" s="578">
        <v>33888.217934003187</v>
      </c>
      <c r="N3190" s="546">
        <v>1</v>
      </c>
      <c r="O3190" s="546">
        <v>6</v>
      </c>
      <c r="P3190" s="578">
        <v>16810.111892675654</v>
      </c>
    </row>
    <row r="3191" spans="1:16" x14ac:dyDescent="0.2">
      <c r="A3191" s="546" t="s">
        <v>8110</v>
      </c>
      <c r="B3191" s="498" t="s">
        <v>619</v>
      </c>
      <c r="C3191" s="499" t="s">
        <v>620</v>
      </c>
      <c r="D3191" s="546" t="s">
        <v>8279</v>
      </c>
      <c r="E3191" s="575">
        <v>2300</v>
      </c>
      <c r="F3191" s="576">
        <v>23811083</v>
      </c>
      <c r="G3191" s="577" t="s">
        <v>8694</v>
      </c>
      <c r="H3191" s="551" t="s">
        <v>7150</v>
      </c>
      <c r="I3191" s="551" t="s">
        <v>7122</v>
      </c>
      <c r="J3191" s="551" t="s">
        <v>7150</v>
      </c>
      <c r="K3191" s="555">
        <v>1</v>
      </c>
      <c r="L3191" s="546">
        <v>12</v>
      </c>
      <c r="M3191" s="578">
        <v>30288.217934003187</v>
      </c>
      <c r="N3191" s="546">
        <v>1</v>
      </c>
      <c r="O3191" s="546">
        <v>6</v>
      </c>
      <c r="P3191" s="578">
        <v>14945.311892675656</v>
      </c>
    </row>
    <row r="3192" spans="1:16" x14ac:dyDescent="0.2">
      <c r="A3192" s="546" t="s">
        <v>8110</v>
      </c>
      <c r="B3192" s="498" t="s">
        <v>619</v>
      </c>
      <c r="C3192" s="499" t="s">
        <v>620</v>
      </c>
      <c r="D3192" s="546" t="s">
        <v>8695</v>
      </c>
      <c r="E3192" s="575">
        <v>1900</v>
      </c>
      <c r="F3192" s="576">
        <v>42571370</v>
      </c>
      <c r="G3192" s="577" t="s">
        <v>8696</v>
      </c>
      <c r="H3192" s="551" t="s">
        <v>8124</v>
      </c>
      <c r="I3192" s="551" t="s">
        <v>7142</v>
      </c>
      <c r="J3192" s="551" t="s">
        <v>8124</v>
      </c>
      <c r="K3192" s="555">
        <v>1</v>
      </c>
      <c r="L3192" s="546">
        <v>12</v>
      </c>
      <c r="M3192" s="578">
        <v>25450.417934003184</v>
      </c>
      <c r="N3192" s="546">
        <v>1</v>
      </c>
      <c r="O3192" s="546">
        <v>6</v>
      </c>
      <c r="P3192" s="578">
        <v>12329.311892675656</v>
      </c>
    </row>
    <row r="3193" spans="1:16" x14ac:dyDescent="0.2">
      <c r="A3193" s="546" t="s">
        <v>8110</v>
      </c>
      <c r="B3193" s="498" t="s">
        <v>619</v>
      </c>
      <c r="C3193" s="499" t="s">
        <v>620</v>
      </c>
      <c r="D3193" s="546" t="s">
        <v>8536</v>
      </c>
      <c r="E3193" s="575">
        <v>2400</v>
      </c>
      <c r="F3193" s="576">
        <v>25311430</v>
      </c>
      <c r="G3193" s="577" t="s">
        <v>8697</v>
      </c>
      <c r="H3193" s="551" t="s">
        <v>8119</v>
      </c>
      <c r="I3193" s="551" t="s">
        <v>7122</v>
      </c>
      <c r="J3193" s="551" t="s">
        <v>8119</v>
      </c>
      <c r="K3193" s="555">
        <v>1</v>
      </c>
      <c r="L3193" s="546">
        <v>12</v>
      </c>
      <c r="M3193" s="578">
        <v>31488.217934003187</v>
      </c>
      <c r="N3193" s="546">
        <v>1</v>
      </c>
      <c r="O3193" s="546">
        <v>6</v>
      </c>
      <c r="P3193" s="578">
        <v>15599.311892675656</v>
      </c>
    </row>
    <row r="3194" spans="1:16" x14ac:dyDescent="0.2">
      <c r="A3194" s="546" t="s">
        <v>8110</v>
      </c>
      <c r="B3194" s="498" t="s">
        <v>619</v>
      </c>
      <c r="C3194" s="499" t="s">
        <v>620</v>
      </c>
      <c r="D3194" s="546" t="s">
        <v>8111</v>
      </c>
      <c r="E3194" s="575">
        <v>2600</v>
      </c>
      <c r="F3194" s="576">
        <v>25002369</v>
      </c>
      <c r="G3194" s="577" t="s">
        <v>8698</v>
      </c>
      <c r="H3194" s="551" t="s">
        <v>8339</v>
      </c>
      <c r="I3194" s="551" t="s">
        <v>7122</v>
      </c>
      <c r="J3194" s="551" t="s">
        <v>8339</v>
      </c>
      <c r="K3194" s="555">
        <v>1</v>
      </c>
      <c r="L3194" s="546">
        <v>12</v>
      </c>
      <c r="M3194" s="578">
        <v>33888.217934003187</v>
      </c>
      <c r="N3194" s="546">
        <v>1</v>
      </c>
      <c r="O3194" s="546">
        <v>6</v>
      </c>
      <c r="P3194" s="578">
        <v>16810.111892675654</v>
      </c>
    </row>
    <row r="3195" spans="1:16" x14ac:dyDescent="0.2">
      <c r="A3195" s="546" t="s">
        <v>8110</v>
      </c>
      <c r="B3195" s="498" t="s">
        <v>619</v>
      </c>
      <c r="C3195" s="499" t="s">
        <v>620</v>
      </c>
      <c r="D3195" s="546" t="s">
        <v>8699</v>
      </c>
      <c r="E3195" s="575">
        <v>1900</v>
      </c>
      <c r="F3195" s="576">
        <v>24891120</v>
      </c>
      <c r="G3195" s="577" t="s">
        <v>8700</v>
      </c>
      <c r="H3195" s="551" t="s">
        <v>8124</v>
      </c>
      <c r="I3195" s="551" t="s">
        <v>7142</v>
      </c>
      <c r="J3195" s="551" t="s">
        <v>8124</v>
      </c>
      <c r="K3195" s="555">
        <v>1</v>
      </c>
      <c r="L3195" s="546">
        <v>12</v>
      </c>
      <c r="M3195" s="578">
        <v>25450.417934003184</v>
      </c>
      <c r="N3195" s="546">
        <v>1</v>
      </c>
      <c r="O3195" s="546">
        <v>6</v>
      </c>
      <c r="P3195" s="578">
        <v>12329.311892675656</v>
      </c>
    </row>
    <row r="3196" spans="1:16" x14ac:dyDescent="0.2">
      <c r="A3196" s="546" t="s">
        <v>8110</v>
      </c>
      <c r="B3196" s="498" t="s">
        <v>619</v>
      </c>
      <c r="C3196" s="499" t="s">
        <v>620</v>
      </c>
      <c r="D3196" s="546" t="s">
        <v>8367</v>
      </c>
      <c r="E3196" s="575">
        <v>1900</v>
      </c>
      <c r="F3196" s="576">
        <v>80419920</v>
      </c>
      <c r="G3196" s="577" t="s">
        <v>8701</v>
      </c>
      <c r="H3196" s="551" t="s">
        <v>8124</v>
      </c>
      <c r="I3196" s="551" t="s">
        <v>7142</v>
      </c>
      <c r="J3196" s="551" t="s">
        <v>8124</v>
      </c>
      <c r="K3196" s="555">
        <v>1</v>
      </c>
      <c r="L3196" s="546">
        <v>12</v>
      </c>
      <c r="M3196" s="578">
        <v>25450.417934003184</v>
      </c>
      <c r="N3196" s="546">
        <v>1</v>
      </c>
      <c r="O3196" s="546">
        <v>6</v>
      </c>
      <c r="P3196" s="578">
        <v>12329.311892675656</v>
      </c>
    </row>
    <row r="3197" spans="1:16" x14ac:dyDescent="0.2">
      <c r="A3197" s="546" t="s">
        <v>8110</v>
      </c>
      <c r="B3197" s="498" t="s">
        <v>619</v>
      </c>
      <c r="C3197" s="499" t="s">
        <v>620</v>
      </c>
      <c r="D3197" s="546" t="s">
        <v>8702</v>
      </c>
      <c r="E3197" s="575">
        <v>3300</v>
      </c>
      <c r="F3197" s="576">
        <v>23944347</v>
      </c>
      <c r="G3197" s="577" t="s">
        <v>8703</v>
      </c>
      <c r="H3197" s="551" t="s">
        <v>8493</v>
      </c>
      <c r="I3197" s="551" t="s">
        <v>7082</v>
      </c>
      <c r="J3197" s="551" t="s">
        <v>8493</v>
      </c>
      <c r="K3197" s="555">
        <v>1</v>
      </c>
      <c r="L3197" s="546">
        <v>12</v>
      </c>
      <c r="M3197" s="578">
        <v>42288.217934003187</v>
      </c>
      <c r="N3197" s="546">
        <v>1</v>
      </c>
      <c r="O3197" s="546">
        <v>6</v>
      </c>
      <c r="P3197" s="578">
        <v>21010.111892675654</v>
      </c>
    </row>
    <row r="3198" spans="1:16" x14ac:dyDescent="0.2">
      <c r="A3198" s="546" t="s">
        <v>8110</v>
      </c>
      <c r="B3198" s="498" t="s">
        <v>619</v>
      </c>
      <c r="C3198" s="499" t="s">
        <v>620</v>
      </c>
      <c r="D3198" s="546" t="s">
        <v>8704</v>
      </c>
      <c r="E3198" s="575">
        <v>1900</v>
      </c>
      <c r="F3198" s="576" t="s">
        <v>8705</v>
      </c>
      <c r="G3198" s="577" t="s">
        <v>8706</v>
      </c>
      <c r="H3198" s="551" t="s">
        <v>8111</v>
      </c>
      <c r="I3198" s="551" t="s">
        <v>7142</v>
      </c>
      <c r="J3198" s="551" t="s">
        <v>8111</v>
      </c>
      <c r="K3198" s="555">
        <v>1</v>
      </c>
      <c r="L3198" s="546">
        <v>10</v>
      </c>
      <c r="M3198" s="578">
        <v>21310</v>
      </c>
      <c r="N3198" s="546"/>
      <c r="O3198" s="546"/>
      <c r="P3198" s="578">
        <v>0</v>
      </c>
    </row>
    <row r="3199" spans="1:16" x14ac:dyDescent="0.2">
      <c r="A3199" s="546" t="s">
        <v>8110</v>
      </c>
      <c r="B3199" s="498" t="s">
        <v>619</v>
      </c>
      <c r="C3199" s="499" t="s">
        <v>620</v>
      </c>
      <c r="D3199" s="546" t="s">
        <v>8707</v>
      </c>
      <c r="E3199" s="575">
        <v>3100</v>
      </c>
      <c r="F3199" s="576" t="s">
        <v>8708</v>
      </c>
      <c r="G3199" s="577" t="s">
        <v>8709</v>
      </c>
      <c r="H3199" s="551" t="s">
        <v>8710</v>
      </c>
      <c r="I3199" s="551" t="s">
        <v>7082</v>
      </c>
      <c r="J3199" s="551" t="s">
        <v>8710</v>
      </c>
      <c r="K3199" s="555">
        <v>1</v>
      </c>
      <c r="L3199" s="546">
        <v>12</v>
      </c>
      <c r="M3199" s="578">
        <v>39888.217934003187</v>
      </c>
      <c r="N3199" s="546">
        <v>1</v>
      </c>
      <c r="O3199" s="546">
        <v>6</v>
      </c>
      <c r="P3199" s="578">
        <v>19810.111892675654</v>
      </c>
    </row>
    <row r="3200" spans="1:16" x14ac:dyDescent="0.2">
      <c r="A3200" s="546" t="s">
        <v>8110</v>
      </c>
      <c r="B3200" s="498" t="s">
        <v>619</v>
      </c>
      <c r="C3200" s="499" t="s">
        <v>620</v>
      </c>
      <c r="D3200" s="546" t="s">
        <v>8711</v>
      </c>
      <c r="E3200" s="575">
        <v>1900</v>
      </c>
      <c r="F3200" s="576">
        <v>23863840</v>
      </c>
      <c r="G3200" s="577" t="s">
        <v>8712</v>
      </c>
      <c r="H3200" s="551" t="s">
        <v>8124</v>
      </c>
      <c r="I3200" s="551" t="s">
        <v>7142</v>
      </c>
      <c r="J3200" s="551" t="s">
        <v>8124</v>
      </c>
      <c r="K3200" s="555">
        <v>1</v>
      </c>
      <c r="L3200" s="546">
        <v>12</v>
      </c>
      <c r="M3200" s="578">
        <v>25450.417934003184</v>
      </c>
      <c r="N3200" s="546">
        <v>1</v>
      </c>
      <c r="O3200" s="546">
        <v>6</v>
      </c>
      <c r="P3200" s="578">
        <v>12329.311892675656</v>
      </c>
    </row>
    <row r="3201" spans="1:16" x14ac:dyDescent="0.2">
      <c r="A3201" s="546" t="s">
        <v>8110</v>
      </c>
      <c r="B3201" s="498" t="s">
        <v>619</v>
      </c>
      <c r="C3201" s="499" t="s">
        <v>620</v>
      </c>
      <c r="D3201" s="546" t="s">
        <v>8713</v>
      </c>
      <c r="E3201" s="575">
        <v>1900</v>
      </c>
      <c r="F3201" s="576">
        <v>44254564</v>
      </c>
      <c r="G3201" s="577" t="s">
        <v>8714</v>
      </c>
      <c r="H3201" s="551" t="s">
        <v>8124</v>
      </c>
      <c r="I3201" s="551" t="s">
        <v>7142</v>
      </c>
      <c r="J3201" s="551" t="s">
        <v>8124</v>
      </c>
      <c r="K3201" s="555">
        <v>1</v>
      </c>
      <c r="L3201" s="546">
        <v>12</v>
      </c>
      <c r="M3201" s="578">
        <v>25450.417934003184</v>
      </c>
      <c r="N3201" s="546">
        <v>1</v>
      </c>
      <c r="O3201" s="546">
        <v>6</v>
      </c>
      <c r="P3201" s="578">
        <v>12329.311892675656</v>
      </c>
    </row>
    <row r="3202" spans="1:16" x14ac:dyDescent="0.2">
      <c r="A3202" s="546" t="s">
        <v>8110</v>
      </c>
      <c r="B3202" s="498" t="s">
        <v>619</v>
      </c>
      <c r="C3202" s="499" t="s">
        <v>620</v>
      </c>
      <c r="D3202" s="546" t="s">
        <v>8715</v>
      </c>
      <c r="E3202" s="575">
        <v>1900</v>
      </c>
      <c r="F3202" s="576">
        <v>80035838</v>
      </c>
      <c r="G3202" s="577" t="s">
        <v>8716</v>
      </c>
      <c r="H3202" s="551" t="s">
        <v>8717</v>
      </c>
      <c r="I3202" s="551" t="s">
        <v>7142</v>
      </c>
      <c r="J3202" s="551" t="s">
        <v>8717</v>
      </c>
      <c r="K3202" s="555">
        <v>1</v>
      </c>
      <c r="L3202" s="546">
        <v>12</v>
      </c>
      <c r="M3202" s="578">
        <v>25450.417934003184</v>
      </c>
      <c r="N3202" s="546">
        <v>1</v>
      </c>
      <c r="O3202" s="546">
        <v>6</v>
      </c>
      <c r="P3202" s="578">
        <v>12329.311892675656</v>
      </c>
    </row>
    <row r="3203" spans="1:16" x14ac:dyDescent="0.2">
      <c r="A3203" s="546" t="s">
        <v>8110</v>
      </c>
      <c r="B3203" s="498" t="s">
        <v>619</v>
      </c>
      <c r="C3203" s="499" t="s">
        <v>620</v>
      </c>
      <c r="D3203" s="546" t="s">
        <v>8111</v>
      </c>
      <c r="E3203" s="575">
        <v>1900</v>
      </c>
      <c r="F3203" s="576">
        <v>25002712</v>
      </c>
      <c r="G3203" s="577" t="s">
        <v>8718</v>
      </c>
      <c r="H3203" s="551" t="s">
        <v>7097</v>
      </c>
      <c r="I3203" s="551" t="s">
        <v>7142</v>
      </c>
      <c r="J3203" s="551" t="s">
        <v>7097</v>
      </c>
      <c r="K3203" s="555">
        <v>1</v>
      </c>
      <c r="L3203" s="546">
        <v>12</v>
      </c>
      <c r="M3203" s="578">
        <v>25450.417934003184</v>
      </c>
      <c r="N3203" s="546">
        <v>1</v>
      </c>
      <c r="O3203" s="546">
        <v>6</v>
      </c>
      <c r="P3203" s="578">
        <v>12329.311892675656</v>
      </c>
    </row>
    <row r="3204" spans="1:16" x14ac:dyDescent="0.2">
      <c r="A3204" s="546" t="s">
        <v>8110</v>
      </c>
      <c r="B3204" s="498" t="s">
        <v>619</v>
      </c>
      <c r="C3204" s="499" t="s">
        <v>620</v>
      </c>
      <c r="D3204" s="546" t="s">
        <v>8111</v>
      </c>
      <c r="E3204" s="575">
        <v>2600</v>
      </c>
      <c r="F3204" s="576">
        <v>41756725</v>
      </c>
      <c r="G3204" s="577" t="s">
        <v>8719</v>
      </c>
      <c r="H3204" s="551" t="s">
        <v>8720</v>
      </c>
      <c r="I3204" s="551" t="s">
        <v>7122</v>
      </c>
      <c r="J3204" s="551" t="s">
        <v>8720</v>
      </c>
      <c r="K3204" s="555">
        <v>1</v>
      </c>
      <c r="L3204" s="546">
        <v>12</v>
      </c>
      <c r="M3204" s="578">
        <v>33888.217934003187</v>
      </c>
      <c r="N3204" s="546">
        <v>1</v>
      </c>
      <c r="O3204" s="546">
        <v>6</v>
      </c>
      <c r="P3204" s="578">
        <v>16810.111892675654</v>
      </c>
    </row>
    <row r="3205" spans="1:16" x14ac:dyDescent="0.2">
      <c r="A3205" s="546" t="s">
        <v>8110</v>
      </c>
      <c r="B3205" s="498" t="s">
        <v>619</v>
      </c>
      <c r="C3205" s="499" t="s">
        <v>620</v>
      </c>
      <c r="D3205" s="546" t="s">
        <v>8111</v>
      </c>
      <c r="E3205" s="575">
        <v>1900</v>
      </c>
      <c r="F3205" s="576">
        <v>40686182</v>
      </c>
      <c r="G3205" s="577" t="s">
        <v>8721</v>
      </c>
      <c r="H3205" s="551" t="s">
        <v>8119</v>
      </c>
      <c r="I3205" s="551" t="s">
        <v>7142</v>
      </c>
      <c r="J3205" s="551" t="s">
        <v>8119</v>
      </c>
      <c r="K3205" s="555">
        <v>1</v>
      </c>
      <c r="L3205" s="546">
        <v>12</v>
      </c>
      <c r="M3205" s="578">
        <v>25450.417934003184</v>
      </c>
      <c r="N3205" s="546">
        <v>1</v>
      </c>
      <c r="O3205" s="546">
        <v>6</v>
      </c>
      <c r="P3205" s="578">
        <v>12329.311892675656</v>
      </c>
    </row>
    <row r="3206" spans="1:16" x14ac:dyDescent="0.2">
      <c r="A3206" s="546" t="s">
        <v>8110</v>
      </c>
      <c r="B3206" s="498" t="s">
        <v>619</v>
      </c>
      <c r="C3206" s="499" t="s">
        <v>620</v>
      </c>
      <c r="D3206" s="546" t="s">
        <v>8722</v>
      </c>
      <c r="E3206" s="575">
        <v>1900</v>
      </c>
      <c r="F3206" s="576">
        <v>25317498</v>
      </c>
      <c r="G3206" s="577" t="s">
        <v>8723</v>
      </c>
      <c r="H3206" s="551" t="s">
        <v>8119</v>
      </c>
      <c r="I3206" s="551" t="s">
        <v>7142</v>
      </c>
      <c r="J3206" s="551" t="s">
        <v>8119</v>
      </c>
      <c r="K3206" s="555">
        <v>1</v>
      </c>
      <c r="L3206" s="546">
        <v>12</v>
      </c>
      <c r="M3206" s="578">
        <v>25450.417934003184</v>
      </c>
      <c r="N3206" s="546">
        <v>1</v>
      </c>
      <c r="O3206" s="546">
        <v>6</v>
      </c>
      <c r="P3206" s="578">
        <v>12329.311892675656</v>
      </c>
    </row>
    <row r="3207" spans="1:16" x14ac:dyDescent="0.2">
      <c r="A3207" s="546" t="s">
        <v>8110</v>
      </c>
      <c r="B3207" s="498" t="s">
        <v>619</v>
      </c>
      <c r="C3207" s="499" t="s">
        <v>620</v>
      </c>
      <c r="D3207" s="546" t="s">
        <v>8724</v>
      </c>
      <c r="E3207" s="575">
        <v>1900</v>
      </c>
      <c r="F3207" s="576">
        <v>23982664</v>
      </c>
      <c r="G3207" s="577" t="s">
        <v>8725</v>
      </c>
      <c r="H3207" s="551" t="s">
        <v>8124</v>
      </c>
      <c r="I3207" s="551" t="s">
        <v>7142</v>
      </c>
      <c r="J3207" s="551" t="s">
        <v>8124</v>
      </c>
      <c r="K3207" s="555">
        <v>1</v>
      </c>
      <c r="L3207" s="546">
        <v>12</v>
      </c>
      <c r="M3207" s="578">
        <v>25450.417934003184</v>
      </c>
      <c r="N3207" s="546">
        <v>1</v>
      </c>
      <c r="O3207" s="546">
        <v>6</v>
      </c>
      <c r="P3207" s="578">
        <v>12329.311892675656</v>
      </c>
    </row>
    <row r="3208" spans="1:16" x14ac:dyDescent="0.2">
      <c r="A3208" s="546" t="s">
        <v>8110</v>
      </c>
      <c r="B3208" s="498" t="s">
        <v>619</v>
      </c>
      <c r="C3208" s="499" t="s">
        <v>620</v>
      </c>
      <c r="D3208" s="546" t="s">
        <v>8151</v>
      </c>
      <c r="E3208" s="575">
        <v>2000</v>
      </c>
      <c r="F3208" s="576">
        <v>25317186</v>
      </c>
      <c r="G3208" s="577" t="s">
        <v>8726</v>
      </c>
      <c r="H3208" s="551" t="s">
        <v>8119</v>
      </c>
      <c r="I3208" s="551" t="s">
        <v>7142</v>
      </c>
      <c r="J3208" s="551" t="s">
        <v>8119</v>
      </c>
      <c r="K3208" s="555">
        <v>1</v>
      </c>
      <c r="L3208" s="546">
        <v>12</v>
      </c>
      <c r="M3208" s="578">
        <v>26688.217934003187</v>
      </c>
      <c r="N3208" s="546">
        <v>1</v>
      </c>
      <c r="O3208" s="546">
        <v>6</v>
      </c>
      <c r="P3208" s="578">
        <v>12983.311892675656</v>
      </c>
    </row>
    <row r="3209" spans="1:16" x14ac:dyDescent="0.2">
      <c r="A3209" s="546" t="s">
        <v>8110</v>
      </c>
      <c r="B3209" s="498" t="s">
        <v>619</v>
      </c>
      <c r="C3209" s="499" t="s">
        <v>620</v>
      </c>
      <c r="D3209" s="546" t="s">
        <v>8221</v>
      </c>
      <c r="E3209" s="575">
        <v>1900</v>
      </c>
      <c r="F3209" s="576" t="s">
        <v>8727</v>
      </c>
      <c r="G3209" s="577" t="s">
        <v>8728</v>
      </c>
      <c r="H3209" s="551">
        <v>0</v>
      </c>
      <c r="I3209" s="551" t="s">
        <v>7142</v>
      </c>
      <c r="J3209" s="551">
        <v>0</v>
      </c>
      <c r="K3209" s="555">
        <v>1</v>
      </c>
      <c r="L3209" s="546">
        <v>12</v>
      </c>
      <c r="M3209" s="578">
        <v>25450.417934003184</v>
      </c>
      <c r="N3209" s="546">
        <v>1</v>
      </c>
      <c r="O3209" s="546">
        <v>6</v>
      </c>
      <c r="P3209" s="578">
        <v>12329.311892675656</v>
      </c>
    </row>
    <row r="3210" spans="1:16" x14ac:dyDescent="0.2">
      <c r="A3210" s="546" t="s">
        <v>8110</v>
      </c>
      <c r="B3210" s="498" t="s">
        <v>619</v>
      </c>
      <c r="C3210" s="499" t="s">
        <v>620</v>
      </c>
      <c r="D3210" s="546" t="s">
        <v>8729</v>
      </c>
      <c r="E3210" s="575">
        <v>1900</v>
      </c>
      <c r="F3210" s="576">
        <v>24696733</v>
      </c>
      <c r="G3210" s="577" t="s">
        <v>8730</v>
      </c>
      <c r="H3210" s="551" t="s">
        <v>8124</v>
      </c>
      <c r="I3210" s="551" t="s">
        <v>7142</v>
      </c>
      <c r="J3210" s="551" t="s">
        <v>8124</v>
      </c>
      <c r="K3210" s="555">
        <v>1</v>
      </c>
      <c r="L3210" s="546">
        <v>12</v>
      </c>
      <c r="M3210" s="578">
        <v>25450.417934003184</v>
      </c>
      <c r="N3210" s="546">
        <v>1</v>
      </c>
      <c r="O3210" s="546">
        <v>6</v>
      </c>
      <c r="P3210" s="578">
        <v>12329.311892675656</v>
      </c>
    </row>
    <row r="3211" spans="1:16" x14ac:dyDescent="0.2">
      <c r="A3211" s="546" t="s">
        <v>8110</v>
      </c>
      <c r="B3211" s="498" t="s">
        <v>619</v>
      </c>
      <c r="C3211" s="499" t="s">
        <v>620</v>
      </c>
      <c r="D3211" s="546" t="s">
        <v>8111</v>
      </c>
      <c r="E3211" s="575">
        <v>1900</v>
      </c>
      <c r="F3211" s="576">
        <v>41293865</v>
      </c>
      <c r="G3211" s="577" t="s">
        <v>8731</v>
      </c>
      <c r="H3211" s="551" t="s">
        <v>8124</v>
      </c>
      <c r="I3211" s="551" t="s">
        <v>7142</v>
      </c>
      <c r="J3211" s="551" t="s">
        <v>8124</v>
      </c>
      <c r="K3211" s="555">
        <v>1</v>
      </c>
      <c r="L3211" s="546">
        <v>12</v>
      </c>
      <c r="M3211" s="578">
        <v>25450.417934003184</v>
      </c>
      <c r="N3211" s="546">
        <v>1</v>
      </c>
      <c r="O3211" s="546">
        <v>6</v>
      </c>
      <c r="P3211" s="578">
        <v>12329.311892675656</v>
      </c>
    </row>
    <row r="3212" spans="1:16" x14ac:dyDescent="0.2">
      <c r="A3212" s="546" t="s">
        <v>8110</v>
      </c>
      <c r="B3212" s="498" t="s">
        <v>619</v>
      </c>
      <c r="C3212" s="499" t="s">
        <v>620</v>
      </c>
      <c r="D3212" s="546" t="s">
        <v>8732</v>
      </c>
      <c r="E3212" s="575">
        <v>3800</v>
      </c>
      <c r="F3212" s="576">
        <v>23942630</v>
      </c>
      <c r="G3212" s="577" t="s">
        <v>8733</v>
      </c>
      <c r="H3212" s="551" t="s">
        <v>4606</v>
      </c>
      <c r="I3212" s="551" t="s">
        <v>7082</v>
      </c>
      <c r="J3212" s="551" t="s">
        <v>4606</v>
      </c>
      <c r="K3212" s="555">
        <v>1</v>
      </c>
      <c r="L3212" s="546">
        <v>12</v>
      </c>
      <c r="M3212" s="578">
        <v>48288.217934003187</v>
      </c>
      <c r="N3212" s="546">
        <v>1</v>
      </c>
      <c r="O3212" s="546">
        <v>6</v>
      </c>
      <c r="P3212" s="578">
        <v>24010.111892675654</v>
      </c>
    </row>
    <row r="3213" spans="1:16" x14ac:dyDescent="0.2">
      <c r="A3213" s="546" t="s">
        <v>8110</v>
      </c>
      <c r="B3213" s="498" t="s">
        <v>619</v>
      </c>
      <c r="C3213" s="499" t="s">
        <v>620</v>
      </c>
      <c r="D3213" s="546" t="s">
        <v>8734</v>
      </c>
      <c r="E3213" s="575">
        <v>2300</v>
      </c>
      <c r="F3213" s="576">
        <v>23836250</v>
      </c>
      <c r="G3213" s="577" t="s">
        <v>8735</v>
      </c>
      <c r="H3213" s="551" t="s">
        <v>8736</v>
      </c>
      <c r="I3213" s="551" t="s">
        <v>7122</v>
      </c>
      <c r="J3213" s="551" t="s">
        <v>8736</v>
      </c>
      <c r="K3213" s="555">
        <v>1</v>
      </c>
      <c r="L3213" s="546">
        <v>12</v>
      </c>
      <c r="M3213" s="578">
        <v>30288.217934003187</v>
      </c>
      <c r="N3213" s="546">
        <v>1</v>
      </c>
      <c r="O3213" s="546">
        <v>6</v>
      </c>
      <c r="P3213" s="578">
        <v>14945.311892675656</v>
      </c>
    </row>
    <row r="3214" spans="1:16" x14ac:dyDescent="0.2">
      <c r="A3214" s="546" t="s">
        <v>8110</v>
      </c>
      <c r="B3214" s="498" t="s">
        <v>619</v>
      </c>
      <c r="C3214" s="499" t="s">
        <v>620</v>
      </c>
      <c r="D3214" s="546" t="s">
        <v>8367</v>
      </c>
      <c r="E3214" s="575">
        <v>1900</v>
      </c>
      <c r="F3214" s="576">
        <v>23961570</v>
      </c>
      <c r="G3214" s="577" t="s">
        <v>8737</v>
      </c>
      <c r="H3214" s="551" t="s">
        <v>8124</v>
      </c>
      <c r="I3214" s="551" t="s">
        <v>7142</v>
      </c>
      <c r="J3214" s="551" t="s">
        <v>8124</v>
      </c>
      <c r="K3214" s="555">
        <v>1</v>
      </c>
      <c r="L3214" s="546">
        <v>12</v>
      </c>
      <c r="M3214" s="578">
        <v>25450.417934003184</v>
      </c>
      <c r="N3214" s="546">
        <v>1</v>
      </c>
      <c r="O3214" s="546">
        <v>6</v>
      </c>
      <c r="P3214" s="578">
        <v>12329.311892675656</v>
      </c>
    </row>
    <row r="3215" spans="1:16" x14ac:dyDescent="0.2">
      <c r="A3215" s="546" t="s">
        <v>8110</v>
      </c>
      <c r="B3215" s="498" t="s">
        <v>619</v>
      </c>
      <c r="C3215" s="499" t="s">
        <v>620</v>
      </c>
      <c r="D3215" s="546" t="s">
        <v>8647</v>
      </c>
      <c r="E3215" s="575">
        <v>1900</v>
      </c>
      <c r="F3215" s="576">
        <v>25327510</v>
      </c>
      <c r="G3215" s="577" t="s">
        <v>8738</v>
      </c>
      <c r="H3215" s="551" t="s">
        <v>8119</v>
      </c>
      <c r="I3215" s="551" t="s">
        <v>7142</v>
      </c>
      <c r="J3215" s="551" t="s">
        <v>8119</v>
      </c>
      <c r="K3215" s="555">
        <v>1</v>
      </c>
      <c r="L3215" s="546">
        <v>12</v>
      </c>
      <c r="M3215" s="578">
        <v>25450.417934003184</v>
      </c>
      <c r="N3215" s="546">
        <v>1</v>
      </c>
      <c r="O3215" s="546">
        <v>6</v>
      </c>
      <c r="P3215" s="578">
        <v>12329.311892675656</v>
      </c>
    </row>
    <row r="3216" spans="1:16" x14ac:dyDescent="0.2">
      <c r="A3216" s="546" t="s">
        <v>8110</v>
      </c>
      <c r="B3216" s="498" t="s">
        <v>619</v>
      </c>
      <c r="C3216" s="499" t="s">
        <v>620</v>
      </c>
      <c r="D3216" s="546" t="s">
        <v>8111</v>
      </c>
      <c r="E3216" s="575">
        <v>4600</v>
      </c>
      <c r="F3216" s="576">
        <v>41816196</v>
      </c>
      <c r="G3216" s="577" t="s">
        <v>8739</v>
      </c>
      <c r="H3216" s="551" t="s">
        <v>4606</v>
      </c>
      <c r="I3216" s="551" t="s">
        <v>7082</v>
      </c>
      <c r="J3216" s="551" t="s">
        <v>4606</v>
      </c>
      <c r="K3216" s="555">
        <v>1</v>
      </c>
      <c r="L3216" s="546">
        <v>12</v>
      </c>
      <c r="M3216" s="578">
        <v>57888.217934003187</v>
      </c>
      <c r="N3216" s="546">
        <v>1</v>
      </c>
      <c r="O3216" s="546">
        <v>6</v>
      </c>
      <c r="P3216" s="578">
        <v>28810.111892675654</v>
      </c>
    </row>
    <row r="3217" spans="1:16" x14ac:dyDescent="0.2">
      <c r="A3217" s="546" t="s">
        <v>8110</v>
      </c>
      <c r="B3217" s="498" t="s">
        <v>619</v>
      </c>
      <c r="C3217" s="499" t="s">
        <v>620</v>
      </c>
      <c r="D3217" s="546" t="s">
        <v>8485</v>
      </c>
      <c r="E3217" s="575">
        <v>3500</v>
      </c>
      <c r="F3217" s="576">
        <v>43281</v>
      </c>
      <c r="G3217" s="577" t="s">
        <v>8740</v>
      </c>
      <c r="H3217" s="551" t="s">
        <v>749</v>
      </c>
      <c r="I3217" s="551" t="s">
        <v>7082</v>
      </c>
      <c r="J3217" s="551" t="s">
        <v>749</v>
      </c>
      <c r="K3217" s="555">
        <v>1</v>
      </c>
      <c r="L3217" s="546">
        <v>12</v>
      </c>
      <c r="M3217" s="578">
        <v>44688.217934003187</v>
      </c>
      <c r="N3217" s="546">
        <v>1</v>
      </c>
      <c r="O3217" s="546">
        <v>6</v>
      </c>
      <c r="P3217" s="578">
        <v>22210.111892675654</v>
      </c>
    </row>
    <row r="3218" spans="1:16" x14ac:dyDescent="0.2">
      <c r="A3218" s="546" t="s">
        <v>8110</v>
      </c>
      <c r="B3218" s="498" t="s">
        <v>619</v>
      </c>
      <c r="C3218" s="499" t="s">
        <v>620</v>
      </c>
      <c r="D3218" s="546" t="s">
        <v>8245</v>
      </c>
      <c r="E3218" s="575">
        <v>3500</v>
      </c>
      <c r="F3218" s="576">
        <v>42579397</v>
      </c>
      <c r="G3218" s="577" t="s">
        <v>8741</v>
      </c>
      <c r="H3218" s="551" t="s">
        <v>7129</v>
      </c>
      <c r="I3218" s="551" t="s">
        <v>7082</v>
      </c>
      <c r="J3218" s="551" t="s">
        <v>7129</v>
      </c>
      <c r="K3218" s="555">
        <v>1</v>
      </c>
      <c r="L3218" s="546">
        <v>12</v>
      </c>
      <c r="M3218" s="578">
        <v>44688.217934003187</v>
      </c>
      <c r="N3218" s="546">
        <v>1</v>
      </c>
      <c r="O3218" s="546">
        <v>6</v>
      </c>
      <c r="P3218" s="578">
        <v>22210.111892675654</v>
      </c>
    </row>
    <row r="3219" spans="1:16" x14ac:dyDescent="0.2">
      <c r="A3219" s="546" t="s">
        <v>8110</v>
      </c>
      <c r="B3219" s="498" t="s">
        <v>619</v>
      </c>
      <c r="C3219" s="499" t="s">
        <v>620</v>
      </c>
      <c r="D3219" s="546" t="s">
        <v>6783</v>
      </c>
      <c r="E3219" s="575">
        <v>3100</v>
      </c>
      <c r="F3219" s="576">
        <v>1206511</v>
      </c>
      <c r="G3219" s="577" t="s">
        <v>8742</v>
      </c>
      <c r="H3219" s="551" t="s">
        <v>8743</v>
      </c>
      <c r="I3219" s="551" t="s">
        <v>7082</v>
      </c>
      <c r="J3219" s="551" t="s">
        <v>8743</v>
      </c>
      <c r="K3219" s="555">
        <v>1</v>
      </c>
      <c r="L3219" s="546">
        <v>12</v>
      </c>
      <c r="M3219" s="578">
        <v>39888.217934003187</v>
      </c>
      <c r="N3219" s="546">
        <v>1</v>
      </c>
      <c r="O3219" s="546">
        <v>6</v>
      </c>
      <c r="P3219" s="578">
        <v>19810.111892675654</v>
      </c>
    </row>
    <row r="3220" spans="1:16" x14ac:dyDescent="0.2">
      <c r="A3220" s="546" t="s">
        <v>8110</v>
      </c>
      <c r="B3220" s="498" t="s">
        <v>619</v>
      </c>
      <c r="C3220" s="499" t="s">
        <v>620</v>
      </c>
      <c r="D3220" s="546" t="s">
        <v>8324</v>
      </c>
      <c r="E3220" s="575">
        <v>1900</v>
      </c>
      <c r="F3220" s="576">
        <v>23865446</v>
      </c>
      <c r="G3220" s="577" t="s">
        <v>8744</v>
      </c>
      <c r="H3220" s="551" t="s">
        <v>8124</v>
      </c>
      <c r="I3220" s="551" t="s">
        <v>7142</v>
      </c>
      <c r="J3220" s="551" t="s">
        <v>8124</v>
      </c>
      <c r="K3220" s="555">
        <v>1</v>
      </c>
      <c r="L3220" s="546">
        <v>12</v>
      </c>
      <c r="M3220" s="578">
        <v>25450.417934003184</v>
      </c>
      <c r="N3220" s="546">
        <v>1</v>
      </c>
      <c r="O3220" s="546">
        <v>6</v>
      </c>
      <c r="P3220" s="578">
        <v>12329.311892675656</v>
      </c>
    </row>
    <row r="3221" spans="1:16" x14ac:dyDescent="0.2">
      <c r="A3221" s="546" t="s">
        <v>8110</v>
      </c>
      <c r="B3221" s="498" t="s">
        <v>619</v>
      </c>
      <c r="C3221" s="499" t="s">
        <v>620</v>
      </c>
      <c r="D3221" s="546" t="s">
        <v>8273</v>
      </c>
      <c r="E3221" s="575">
        <v>1900</v>
      </c>
      <c r="F3221" s="576">
        <v>29343111</v>
      </c>
      <c r="G3221" s="577" t="s">
        <v>8745</v>
      </c>
      <c r="H3221" s="551" t="s">
        <v>8746</v>
      </c>
      <c r="I3221" s="551" t="s">
        <v>7142</v>
      </c>
      <c r="J3221" s="551" t="s">
        <v>8746</v>
      </c>
      <c r="K3221" s="555">
        <v>1</v>
      </c>
      <c r="L3221" s="546">
        <v>12</v>
      </c>
      <c r="M3221" s="578">
        <v>25450.417934003184</v>
      </c>
      <c r="N3221" s="546">
        <v>1</v>
      </c>
      <c r="O3221" s="546">
        <v>6</v>
      </c>
      <c r="P3221" s="578">
        <v>12329.311892675656</v>
      </c>
    </row>
    <row r="3222" spans="1:16" x14ac:dyDescent="0.2">
      <c r="A3222" s="546" t="s">
        <v>8110</v>
      </c>
      <c r="B3222" s="498" t="s">
        <v>619</v>
      </c>
      <c r="C3222" s="499" t="s">
        <v>620</v>
      </c>
      <c r="D3222" s="546" t="s">
        <v>8167</v>
      </c>
      <c r="E3222" s="575">
        <v>1900</v>
      </c>
      <c r="F3222" s="576" t="s">
        <v>8747</v>
      </c>
      <c r="G3222" s="577" t="s">
        <v>8748</v>
      </c>
      <c r="H3222" s="551" t="s">
        <v>8119</v>
      </c>
      <c r="I3222" s="551" t="s">
        <v>7142</v>
      </c>
      <c r="J3222" s="551" t="s">
        <v>8119</v>
      </c>
      <c r="K3222" s="555">
        <v>1</v>
      </c>
      <c r="L3222" s="546">
        <v>12</v>
      </c>
      <c r="M3222" s="578">
        <v>25450.417934003184</v>
      </c>
      <c r="N3222" s="546">
        <v>1</v>
      </c>
      <c r="O3222" s="546">
        <v>6</v>
      </c>
      <c r="P3222" s="578">
        <v>12329.311892675656</v>
      </c>
    </row>
    <row r="3223" spans="1:16" x14ac:dyDescent="0.2">
      <c r="A3223" s="546" t="s">
        <v>8110</v>
      </c>
      <c r="B3223" s="498" t="s">
        <v>619</v>
      </c>
      <c r="C3223" s="499" t="s">
        <v>620</v>
      </c>
      <c r="D3223" s="546" t="s">
        <v>8749</v>
      </c>
      <c r="E3223" s="575">
        <v>1900</v>
      </c>
      <c r="F3223" s="576">
        <v>24978329</v>
      </c>
      <c r="G3223" s="577" t="s">
        <v>8750</v>
      </c>
      <c r="H3223" s="551" t="s">
        <v>8124</v>
      </c>
      <c r="I3223" s="551" t="s">
        <v>7142</v>
      </c>
      <c r="J3223" s="551" t="s">
        <v>8124</v>
      </c>
      <c r="K3223" s="555">
        <v>1</v>
      </c>
      <c r="L3223" s="546">
        <v>12</v>
      </c>
      <c r="M3223" s="578">
        <v>25450.417934003184</v>
      </c>
      <c r="N3223" s="546">
        <v>1</v>
      </c>
      <c r="O3223" s="546">
        <v>6</v>
      </c>
      <c r="P3223" s="578">
        <v>12329.311892675656</v>
      </c>
    </row>
    <row r="3224" spans="1:16" x14ac:dyDescent="0.2">
      <c r="A3224" s="546" t="s">
        <v>8110</v>
      </c>
      <c r="B3224" s="498" t="s">
        <v>619</v>
      </c>
      <c r="C3224" s="499" t="s">
        <v>620</v>
      </c>
      <c r="D3224" s="546" t="s">
        <v>8167</v>
      </c>
      <c r="E3224" s="575">
        <v>1900</v>
      </c>
      <c r="F3224" s="576" t="s">
        <v>8751</v>
      </c>
      <c r="G3224" s="577" t="s">
        <v>8752</v>
      </c>
      <c r="H3224" s="551" t="s">
        <v>8119</v>
      </c>
      <c r="I3224" s="551" t="s">
        <v>7142</v>
      </c>
      <c r="J3224" s="551" t="s">
        <v>8119</v>
      </c>
      <c r="K3224" s="555">
        <v>1</v>
      </c>
      <c r="L3224" s="546">
        <v>12</v>
      </c>
      <c r="M3224" s="578">
        <v>25450.417934003184</v>
      </c>
      <c r="N3224" s="546">
        <v>1</v>
      </c>
      <c r="O3224" s="546">
        <v>6</v>
      </c>
      <c r="P3224" s="578">
        <v>12329.311892675656</v>
      </c>
    </row>
    <row r="3225" spans="1:16" x14ac:dyDescent="0.2">
      <c r="A3225" s="546" t="s">
        <v>8110</v>
      </c>
      <c r="B3225" s="498" t="s">
        <v>619</v>
      </c>
      <c r="C3225" s="499" t="s">
        <v>620</v>
      </c>
      <c r="D3225" s="546" t="s">
        <v>8111</v>
      </c>
      <c r="E3225" s="575">
        <v>1900</v>
      </c>
      <c r="F3225" s="576">
        <v>23941512</v>
      </c>
      <c r="G3225" s="577" t="s">
        <v>8753</v>
      </c>
      <c r="H3225" s="551" t="s">
        <v>8124</v>
      </c>
      <c r="I3225" s="551" t="s">
        <v>7142</v>
      </c>
      <c r="J3225" s="551" t="s">
        <v>8124</v>
      </c>
      <c r="K3225" s="555">
        <v>1</v>
      </c>
      <c r="L3225" s="546">
        <v>12</v>
      </c>
      <c r="M3225" s="578">
        <v>25450.417934003184</v>
      </c>
      <c r="N3225" s="546">
        <v>1</v>
      </c>
      <c r="O3225" s="546">
        <v>6</v>
      </c>
      <c r="P3225" s="578">
        <v>12329.311892675656</v>
      </c>
    </row>
    <row r="3226" spans="1:16" x14ac:dyDescent="0.2">
      <c r="A3226" s="546" t="s">
        <v>8110</v>
      </c>
      <c r="B3226" s="498" t="s">
        <v>619</v>
      </c>
      <c r="C3226" s="499" t="s">
        <v>620</v>
      </c>
      <c r="D3226" s="546" t="s">
        <v>8111</v>
      </c>
      <c r="E3226" s="575">
        <v>5000</v>
      </c>
      <c r="F3226" s="576">
        <v>24660057</v>
      </c>
      <c r="G3226" s="577" t="s">
        <v>8754</v>
      </c>
      <c r="H3226" s="551" t="s">
        <v>8179</v>
      </c>
      <c r="I3226" s="551" t="s">
        <v>7082</v>
      </c>
      <c r="J3226" s="551" t="s">
        <v>8179</v>
      </c>
      <c r="K3226" s="555">
        <v>1</v>
      </c>
      <c r="L3226" s="546">
        <v>12</v>
      </c>
      <c r="M3226" s="578">
        <v>62688.217934003187</v>
      </c>
      <c r="N3226" s="546">
        <v>1</v>
      </c>
      <c r="O3226" s="546">
        <v>6</v>
      </c>
      <c r="P3226" s="578">
        <v>31210.111892675654</v>
      </c>
    </row>
    <row r="3227" spans="1:16" x14ac:dyDescent="0.2">
      <c r="A3227" s="546" t="s">
        <v>8110</v>
      </c>
      <c r="B3227" s="498" t="s">
        <v>619</v>
      </c>
      <c r="C3227" s="499" t="s">
        <v>620</v>
      </c>
      <c r="D3227" s="546" t="s">
        <v>8111</v>
      </c>
      <c r="E3227" s="575">
        <v>2300</v>
      </c>
      <c r="F3227" s="576" t="s">
        <v>8755</v>
      </c>
      <c r="G3227" s="577" t="s">
        <v>8756</v>
      </c>
      <c r="H3227" s="551" t="s">
        <v>8757</v>
      </c>
      <c r="I3227" s="551" t="s">
        <v>7122</v>
      </c>
      <c r="J3227" s="551" t="s">
        <v>8757</v>
      </c>
      <c r="K3227" s="555">
        <v>1</v>
      </c>
      <c r="L3227" s="546">
        <v>12</v>
      </c>
      <c r="M3227" s="578">
        <v>30288.217934003187</v>
      </c>
      <c r="N3227" s="546">
        <v>1</v>
      </c>
      <c r="O3227" s="546">
        <v>6</v>
      </c>
      <c r="P3227" s="578">
        <v>14945.311892675656</v>
      </c>
    </row>
    <row r="3228" spans="1:16" x14ac:dyDescent="0.2">
      <c r="A3228" s="546" t="s">
        <v>8110</v>
      </c>
      <c r="B3228" s="498" t="s">
        <v>619</v>
      </c>
      <c r="C3228" s="499" t="s">
        <v>620</v>
      </c>
      <c r="D3228" s="546" t="s">
        <v>8111</v>
      </c>
      <c r="E3228" s="575">
        <v>1900</v>
      </c>
      <c r="F3228" s="576">
        <v>24004308</v>
      </c>
      <c r="G3228" s="577" t="s">
        <v>8758</v>
      </c>
      <c r="H3228" s="551" t="s">
        <v>8233</v>
      </c>
      <c r="I3228" s="551" t="s">
        <v>7142</v>
      </c>
      <c r="J3228" s="551" t="s">
        <v>8233</v>
      </c>
      <c r="K3228" s="555">
        <v>1</v>
      </c>
      <c r="L3228" s="546">
        <v>12</v>
      </c>
      <c r="M3228" s="578">
        <v>25450.417934003184</v>
      </c>
      <c r="N3228" s="546">
        <v>1</v>
      </c>
      <c r="O3228" s="546">
        <v>6</v>
      </c>
      <c r="P3228" s="578">
        <v>12329.311892675656</v>
      </c>
    </row>
    <row r="3229" spans="1:16" x14ac:dyDescent="0.2">
      <c r="A3229" s="546" t="s">
        <v>8110</v>
      </c>
      <c r="B3229" s="498" t="s">
        <v>619</v>
      </c>
      <c r="C3229" s="499" t="s">
        <v>620</v>
      </c>
      <c r="D3229" s="546" t="s">
        <v>8111</v>
      </c>
      <c r="E3229" s="575">
        <v>5000</v>
      </c>
      <c r="F3229" s="576">
        <v>42581064</v>
      </c>
      <c r="G3229" s="577" t="s">
        <v>8759</v>
      </c>
      <c r="H3229" s="551" t="s">
        <v>8760</v>
      </c>
      <c r="I3229" s="551" t="s">
        <v>7082</v>
      </c>
      <c r="J3229" s="551" t="s">
        <v>8760</v>
      </c>
      <c r="K3229" s="555">
        <v>1</v>
      </c>
      <c r="L3229" s="546">
        <v>12</v>
      </c>
      <c r="M3229" s="578">
        <v>62688.217934003187</v>
      </c>
      <c r="N3229" s="546">
        <v>1</v>
      </c>
      <c r="O3229" s="546">
        <v>6</v>
      </c>
      <c r="P3229" s="578">
        <v>31210.111892675654</v>
      </c>
    </row>
    <row r="3230" spans="1:16" x14ac:dyDescent="0.2">
      <c r="A3230" s="546" t="s">
        <v>8110</v>
      </c>
      <c r="B3230" s="498" t="s">
        <v>619</v>
      </c>
      <c r="C3230" s="499" t="s">
        <v>620</v>
      </c>
      <c r="D3230" s="546" t="s">
        <v>8761</v>
      </c>
      <c r="E3230" s="575">
        <v>1900</v>
      </c>
      <c r="F3230" s="576">
        <v>42372298</v>
      </c>
      <c r="G3230" s="577" t="s">
        <v>8762</v>
      </c>
      <c r="H3230" s="551" t="s">
        <v>8119</v>
      </c>
      <c r="I3230" s="551" t="s">
        <v>7142</v>
      </c>
      <c r="J3230" s="551" t="s">
        <v>8119</v>
      </c>
      <c r="K3230" s="555">
        <v>1</v>
      </c>
      <c r="L3230" s="546">
        <v>12</v>
      </c>
      <c r="M3230" s="578">
        <v>25450.417934003184</v>
      </c>
      <c r="N3230" s="546">
        <v>1</v>
      </c>
      <c r="O3230" s="546">
        <v>6</v>
      </c>
      <c r="P3230" s="578">
        <v>12329.311892675656</v>
      </c>
    </row>
    <row r="3231" spans="1:16" x14ac:dyDescent="0.2">
      <c r="A3231" s="546" t="s">
        <v>8110</v>
      </c>
      <c r="B3231" s="498" t="s">
        <v>619</v>
      </c>
      <c r="C3231" s="499" t="s">
        <v>620</v>
      </c>
      <c r="D3231" s="546" t="s">
        <v>8111</v>
      </c>
      <c r="E3231" s="575">
        <v>3500</v>
      </c>
      <c r="F3231" s="576">
        <v>23984074</v>
      </c>
      <c r="G3231" s="577" t="s">
        <v>8763</v>
      </c>
      <c r="H3231" s="551" t="s">
        <v>8764</v>
      </c>
      <c r="I3231" s="551" t="s">
        <v>7082</v>
      </c>
      <c r="J3231" s="551" t="s">
        <v>8764</v>
      </c>
      <c r="K3231" s="555">
        <v>1</v>
      </c>
      <c r="L3231" s="546">
        <v>12</v>
      </c>
      <c r="M3231" s="578">
        <v>44688.217934003187</v>
      </c>
      <c r="N3231" s="546">
        <v>1</v>
      </c>
      <c r="O3231" s="546">
        <v>6</v>
      </c>
      <c r="P3231" s="578">
        <v>22210.111892675654</v>
      </c>
    </row>
    <row r="3232" spans="1:16" x14ac:dyDescent="0.2">
      <c r="A3232" s="546" t="s">
        <v>8110</v>
      </c>
      <c r="B3232" s="498" t="s">
        <v>619</v>
      </c>
      <c r="C3232" s="499" t="s">
        <v>620</v>
      </c>
      <c r="D3232" s="546" t="s">
        <v>8111</v>
      </c>
      <c r="E3232" s="575">
        <v>2600</v>
      </c>
      <c r="F3232" s="576">
        <v>41153482</v>
      </c>
      <c r="G3232" s="577" t="s">
        <v>8765</v>
      </c>
      <c r="H3232" s="551" t="s">
        <v>8766</v>
      </c>
      <c r="I3232" s="551" t="s">
        <v>7122</v>
      </c>
      <c r="J3232" s="551" t="s">
        <v>8766</v>
      </c>
      <c r="K3232" s="555">
        <v>1</v>
      </c>
      <c r="L3232" s="546">
        <v>12</v>
      </c>
      <c r="M3232" s="578">
        <v>33888.217934003187</v>
      </c>
      <c r="N3232" s="546">
        <v>1</v>
      </c>
      <c r="O3232" s="546">
        <v>6</v>
      </c>
      <c r="P3232" s="578">
        <v>16810.111892675654</v>
      </c>
    </row>
    <row r="3233" spans="1:16" x14ac:dyDescent="0.2">
      <c r="A3233" s="546" t="s">
        <v>8110</v>
      </c>
      <c r="B3233" s="498" t="s">
        <v>619</v>
      </c>
      <c r="C3233" s="499" t="s">
        <v>620</v>
      </c>
      <c r="D3233" s="546" t="s">
        <v>8511</v>
      </c>
      <c r="E3233" s="575">
        <v>3500</v>
      </c>
      <c r="F3233" s="576" t="s">
        <v>8767</v>
      </c>
      <c r="G3233" s="577" t="s">
        <v>8768</v>
      </c>
      <c r="H3233" s="551" t="s">
        <v>7172</v>
      </c>
      <c r="I3233" s="551" t="s">
        <v>7082</v>
      </c>
      <c r="J3233" s="551" t="s">
        <v>7172</v>
      </c>
      <c r="K3233" s="555">
        <v>1</v>
      </c>
      <c r="L3233" s="546">
        <v>12</v>
      </c>
      <c r="M3233" s="578">
        <v>44688.217934003187</v>
      </c>
      <c r="N3233" s="546">
        <v>1</v>
      </c>
      <c r="O3233" s="546">
        <v>6</v>
      </c>
      <c r="P3233" s="578">
        <v>22210.111892675654</v>
      </c>
    </row>
    <row r="3234" spans="1:16" x14ac:dyDescent="0.2">
      <c r="A3234" s="546" t="s">
        <v>8110</v>
      </c>
      <c r="B3234" s="498" t="s">
        <v>619</v>
      </c>
      <c r="C3234" s="499" t="s">
        <v>620</v>
      </c>
      <c r="D3234" s="546" t="s">
        <v>8285</v>
      </c>
      <c r="E3234" s="575">
        <v>3300</v>
      </c>
      <c r="F3234" s="576">
        <v>42190903</v>
      </c>
      <c r="G3234" s="577" t="s">
        <v>8769</v>
      </c>
      <c r="H3234" s="551" t="s">
        <v>8267</v>
      </c>
      <c r="I3234" s="551" t="s">
        <v>7082</v>
      </c>
      <c r="J3234" s="551" t="s">
        <v>8267</v>
      </c>
      <c r="K3234" s="555">
        <v>1</v>
      </c>
      <c r="L3234" s="546">
        <v>12</v>
      </c>
      <c r="M3234" s="578">
        <v>42288.217934003187</v>
      </c>
      <c r="N3234" s="546">
        <v>1</v>
      </c>
      <c r="O3234" s="546">
        <v>6</v>
      </c>
      <c r="P3234" s="578">
        <v>21010.111892675654</v>
      </c>
    </row>
    <row r="3235" spans="1:16" x14ac:dyDescent="0.2">
      <c r="A3235" s="546" t="s">
        <v>8110</v>
      </c>
      <c r="B3235" s="498" t="s">
        <v>619</v>
      </c>
      <c r="C3235" s="499" t="s">
        <v>620</v>
      </c>
      <c r="D3235" s="546" t="s">
        <v>8111</v>
      </c>
      <c r="E3235" s="575">
        <v>1900</v>
      </c>
      <c r="F3235" s="576">
        <v>25313870</v>
      </c>
      <c r="G3235" s="577" t="s">
        <v>8770</v>
      </c>
      <c r="H3235" s="551" t="s">
        <v>8124</v>
      </c>
      <c r="I3235" s="551" t="s">
        <v>7142</v>
      </c>
      <c r="J3235" s="551" t="s">
        <v>8124</v>
      </c>
      <c r="K3235" s="555">
        <v>1</v>
      </c>
      <c r="L3235" s="546">
        <v>12</v>
      </c>
      <c r="M3235" s="578">
        <v>25450.417934003184</v>
      </c>
      <c r="N3235" s="546">
        <v>1</v>
      </c>
      <c r="O3235" s="546">
        <v>6</v>
      </c>
      <c r="P3235" s="578">
        <v>12329.311892675656</v>
      </c>
    </row>
    <row r="3236" spans="1:16" x14ac:dyDescent="0.2">
      <c r="A3236" s="546" t="s">
        <v>8110</v>
      </c>
      <c r="B3236" s="498" t="s">
        <v>619</v>
      </c>
      <c r="C3236" s="499" t="s">
        <v>620</v>
      </c>
      <c r="D3236" s="546" t="s">
        <v>8771</v>
      </c>
      <c r="E3236" s="575">
        <v>1900</v>
      </c>
      <c r="F3236" s="576">
        <v>25328107</v>
      </c>
      <c r="G3236" s="577" t="s">
        <v>8772</v>
      </c>
      <c r="H3236" s="551" t="s">
        <v>8773</v>
      </c>
      <c r="I3236" s="551" t="s">
        <v>7142</v>
      </c>
      <c r="J3236" s="551" t="s">
        <v>8773</v>
      </c>
      <c r="K3236" s="555">
        <v>1</v>
      </c>
      <c r="L3236" s="546">
        <v>12</v>
      </c>
      <c r="M3236" s="578">
        <v>25450.417934003184</v>
      </c>
      <c r="N3236" s="546">
        <v>1</v>
      </c>
      <c r="O3236" s="546">
        <v>6</v>
      </c>
      <c r="P3236" s="578">
        <v>12329.311892675656</v>
      </c>
    </row>
    <row r="3237" spans="1:16" x14ac:dyDescent="0.2">
      <c r="A3237" s="546" t="s">
        <v>8110</v>
      </c>
      <c r="B3237" s="498" t="s">
        <v>619</v>
      </c>
      <c r="C3237" s="499" t="s">
        <v>620</v>
      </c>
      <c r="D3237" s="546" t="s">
        <v>8774</v>
      </c>
      <c r="E3237" s="575">
        <v>2000</v>
      </c>
      <c r="F3237" s="576">
        <v>41537503</v>
      </c>
      <c r="G3237" s="577" t="s">
        <v>8775</v>
      </c>
      <c r="H3237" s="551" t="s">
        <v>8124</v>
      </c>
      <c r="I3237" s="551" t="s">
        <v>7142</v>
      </c>
      <c r="J3237" s="551" t="s">
        <v>8124</v>
      </c>
      <c r="K3237" s="555">
        <v>1</v>
      </c>
      <c r="L3237" s="546">
        <v>12</v>
      </c>
      <c r="M3237" s="578">
        <v>26688.217934003187</v>
      </c>
      <c r="N3237" s="546">
        <v>1</v>
      </c>
      <c r="O3237" s="546">
        <v>6</v>
      </c>
      <c r="P3237" s="578">
        <v>12983.311892675656</v>
      </c>
    </row>
    <row r="3238" spans="1:16" x14ac:dyDescent="0.2">
      <c r="A3238" s="546" t="s">
        <v>8110</v>
      </c>
      <c r="B3238" s="498" t="s">
        <v>619</v>
      </c>
      <c r="C3238" s="499" t="s">
        <v>620</v>
      </c>
      <c r="D3238" s="546" t="s">
        <v>8111</v>
      </c>
      <c r="E3238" s="575">
        <v>1900</v>
      </c>
      <c r="F3238" s="576">
        <v>23854029</v>
      </c>
      <c r="G3238" s="577" t="s">
        <v>8776</v>
      </c>
      <c r="H3238" s="551" t="s">
        <v>7122</v>
      </c>
      <c r="I3238" s="551" t="s">
        <v>7142</v>
      </c>
      <c r="J3238" s="551" t="s">
        <v>7122</v>
      </c>
      <c r="K3238" s="555">
        <v>1</v>
      </c>
      <c r="L3238" s="546">
        <v>12</v>
      </c>
      <c r="M3238" s="578">
        <v>25450.417934003184</v>
      </c>
      <c r="N3238" s="546">
        <v>1</v>
      </c>
      <c r="O3238" s="546">
        <v>6</v>
      </c>
      <c r="P3238" s="578">
        <v>12329.311892675656</v>
      </c>
    </row>
    <row r="3239" spans="1:16" x14ac:dyDescent="0.2">
      <c r="A3239" s="546" t="s">
        <v>8110</v>
      </c>
      <c r="B3239" s="498" t="s">
        <v>619</v>
      </c>
      <c r="C3239" s="499" t="s">
        <v>620</v>
      </c>
      <c r="D3239" s="546" t="s">
        <v>8111</v>
      </c>
      <c r="E3239" s="575">
        <v>1900</v>
      </c>
      <c r="F3239" s="576">
        <v>23923777</v>
      </c>
      <c r="G3239" s="577" t="s">
        <v>8777</v>
      </c>
      <c r="H3239" s="551" t="s">
        <v>8778</v>
      </c>
      <c r="I3239" s="551" t="s">
        <v>7142</v>
      </c>
      <c r="J3239" s="551" t="s">
        <v>8778</v>
      </c>
      <c r="K3239" s="555">
        <v>1</v>
      </c>
      <c r="L3239" s="546">
        <v>12</v>
      </c>
      <c r="M3239" s="578">
        <v>25450.417934003184</v>
      </c>
      <c r="N3239" s="546">
        <v>1</v>
      </c>
      <c r="O3239" s="546">
        <v>6</v>
      </c>
      <c r="P3239" s="578">
        <v>12329.311892675656</v>
      </c>
    </row>
    <row r="3240" spans="1:16" x14ac:dyDescent="0.2">
      <c r="A3240" s="546" t="s">
        <v>8110</v>
      </c>
      <c r="B3240" s="498" t="s">
        <v>619</v>
      </c>
      <c r="C3240" s="499" t="s">
        <v>620</v>
      </c>
      <c r="D3240" s="546" t="s">
        <v>8779</v>
      </c>
      <c r="E3240" s="575">
        <v>1900</v>
      </c>
      <c r="F3240" s="576">
        <v>21080790</v>
      </c>
      <c r="G3240" s="577" t="s">
        <v>8780</v>
      </c>
      <c r="H3240" s="551" t="s">
        <v>8119</v>
      </c>
      <c r="I3240" s="551" t="s">
        <v>7142</v>
      </c>
      <c r="J3240" s="551" t="s">
        <v>8119</v>
      </c>
      <c r="K3240" s="555">
        <v>1</v>
      </c>
      <c r="L3240" s="546">
        <v>12</v>
      </c>
      <c r="M3240" s="578">
        <v>25450.417934003184</v>
      </c>
      <c r="N3240" s="546">
        <v>1</v>
      </c>
      <c r="O3240" s="546">
        <v>6</v>
      </c>
      <c r="P3240" s="578">
        <v>12329.311892675656</v>
      </c>
    </row>
    <row r="3241" spans="1:16" x14ac:dyDescent="0.2">
      <c r="A3241" s="546" t="s">
        <v>8110</v>
      </c>
      <c r="B3241" s="498" t="s">
        <v>619</v>
      </c>
      <c r="C3241" s="499" t="s">
        <v>620</v>
      </c>
      <c r="D3241" s="546" t="s">
        <v>8279</v>
      </c>
      <c r="E3241" s="575">
        <v>2300</v>
      </c>
      <c r="F3241" s="576">
        <v>23882190</v>
      </c>
      <c r="G3241" s="577" t="s">
        <v>8781</v>
      </c>
      <c r="H3241" s="551" t="s">
        <v>8576</v>
      </c>
      <c r="I3241" s="551" t="s">
        <v>7122</v>
      </c>
      <c r="J3241" s="551" t="s">
        <v>8576</v>
      </c>
      <c r="K3241" s="555">
        <v>1</v>
      </c>
      <c r="L3241" s="546">
        <v>12</v>
      </c>
      <c r="M3241" s="578">
        <v>30288.217934003187</v>
      </c>
      <c r="N3241" s="546">
        <v>1</v>
      </c>
      <c r="O3241" s="546">
        <v>6</v>
      </c>
      <c r="P3241" s="578">
        <v>14945.311892675656</v>
      </c>
    </row>
    <row r="3242" spans="1:16" x14ac:dyDescent="0.2">
      <c r="A3242" s="546" t="s">
        <v>8110</v>
      </c>
      <c r="B3242" s="498" t="s">
        <v>619</v>
      </c>
      <c r="C3242" s="499" t="s">
        <v>620</v>
      </c>
      <c r="D3242" s="546" t="s">
        <v>7172</v>
      </c>
      <c r="E3242" s="575">
        <v>1900</v>
      </c>
      <c r="F3242" s="576">
        <v>24988574</v>
      </c>
      <c r="G3242" s="577" t="s">
        <v>8782</v>
      </c>
      <c r="H3242" s="551" t="s">
        <v>8124</v>
      </c>
      <c r="I3242" s="551" t="s">
        <v>7142</v>
      </c>
      <c r="J3242" s="551" t="s">
        <v>8124</v>
      </c>
      <c r="K3242" s="555">
        <v>1</v>
      </c>
      <c r="L3242" s="546">
        <v>12</v>
      </c>
      <c r="M3242" s="578">
        <v>25450.417934003184</v>
      </c>
      <c r="N3242" s="546">
        <v>1</v>
      </c>
      <c r="O3242" s="546">
        <v>6</v>
      </c>
      <c r="P3242" s="578">
        <v>12329.311892675656</v>
      </c>
    </row>
    <row r="3243" spans="1:16" x14ac:dyDescent="0.2">
      <c r="A3243" s="546" t="s">
        <v>8110</v>
      </c>
      <c r="B3243" s="498" t="s">
        <v>619</v>
      </c>
      <c r="C3243" s="499" t="s">
        <v>620</v>
      </c>
      <c r="D3243" s="546" t="s">
        <v>8783</v>
      </c>
      <c r="E3243" s="575">
        <v>2300</v>
      </c>
      <c r="F3243" s="576">
        <v>40180203</v>
      </c>
      <c r="G3243" s="577" t="s">
        <v>8784</v>
      </c>
      <c r="H3243" s="551" t="s">
        <v>8549</v>
      </c>
      <c r="I3243" s="551" t="s">
        <v>7122</v>
      </c>
      <c r="J3243" s="551" t="s">
        <v>8549</v>
      </c>
      <c r="K3243" s="555">
        <v>1</v>
      </c>
      <c r="L3243" s="546">
        <v>12</v>
      </c>
      <c r="M3243" s="578">
        <v>30288.217934003187</v>
      </c>
      <c r="N3243" s="546">
        <v>1</v>
      </c>
      <c r="O3243" s="546">
        <v>6</v>
      </c>
      <c r="P3243" s="578">
        <v>14945.311892675656</v>
      </c>
    </row>
    <row r="3244" spans="1:16" x14ac:dyDescent="0.2">
      <c r="A3244" s="546" t="s">
        <v>8110</v>
      </c>
      <c r="B3244" s="498" t="s">
        <v>619</v>
      </c>
      <c r="C3244" s="499" t="s">
        <v>620</v>
      </c>
      <c r="D3244" s="546" t="s">
        <v>8647</v>
      </c>
      <c r="E3244" s="575">
        <v>1900</v>
      </c>
      <c r="F3244" s="576">
        <v>23848251</v>
      </c>
      <c r="G3244" s="577" t="s">
        <v>8785</v>
      </c>
      <c r="H3244" s="551" t="s">
        <v>8119</v>
      </c>
      <c r="I3244" s="551" t="s">
        <v>7142</v>
      </c>
      <c r="J3244" s="551" t="s">
        <v>8119</v>
      </c>
      <c r="K3244" s="555">
        <v>1</v>
      </c>
      <c r="L3244" s="546">
        <v>12</v>
      </c>
      <c r="M3244" s="578">
        <v>25450.417934003184</v>
      </c>
      <c r="N3244" s="546">
        <v>1</v>
      </c>
      <c r="O3244" s="546">
        <v>6</v>
      </c>
      <c r="P3244" s="578">
        <v>12329.311892675656</v>
      </c>
    </row>
    <row r="3245" spans="1:16" x14ac:dyDescent="0.2">
      <c r="A3245" s="546" t="s">
        <v>8110</v>
      </c>
      <c r="B3245" s="498" t="s">
        <v>619</v>
      </c>
      <c r="C3245" s="499" t="s">
        <v>620</v>
      </c>
      <c r="D3245" s="546" t="s">
        <v>8786</v>
      </c>
      <c r="E3245" s="575">
        <v>1900</v>
      </c>
      <c r="F3245" s="576" t="s">
        <v>8787</v>
      </c>
      <c r="G3245" s="577" t="s">
        <v>8788</v>
      </c>
      <c r="H3245" s="551" t="s">
        <v>8111</v>
      </c>
      <c r="I3245" s="551" t="s">
        <v>7142</v>
      </c>
      <c r="J3245" s="551" t="s">
        <v>8111</v>
      </c>
      <c r="K3245" s="555">
        <v>1</v>
      </c>
      <c r="L3245" s="546">
        <v>12</v>
      </c>
      <c r="M3245" s="578">
        <v>25450.417934003184</v>
      </c>
      <c r="N3245" s="546">
        <v>1</v>
      </c>
      <c r="O3245" s="546">
        <v>6</v>
      </c>
      <c r="P3245" s="578">
        <v>12329.311892675656</v>
      </c>
    </row>
    <row r="3246" spans="1:16" x14ac:dyDescent="0.2">
      <c r="A3246" s="546" t="s">
        <v>8110</v>
      </c>
      <c r="B3246" s="498" t="s">
        <v>619</v>
      </c>
      <c r="C3246" s="499" t="s">
        <v>620</v>
      </c>
      <c r="D3246" s="546" t="s">
        <v>8789</v>
      </c>
      <c r="E3246" s="575">
        <v>1900</v>
      </c>
      <c r="F3246" s="576">
        <v>25315889</v>
      </c>
      <c r="G3246" s="577" t="s">
        <v>8790</v>
      </c>
      <c r="H3246" s="551" t="s">
        <v>8119</v>
      </c>
      <c r="I3246" s="551" t="s">
        <v>7142</v>
      </c>
      <c r="J3246" s="551" t="s">
        <v>8119</v>
      </c>
      <c r="K3246" s="555">
        <v>1</v>
      </c>
      <c r="L3246" s="546">
        <v>12</v>
      </c>
      <c r="M3246" s="578">
        <v>25450.417934003184</v>
      </c>
      <c r="N3246" s="546">
        <v>1</v>
      </c>
      <c r="O3246" s="546">
        <v>6</v>
      </c>
      <c r="P3246" s="578">
        <v>12329.311892675656</v>
      </c>
    </row>
    <row r="3247" spans="1:16" x14ac:dyDescent="0.2">
      <c r="A3247" s="546" t="s">
        <v>8110</v>
      </c>
      <c r="B3247" s="498" t="s">
        <v>619</v>
      </c>
      <c r="C3247" s="499" t="s">
        <v>620</v>
      </c>
      <c r="D3247" s="546" t="s">
        <v>8111</v>
      </c>
      <c r="E3247" s="575">
        <v>1900</v>
      </c>
      <c r="F3247" s="576">
        <v>41926534</v>
      </c>
      <c r="G3247" s="577" t="s">
        <v>8791</v>
      </c>
      <c r="H3247" s="551" t="s">
        <v>8549</v>
      </c>
      <c r="I3247" s="551" t="s">
        <v>7142</v>
      </c>
      <c r="J3247" s="551" t="s">
        <v>8549</v>
      </c>
      <c r="K3247" s="555">
        <v>1</v>
      </c>
      <c r="L3247" s="546">
        <v>12</v>
      </c>
      <c r="M3247" s="578">
        <v>25450.417934003184</v>
      </c>
      <c r="N3247" s="546">
        <v>1</v>
      </c>
      <c r="O3247" s="546">
        <v>6</v>
      </c>
      <c r="P3247" s="578">
        <v>12329.311892675656</v>
      </c>
    </row>
    <row r="3248" spans="1:16" x14ac:dyDescent="0.2">
      <c r="A3248" s="546" t="s">
        <v>8110</v>
      </c>
      <c r="B3248" s="498" t="s">
        <v>619</v>
      </c>
      <c r="C3248" s="499" t="s">
        <v>620</v>
      </c>
      <c r="D3248" s="546" t="s">
        <v>8111</v>
      </c>
      <c r="E3248" s="575">
        <v>1900</v>
      </c>
      <c r="F3248" s="576">
        <v>25328636</v>
      </c>
      <c r="G3248" s="577" t="s">
        <v>8792</v>
      </c>
      <c r="H3248" s="551" t="s">
        <v>8119</v>
      </c>
      <c r="I3248" s="551" t="s">
        <v>7142</v>
      </c>
      <c r="J3248" s="551" t="s">
        <v>8119</v>
      </c>
      <c r="K3248" s="555">
        <v>1</v>
      </c>
      <c r="L3248" s="546">
        <v>12</v>
      </c>
      <c r="M3248" s="578">
        <v>25450.417934003184</v>
      </c>
      <c r="N3248" s="546">
        <v>1</v>
      </c>
      <c r="O3248" s="546">
        <v>6</v>
      </c>
      <c r="P3248" s="578">
        <v>12329.311892675656</v>
      </c>
    </row>
    <row r="3249" spans="1:16" x14ac:dyDescent="0.2">
      <c r="A3249" s="546" t="s">
        <v>8110</v>
      </c>
      <c r="B3249" s="498" t="s">
        <v>619</v>
      </c>
      <c r="C3249" s="499" t="s">
        <v>620</v>
      </c>
      <c r="D3249" s="546" t="s">
        <v>8793</v>
      </c>
      <c r="E3249" s="575">
        <v>1900</v>
      </c>
      <c r="F3249" s="576">
        <v>23953000</v>
      </c>
      <c r="G3249" s="577" t="s">
        <v>8794</v>
      </c>
      <c r="H3249" s="551" t="s">
        <v>8795</v>
      </c>
      <c r="I3249" s="551" t="s">
        <v>7142</v>
      </c>
      <c r="J3249" s="551" t="s">
        <v>8795</v>
      </c>
      <c r="K3249" s="555">
        <v>1</v>
      </c>
      <c r="L3249" s="546">
        <v>12</v>
      </c>
      <c r="M3249" s="578">
        <v>25450.417934003184</v>
      </c>
      <c r="N3249" s="546">
        <v>1</v>
      </c>
      <c r="O3249" s="546">
        <v>6</v>
      </c>
      <c r="P3249" s="578">
        <v>12329.311892675656</v>
      </c>
    </row>
    <row r="3250" spans="1:16" x14ac:dyDescent="0.2">
      <c r="A3250" s="546" t="s">
        <v>8110</v>
      </c>
      <c r="B3250" s="498" t="s">
        <v>619</v>
      </c>
      <c r="C3250" s="499" t="s">
        <v>620</v>
      </c>
      <c r="D3250" s="546" t="s">
        <v>8111</v>
      </c>
      <c r="E3250" s="575">
        <v>3500</v>
      </c>
      <c r="F3250" s="576">
        <v>1867096</v>
      </c>
      <c r="G3250" s="577" t="s">
        <v>8796</v>
      </c>
      <c r="H3250" s="551" t="s">
        <v>7884</v>
      </c>
      <c r="I3250" s="551" t="s">
        <v>7082</v>
      </c>
      <c r="J3250" s="551" t="s">
        <v>7884</v>
      </c>
      <c r="K3250" s="555">
        <v>1</v>
      </c>
      <c r="L3250" s="546">
        <v>12</v>
      </c>
      <c r="M3250" s="578">
        <v>44688.217934003187</v>
      </c>
      <c r="N3250" s="546">
        <v>1</v>
      </c>
      <c r="O3250" s="546">
        <v>6</v>
      </c>
      <c r="P3250" s="578">
        <v>22210.111892675654</v>
      </c>
    </row>
    <row r="3251" spans="1:16" x14ac:dyDescent="0.2">
      <c r="A3251" s="546" t="s">
        <v>8110</v>
      </c>
      <c r="B3251" s="498" t="s">
        <v>619</v>
      </c>
      <c r="C3251" s="499" t="s">
        <v>620</v>
      </c>
      <c r="D3251" s="546" t="s">
        <v>8565</v>
      </c>
      <c r="E3251" s="575">
        <v>5000</v>
      </c>
      <c r="F3251" s="576">
        <v>40498374</v>
      </c>
      <c r="G3251" s="577" t="s">
        <v>8797</v>
      </c>
      <c r="H3251" s="551" t="s">
        <v>8420</v>
      </c>
      <c r="I3251" s="551" t="s">
        <v>7082</v>
      </c>
      <c r="J3251" s="551" t="s">
        <v>8420</v>
      </c>
      <c r="K3251" s="555">
        <v>1</v>
      </c>
      <c r="L3251" s="546">
        <v>12</v>
      </c>
      <c r="M3251" s="578">
        <v>62688.217934003187</v>
      </c>
      <c r="N3251" s="546">
        <v>1</v>
      </c>
      <c r="O3251" s="546">
        <v>6</v>
      </c>
      <c r="P3251" s="578">
        <v>31210.111892675654</v>
      </c>
    </row>
    <row r="3252" spans="1:16" x14ac:dyDescent="0.2">
      <c r="A3252" s="546" t="s">
        <v>8110</v>
      </c>
      <c r="B3252" s="498" t="s">
        <v>619</v>
      </c>
      <c r="C3252" s="499" t="s">
        <v>620</v>
      </c>
      <c r="D3252" s="546" t="s">
        <v>8798</v>
      </c>
      <c r="E3252" s="575">
        <v>1900</v>
      </c>
      <c r="F3252" s="576">
        <v>41166616</v>
      </c>
      <c r="G3252" s="577" t="s">
        <v>8799</v>
      </c>
      <c r="H3252" s="551" t="s">
        <v>8124</v>
      </c>
      <c r="I3252" s="551" t="s">
        <v>7142</v>
      </c>
      <c r="J3252" s="551" t="s">
        <v>8124</v>
      </c>
      <c r="K3252" s="555">
        <v>1</v>
      </c>
      <c r="L3252" s="546">
        <v>12</v>
      </c>
      <c r="M3252" s="578">
        <v>25450.417934003184</v>
      </c>
      <c r="N3252" s="546">
        <v>1</v>
      </c>
      <c r="O3252" s="546">
        <v>6</v>
      </c>
      <c r="P3252" s="578">
        <v>12329.311892675656</v>
      </c>
    </row>
    <row r="3253" spans="1:16" x14ac:dyDescent="0.2">
      <c r="A3253" s="546" t="s">
        <v>8110</v>
      </c>
      <c r="B3253" s="498" t="s">
        <v>619</v>
      </c>
      <c r="C3253" s="499" t="s">
        <v>620</v>
      </c>
      <c r="D3253" s="546" t="s">
        <v>8367</v>
      </c>
      <c r="E3253" s="575">
        <v>1900</v>
      </c>
      <c r="F3253" s="576">
        <v>43290273</v>
      </c>
      <c r="G3253" s="577" t="s">
        <v>8800</v>
      </c>
      <c r="H3253" s="551" t="s">
        <v>8119</v>
      </c>
      <c r="I3253" s="551" t="s">
        <v>7142</v>
      </c>
      <c r="J3253" s="551" t="s">
        <v>8119</v>
      </c>
      <c r="K3253" s="555">
        <v>1</v>
      </c>
      <c r="L3253" s="546">
        <v>12</v>
      </c>
      <c r="M3253" s="578">
        <v>25450.417934003184</v>
      </c>
      <c r="N3253" s="546">
        <v>1</v>
      </c>
      <c r="O3253" s="546">
        <v>6</v>
      </c>
      <c r="P3253" s="578">
        <v>12329.311892675656</v>
      </c>
    </row>
    <row r="3254" spans="1:16" x14ac:dyDescent="0.2">
      <c r="A3254" s="546" t="s">
        <v>8110</v>
      </c>
      <c r="B3254" s="498" t="s">
        <v>619</v>
      </c>
      <c r="C3254" s="499" t="s">
        <v>620</v>
      </c>
      <c r="D3254" s="546" t="s">
        <v>8111</v>
      </c>
      <c r="E3254" s="575">
        <v>3100</v>
      </c>
      <c r="F3254" s="576">
        <v>42954888</v>
      </c>
      <c r="G3254" s="577" t="s">
        <v>8801</v>
      </c>
      <c r="H3254" s="551" t="s">
        <v>8267</v>
      </c>
      <c r="I3254" s="551" t="s">
        <v>7082</v>
      </c>
      <c r="J3254" s="551" t="s">
        <v>8267</v>
      </c>
      <c r="K3254" s="555">
        <v>1</v>
      </c>
      <c r="L3254" s="546">
        <v>12</v>
      </c>
      <c r="M3254" s="578">
        <v>39888.217934003187</v>
      </c>
      <c r="N3254" s="546">
        <v>1</v>
      </c>
      <c r="O3254" s="546">
        <v>6</v>
      </c>
      <c r="P3254" s="578">
        <v>19810.111892675654</v>
      </c>
    </row>
    <row r="3255" spans="1:16" x14ac:dyDescent="0.2">
      <c r="A3255" s="546" t="s">
        <v>8110</v>
      </c>
      <c r="B3255" s="498" t="s">
        <v>619</v>
      </c>
      <c r="C3255" s="499" t="s">
        <v>620</v>
      </c>
      <c r="D3255" s="546" t="s">
        <v>8511</v>
      </c>
      <c r="E3255" s="575">
        <v>1900</v>
      </c>
      <c r="F3255" s="576">
        <v>43281</v>
      </c>
      <c r="G3255" s="577" t="s">
        <v>8802</v>
      </c>
      <c r="H3255" s="551" t="s">
        <v>8803</v>
      </c>
      <c r="I3255" s="551" t="s">
        <v>7142</v>
      </c>
      <c r="J3255" s="551" t="s">
        <v>8803</v>
      </c>
      <c r="K3255" s="555">
        <v>1</v>
      </c>
      <c r="L3255" s="546">
        <v>12</v>
      </c>
      <c r="M3255" s="578">
        <v>25450.417934003184</v>
      </c>
      <c r="N3255" s="546">
        <v>1</v>
      </c>
      <c r="O3255" s="546">
        <v>6</v>
      </c>
      <c r="P3255" s="578">
        <v>12329.311892675656</v>
      </c>
    </row>
    <row r="3256" spans="1:16" x14ac:dyDescent="0.2">
      <c r="A3256" s="546" t="s">
        <v>8110</v>
      </c>
      <c r="B3256" s="498" t="s">
        <v>619</v>
      </c>
      <c r="C3256" s="499" t="s">
        <v>620</v>
      </c>
      <c r="D3256" s="546" t="s">
        <v>8111</v>
      </c>
      <c r="E3256" s="575">
        <v>2300</v>
      </c>
      <c r="F3256" s="576">
        <v>23930128</v>
      </c>
      <c r="G3256" s="577" t="s">
        <v>8804</v>
      </c>
      <c r="H3256" s="551" t="s">
        <v>8117</v>
      </c>
      <c r="I3256" s="551" t="s">
        <v>7122</v>
      </c>
      <c r="J3256" s="551" t="s">
        <v>8117</v>
      </c>
      <c r="K3256" s="555">
        <v>1</v>
      </c>
      <c r="L3256" s="546">
        <v>12</v>
      </c>
      <c r="M3256" s="578">
        <v>30288.217934003187</v>
      </c>
      <c r="N3256" s="546">
        <v>1</v>
      </c>
      <c r="O3256" s="546">
        <v>6</v>
      </c>
      <c r="P3256" s="578">
        <v>14945.311892675656</v>
      </c>
    </row>
    <row r="3257" spans="1:16" x14ac:dyDescent="0.2">
      <c r="A3257" s="546" t="s">
        <v>8110</v>
      </c>
      <c r="B3257" s="498" t="s">
        <v>619</v>
      </c>
      <c r="C3257" s="499" t="s">
        <v>620</v>
      </c>
      <c r="D3257" s="546" t="s">
        <v>8805</v>
      </c>
      <c r="E3257" s="575">
        <v>1900</v>
      </c>
      <c r="F3257" s="576">
        <v>24565184</v>
      </c>
      <c r="G3257" s="577" t="s">
        <v>8806</v>
      </c>
      <c r="H3257" s="551" t="s">
        <v>8124</v>
      </c>
      <c r="I3257" s="551" t="s">
        <v>7142</v>
      </c>
      <c r="J3257" s="551" t="s">
        <v>8124</v>
      </c>
      <c r="K3257" s="555">
        <v>1</v>
      </c>
      <c r="L3257" s="546">
        <v>12</v>
      </c>
      <c r="M3257" s="578">
        <v>25450.417934003184</v>
      </c>
      <c r="N3257" s="546"/>
      <c r="O3257" s="546"/>
      <c r="P3257" s="578">
        <v>0</v>
      </c>
    </row>
    <row r="3258" spans="1:16" x14ac:dyDescent="0.2">
      <c r="A3258" s="546" t="s">
        <v>8110</v>
      </c>
      <c r="B3258" s="498" t="s">
        <v>619</v>
      </c>
      <c r="C3258" s="499" t="s">
        <v>620</v>
      </c>
      <c r="D3258" s="546" t="s">
        <v>8111</v>
      </c>
      <c r="E3258" s="575">
        <v>3500</v>
      </c>
      <c r="F3258" s="576">
        <v>23994758</v>
      </c>
      <c r="G3258" s="577" t="s">
        <v>8807</v>
      </c>
      <c r="H3258" s="551" t="s">
        <v>6405</v>
      </c>
      <c r="I3258" s="551" t="s">
        <v>7082</v>
      </c>
      <c r="J3258" s="551" t="s">
        <v>6405</v>
      </c>
      <c r="K3258" s="555">
        <v>1</v>
      </c>
      <c r="L3258" s="546">
        <v>12</v>
      </c>
      <c r="M3258" s="578">
        <v>44688.217934003187</v>
      </c>
      <c r="N3258" s="546">
        <v>1</v>
      </c>
      <c r="O3258" s="546">
        <v>6</v>
      </c>
      <c r="P3258" s="578">
        <v>22210.111892675654</v>
      </c>
    </row>
    <row r="3259" spans="1:16" x14ac:dyDescent="0.2">
      <c r="A3259" s="546" t="s">
        <v>8110</v>
      </c>
      <c r="B3259" s="498" t="s">
        <v>619</v>
      </c>
      <c r="C3259" s="499" t="s">
        <v>620</v>
      </c>
      <c r="D3259" s="546" t="s">
        <v>8808</v>
      </c>
      <c r="E3259" s="575">
        <v>4100</v>
      </c>
      <c r="F3259" s="576">
        <v>23840997</v>
      </c>
      <c r="G3259" s="577" t="s">
        <v>8809</v>
      </c>
      <c r="H3259" s="551" t="s">
        <v>7150</v>
      </c>
      <c r="I3259" s="551" t="s">
        <v>7082</v>
      </c>
      <c r="J3259" s="551" t="s">
        <v>7150</v>
      </c>
      <c r="K3259" s="555">
        <v>1</v>
      </c>
      <c r="L3259" s="546">
        <v>12</v>
      </c>
      <c r="M3259" s="578">
        <v>51888.217934003187</v>
      </c>
      <c r="N3259" s="546">
        <v>1</v>
      </c>
      <c r="O3259" s="546">
        <v>6</v>
      </c>
      <c r="P3259" s="578">
        <v>25810.111892675654</v>
      </c>
    </row>
    <row r="3260" spans="1:16" x14ac:dyDescent="0.2">
      <c r="A3260" s="546" t="s">
        <v>8110</v>
      </c>
      <c r="B3260" s="498" t="s">
        <v>619</v>
      </c>
      <c r="C3260" s="499" t="s">
        <v>620</v>
      </c>
      <c r="D3260" s="546" t="s">
        <v>8367</v>
      </c>
      <c r="E3260" s="575">
        <v>1900</v>
      </c>
      <c r="F3260" s="576">
        <v>40655904</v>
      </c>
      <c r="G3260" s="577" t="s">
        <v>8810</v>
      </c>
      <c r="H3260" s="551" t="s">
        <v>8119</v>
      </c>
      <c r="I3260" s="551" t="s">
        <v>7142</v>
      </c>
      <c r="J3260" s="551" t="s">
        <v>8119</v>
      </c>
      <c r="K3260" s="555">
        <v>1</v>
      </c>
      <c r="L3260" s="546">
        <v>12</v>
      </c>
      <c r="M3260" s="578">
        <v>25450.417934003184</v>
      </c>
      <c r="N3260" s="546">
        <v>1</v>
      </c>
      <c r="O3260" s="546">
        <v>6</v>
      </c>
      <c r="P3260" s="578">
        <v>12329.311892675656</v>
      </c>
    </row>
    <row r="3261" spans="1:16" x14ac:dyDescent="0.2">
      <c r="A3261" s="546" t="s">
        <v>8110</v>
      </c>
      <c r="B3261" s="498" t="s">
        <v>619</v>
      </c>
      <c r="C3261" s="499" t="s">
        <v>620</v>
      </c>
      <c r="D3261" s="546" t="s">
        <v>8111</v>
      </c>
      <c r="E3261" s="575">
        <v>1900</v>
      </c>
      <c r="F3261" s="576">
        <v>24990593</v>
      </c>
      <c r="G3261" s="577" t="s">
        <v>8811</v>
      </c>
      <c r="H3261" s="551" t="s">
        <v>8812</v>
      </c>
      <c r="I3261" s="551" t="s">
        <v>7142</v>
      </c>
      <c r="J3261" s="551" t="s">
        <v>8812</v>
      </c>
      <c r="K3261" s="555">
        <v>1</v>
      </c>
      <c r="L3261" s="546">
        <v>12</v>
      </c>
      <c r="M3261" s="578">
        <v>25450.417934003184</v>
      </c>
      <c r="N3261" s="546">
        <v>1</v>
      </c>
      <c r="O3261" s="546">
        <v>6</v>
      </c>
      <c r="P3261" s="578">
        <v>12329.311892675656</v>
      </c>
    </row>
    <row r="3262" spans="1:16" x14ac:dyDescent="0.2">
      <c r="A3262" s="546" t="s">
        <v>8110</v>
      </c>
      <c r="B3262" s="498" t="s">
        <v>619</v>
      </c>
      <c r="C3262" s="499" t="s">
        <v>620</v>
      </c>
      <c r="D3262" s="546" t="s">
        <v>8536</v>
      </c>
      <c r="E3262" s="575">
        <v>1900</v>
      </c>
      <c r="F3262" s="576">
        <v>41833763</v>
      </c>
      <c r="G3262" s="577" t="s">
        <v>8813</v>
      </c>
      <c r="H3262" s="551" t="s">
        <v>8124</v>
      </c>
      <c r="I3262" s="551" t="s">
        <v>7142</v>
      </c>
      <c r="J3262" s="551" t="s">
        <v>8124</v>
      </c>
      <c r="K3262" s="555">
        <v>1</v>
      </c>
      <c r="L3262" s="546">
        <v>12</v>
      </c>
      <c r="M3262" s="578">
        <v>25450.417934003184</v>
      </c>
      <c r="N3262" s="546">
        <v>1</v>
      </c>
      <c r="O3262" s="546">
        <v>6</v>
      </c>
      <c r="P3262" s="578">
        <v>12329.311892675656</v>
      </c>
    </row>
    <row r="3263" spans="1:16" x14ac:dyDescent="0.2">
      <c r="A3263" s="546" t="s">
        <v>8110</v>
      </c>
      <c r="B3263" s="498" t="s">
        <v>619</v>
      </c>
      <c r="C3263" s="499" t="s">
        <v>620</v>
      </c>
      <c r="D3263" s="546" t="s">
        <v>8814</v>
      </c>
      <c r="E3263" s="575">
        <v>1900</v>
      </c>
      <c r="F3263" s="576">
        <v>23843084</v>
      </c>
      <c r="G3263" s="577" t="s">
        <v>8815</v>
      </c>
      <c r="H3263" s="551" t="s">
        <v>8140</v>
      </c>
      <c r="I3263" s="551" t="s">
        <v>7142</v>
      </c>
      <c r="J3263" s="551" t="s">
        <v>8140</v>
      </c>
      <c r="K3263" s="555">
        <v>1</v>
      </c>
      <c r="L3263" s="546">
        <v>12</v>
      </c>
      <c r="M3263" s="578">
        <v>25450.417934003184</v>
      </c>
      <c r="N3263" s="546">
        <v>1</v>
      </c>
      <c r="O3263" s="546">
        <v>6</v>
      </c>
      <c r="P3263" s="578">
        <v>12329.311892675656</v>
      </c>
    </row>
    <row r="3264" spans="1:16" x14ac:dyDescent="0.2">
      <c r="A3264" s="546" t="s">
        <v>8110</v>
      </c>
      <c r="B3264" s="498" t="s">
        <v>619</v>
      </c>
      <c r="C3264" s="499" t="s">
        <v>620</v>
      </c>
      <c r="D3264" s="546" t="s">
        <v>8160</v>
      </c>
      <c r="E3264" s="575">
        <v>1900</v>
      </c>
      <c r="F3264" s="576">
        <v>43522192</v>
      </c>
      <c r="G3264" s="577" t="s">
        <v>8816</v>
      </c>
      <c r="H3264" s="551" t="s">
        <v>8127</v>
      </c>
      <c r="I3264" s="551" t="s">
        <v>7142</v>
      </c>
      <c r="J3264" s="551" t="s">
        <v>8127</v>
      </c>
      <c r="K3264" s="555">
        <v>1</v>
      </c>
      <c r="L3264" s="546">
        <v>12</v>
      </c>
      <c r="M3264" s="578">
        <v>25450.417934003184</v>
      </c>
      <c r="N3264" s="546">
        <v>1</v>
      </c>
      <c r="O3264" s="546">
        <v>6</v>
      </c>
      <c r="P3264" s="578">
        <v>12329.311892675656</v>
      </c>
    </row>
    <row r="3265" spans="1:16" x14ac:dyDescent="0.2">
      <c r="A3265" s="546" t="s">
        <v>8110</v>
      </c>
      <c r="B3265" s="498" t="s">
        <v>619</v>
      </c>
      <c r="C3265" s="499" t="s">
        <v>620</v>
      </c>
      <c r="D3265" s="546" t="s">
        <v>8226</v>
      </c>
      <c r="E3265" s="575">
        <v>1900</v>
      </c>
      <c r="F3265" s="576">
        <v>23909786</v>
      </c>
      <c r="G3265" s="577" t="s">
        <v>8817</v>
      </c>
      <c r="H3265" s="551" t="s">
        <v>8124</v>
      </c>
      <c r="I3265" s="551" t="s">
        <v>7142</v>
      </c>
      <c r="J3265" s="551" t="s">
        <v>8124</v>
      </c>
      <c r="K3265" s="555">
        <v>1</v>
      </c>
      <c r="L3265" s="546">
        <v>12</v>
      </c>
      <c r="M3265" s="578">
        <v>25450.417934003184</v>
      </c>
      <c r="N3265" s="546">
        <v>1</v>
      </c>
      <c r="O3265" s="546">
        <v>6</v>
      </c>
      <c r="P3265" s="578">
        <v>12329.311892675656</v>
      </c>
    </row>
    <row r="3266" spans="1:16" x14ac:dyDescent="0.2">
      <c r="A3266" s="546" t="s">
        <v>8110</v>
      </c>
      <c r="B3266" s="498" t="s">
        <v>619</v>
      </c>
      <c r="C3266" s="499" t="s">
        <v>620</v>
      </c>
      <c r="D3266" s="546" t="s">
        <v>8818</v>
      </c>
      <c r="E3266" s="575">
        <v>1900</v>
      </c>
      <c r="F3266" s="576">
        <v>24565189</v>
      </c>
      <c r="G3266" s="577" t="s">
        <v>8819</v>
      </c>
      <c r="H3266" s="551" t="s">
        <v>8124</v>
      </c>
      <c r="I3266" s="551" t="s">
        <v>7142</v>
      </c>
      <c r="J3266" s="551" t="s">
        <v>8124</v>
      </c>
      <c r="K3266" s="555">
        <v>1</v>
      </c>
      <c r="L3266" s="546">
        <v>12</v>
      </c>
      <c r="M3266" s="578">
        <v>25450.417934003184</v>
      </c>
      <c r="N3266" s="546">
        <v>1</v>
      </c>
      <c r="O3266" s="546">
        <v>6</v>
      </c>
      <c r="P3266" s="578">
        <v>12329.311892675656</v>
      </c>
    </row>
    <row r="3267" spans="1:16" x14ac:dyDescent="0.2">
      <c r="A3267" s="546" t="s">
        <v>8110</v>
      </c>
      <c r="B3267" s="498" t="s">
        <v>619</v>
      </c>
      <c r="C3267" s="499" t="s">
        <v>620</v>
      </c>
      <c r="D3267" s="546" t="s">
        <v>8369</v>
      </c>
      <c r="E3267" s="575">
        <v>1900</v>
      </c>
      <c r="F3267" s="576">
        <v>42957038</v>
      </c>
      <c r="G3267" s="577" t="s">
        <v>8820</v>
      </c>
      <c r="H3267" s="551" t="s">
        <v>8124</v>
      </c>
      <c r="I3267" s="551" t="s">
        <v>7142</v>
      </c>
      <c r="J3267" s="551" t="s">
        <v>8124</v>
      </c>
      <c r="K3267" s="555">
        <v>1</v>
      </c>
      <c r="L3267" s="546">
        <v>12</v>
      </c>
      <c r="M3267" s="578">
        <v>25450.417934003184</v>
      </c>
      <c r="N3267" s="546">
        <v>1</v>
      </c>
      <c r="O3267" s="546">
        <v>6</v>
      </c>
      <c r="P3267" s="578">
        <v>12329.311892675656</v>
      </c>
    </row>
    <row r="3268" spans="1:16" x14ac:dyDescent="0.2">
      <c r="A3268" s="546" t="s">
        <v>8110</v>
      </c>
      <c r="B3268" s="498" t="s">
        <v>619</v>
      </c>
      <c r="C3268" s="499" t="s">
        <v>620</v>
      </c>
      <c r="D3268" s="546" t="s">
        <v>8821</v>
      </c>
      <c r="E3268" s="575">
        <v>1900</v>
      </c>
      <c r="F3268" s="576" t="s">
        <v>8822</v>
      </c>
      <c r="G3268" s="577" t="s">
        <v>8823</v>
      </c>
      <c r="H3268" s="551" t="s">
        <v>8367</v>
      </c>
      <c r="I3268" s="551" t="s">
        <v>7142</v>
      </c>
      <c r="J3268" s="551" t="s">
        <v>8367</v>
      </c>
      <c r="K3268" s="555">
        <v>1</v>
      </c>
      <c r="L3268" s="546">
        <v>12</v>
      </c>
      <c r="M3268" s="578">
        <v>25450.417934003184</v>
      </c>
      <c r="N3268" s="546">
        <v>1</v>
      </c>
      <c r="O3268" s="546">
        <v>6</v>
      </c>
      <c r="P3268" s="578">
        <v>12329.311892675656</v>
      </c>
    </row>
    <row r="3269" spans="1:16" x14ac:dyDescent="0.2">
      <c r="A3269" s="546" t="s">
        <v>8110</v>
      </c>
      <c r="B3269" s="498" t="s">
        <v>619</v>
      </c>
      <c r="C3269" s="499" t="s">
        <v>620</v>
      </c>
      <c r="D3269" s="546" t="s">
        <v>8226</v>
      </c>
      <c r="E3269" s="575">
        <v>1900</v>
      </c>
      <c r="F3269" s="576">
        <v>24386213</v>
      </c>
      <c r="G3269" s="577" t="s">
        <v>8824</v>
      </c>
      <c r="H3269" s="551" t="s">
        <v>8119</v>
      </c>
      <c r="I3269" s="551" t="s">
        <v>7142</v>
      </c>
      <c r="J3269" s="551" t="s">
        <v>8119</v>
      </c>
      <c r="K3269" s="555">
        <v>1</v>
      </c>
      <c r="L3269" s="546">
        <v>12</v>
      </c>
      <c r="M3269" s="578">
        <v>25450.417934003184</v>
      </c>
      <c r="N3269" s="546">
        <v>1</v>
      </c>
      <c r="O3269" s="546">
        <v>6</v>
      </c>
      <c r="P3269" s="578">
        <v>12329.311892675656</v>
      </c>
    </row>
    <row r="3270" spans="1:16" x14ac:dyDescent="0.2">
      <c r="A3270" s="546" t="s">
        <v>8110</v>
      </c>
      <c r="B3270" s="498" t="s">
        <v>619</v>
      </c>
      <c r="C3270" s="499" t="s">
        <v>620</v>
      </c>
      <c r="D3270" s="546" t="s">
        <v>8825</v>
      </c>
      <c r="E3270" s="575">
        <v>1900</v>
      </c>
      <c r="F3270" s="576">
        <v>25199771</v>
      </c>
      <c r="G3270" s="577" t="s">
        <v>8826</v>
      </c>
      <c r="H3270" s="551" t="s">
        <v>8124</v>
      </c>
      <c r="I3270" s="551" t="s">
        <v>7142</v>
      </c>
      <c r="J3270" s="551" t="s">
        <v>8124</v>
      </c>
      <c r="K3270" s="555">
        <v>1</v>
      </c>
      <c r="L3270" s="546">
        <v>12</v>
      </c>
      <c r="M3270" s="578">
        <v>25450.417934003184</v>
      </c>
      <c r="N3270" s="546">
        <v>1</v>
      </c>
      <c r="O3270" s="546">
        <v>6</v>
      </c>
      <c r="P3270" s="578">
        <v>12329.311892675656</v>
      </c>
    </row>
    <row r="3271" spans="1:16" x14ac:dyDescent="0.2">
      <c r="A3271" s="546" t="s">
        <v>8110</v>
      </c>
      <c r="B3271" s="498" t="s">
        <v>619</v>
      </c>
      <c r="C3271" s="499" t="s">
        <v>620</v>
      </c>
      <c r="D3271" s="546" t="s">
        <v>8827</v>
      </c>
      <c r="E3271" s="575">
        <v>2400</v>
      </c>
      <c r="F3271" s="576">
        <v>25327414</v>
      </c>
      <c r="G3271" s="577" t="s">
        <v>8828</v>
      </c>
      <c r="H3271" s="551" t="s">
        <v>8119</v>
      </c>
      <c r="I3271" s="551" t="s">
        <v>7122</v>
      </c>
      <c r="J3271" s="551" t="s">
        <v>8119</v>
      </c>
      <c r="K3271" s="555">
        <v>1</v>
      </c>
      <c r="L3271" s="546">
        <v>12</v>
      </c>
      <c r="M3271" s="578">
        <v>31488.217934003187</v>
      </c>
      <c r="N3271" s="546">
        <v>1</v>
      </c>
      <c r="O3271" s="546">
        <v>6</v>
      </c>
      <c r="P3271" s="578">
        <v>15599.311892675656</v>
      </c>
    </row>
    <row r="3272" spans="1:16" x14ac:dyDescent="0.2">
      <c r="A3272" s="546" t="s">
        <v>8110</v>
      </c>
      <c r="B3272" s="498" t="s">
        <v>619</v>
      </c>
      <c r="C3272" s="499" t="s">
        <v>620</v>
      </c>
      <c r="D3272" s="546" t="s">
        <v>8210</v>
      </c>
      <c r="E3272" s="575">
        <v>3100</v>
      </c>
      <c r="F3272" s="576">
        <v>80308126</v>
      </c>
      <c r="G3272" s="577" t="s">
        <v>8829</v>
      </c>
      <c r="H3272" s="551" t="s">
        <v>8350</v>
      </c>
      <c r="I3272" s="551" t="s">
        <v>7082</v>
      </c>
      <c r="J3272" s="551" t="s">
        <v>8350</v>
      </c>
      <c r="K3272" s="555">
        <v>1</v>
      </c>
      <c r="L3272" s="546">
        <v>12</v>
      </c>
      <c r="M3272" s="578">
        <v>39888.217934003187</v>
      </c>
      <c r="N3272" s="546">
        <v>1</v>
      </c>
      <c r="O3272" s="546">
        <v>6</v>
      </c>
      <c r="P3272" s="578">
        <v>19810.111892675654</v>
      </c>
    </row>
    <row r="3273" spans="1:16" x14ac:dyDescent="0.2">
      <c r="A3273" s="546" t="s">
        <v>8110</v>
      </c>
      <c r="B3273" s="498" t="s">
        <v>619</v>
      </c>
      <c r="C3273" s="499" t="s">
        <v>620</v>
      </c>
      <c r="D3273" s="546" t="s">
        <v>8279</v>
      </c>
      <c r="E3273" s="575">
        <v>1900</v>
      </c>
      <c r="F3273" s="576">
        <v>23983668</v>
      </c>
      <c r="G3273" s="577" t="s">
        <v>8830</v>
      </c>
      <c r="H3273" s="551" t="s">
        <v>8124</v>
      </c>
      <c r="I3273" s="551" t="s">
        <v>7142</v>
      </c>
      <c r="J3273" s="551" t="s">
        <v>8124</v>
      </c>
      <c r="K3273" s="555">
        <v>1</v>
      </c>
      <c r="L3273" s="546">
        <v>12</v>
      </c>
      <c r="M3273" s="578">
        <v>25450.417934003184</v>
      </c>
      <c r="N3273" s="546">
        <v>1</v>
      </c>
      <c r="O3273" s="546">
        <v>6</v>
      </c>
      <c r="P3273" s="578">
        <v>12329.311892675656</v>
      </c>
    </row>
    <row r="3274" spans="1:16" x14ac:dyDescent="0.2">
      <c r="A3274" s="546" t="s">
        <v>8110</v>
      </c>
      <c r="B3274" s="498" t="s">
        <v>619</v>
      </c>
      <c r="C3274" s="499" t="s">
        <v>620</v>
      </c>
      <c r="D3274" s="546" t="s">
        <v>8647</v>
      </c>
      <c r="E3274" s="575">
        <v>1900</v>
      </c>
      <c r="F3274" s="576">
        <v>25327905</v>
      </c>
      <c r="G3274" s="577" t="s">
        <v>8831</v>
      </c>
      <c r="H3274" s="551" t="s">
        <v>8119</v>
      </c>
      <c r="I3274" s="551" t="s">
        <v>7142</v>
      </c>
      <c r="J3274" s="551" t="s">
        <v>8119</v>
      </c>
      <c r="K3274" s="555">
        <v>1</v>
      </c>
      <c r="L3274" s="546">
        <v>12</v>
      </c>
      <c r="M3274" s="578">
        <v>25450.417934003184</v>
      </c>
      <c r="N3274" s="546">
        <v>1</v>
      </c>
      <c r="O3274" s="546">
        <v>6</v>
      </c>
      <c r="P3274" s="578">
        <v>12329.311892675656</v>
      </c>
    </row>
    <row r="3275" spans="1:16" x14ac:dyDescent="0.2">
      <c r="A3275" s="546" t="s">
        <v>8110</v>
      </c>
      <c r="B3275" s="498" t="s">
        <v>619</v>
      </c>
      <c r="C3275" s="499" t="s">
        <v>620</v>
      </c>
      <c r="D3275" s="546" t="s">
        <v>8832</v>
      </c>
      <c r="E3275" s="575">
        <v>8000</v>
      </c>
      <c r="F3275" s="576" t="s">
        <v>8833</v>
      </c>
      <c r="G3275" s="577" t="s">
        <v>8834</v>
      </c>
      <c r="H3275" s="551" t="s">
        <v>8835</v>
      </c>
      <c r="I3275" s="551" t="s">
        <v>7082</v>
      </c>
      <c r="J3275" s="551" t="s">
        <v>8835</v>
      </c>
      <c r="K3275" s="555">
        <v>1</v>
      </c>
      <c r="L3275" s="546">
        <v>12</v>
      </c>
      <c r="M3275" s="578">
        <v>98688.217934003187</v>
      </c>
      <c r="N3275" s="546">
        <v>1</v>
      </c>
      <c r="O3275" s="546">
        <v>6</v>
      </c>
      <c r="P3275" s="578">
        <v>49210.111892675661</v>
      </c>
    </row>
    <row r="3276" spans="1:16" x14ac:dyDescent="0.2">
      <c r="A3276" s="546" t="s">
        <v>8110</v>
      </c>
      <c r="B3276" s="498" t="s">
        <v>619</v>
      </c>
      <c r="C3276" s="499" t="s">
        <v>620</v>
      </c>
      <c r="D3276" s="546" t="s">
        <v>8836</v>
      </c>
      <c r="E3276" s="575">
        <v>3100</v>
      </c>
      <c r="F3276" s="576">
        <v>47460520</v>
      </c>
      <c r="G3276" s="577" t="s">
        <v>8837</v>
      </c>
      <c r="H3276" s="551" t="s">
        <v>8119</v>
      </c>
      <c r="I3276" s="551" t="s">
        <v>7082</v>
      </c>
      <c r="J3276" s="551" t="s">
        <v>8119</v>
      </c>
      <c r="K3276" s="555">
        <v>1</v>
      </c>
      <c r="L3276" s="546">
        <v>12</v>
      </c>
      <c r="M3276" s="578">
        <v>39888.217934003187</v>
      </c>
      <c r="N3276" s="546">
        <v>1</v>
      </c>
      <c r="O3276" s="546">
        <v>6</v>
      </c>
      <c r="P3276" s="578">
        <v>19810.111892675654</v>
      </c>
    </row>
    <row r="3277" spans="1:16" x14ac:dyDescent="0.2">
      <c r="A3277" s="546" t="s">
        <v>8110</v>
      </c>
      <c r="B3277" s="498" t="s">
        <v>619</v>
      </c>
      <c r="C3277" s="499" t="s">
        <v>620</v>
      </c>
      <c r="D3277" s="546" t="s">
        <v>8536</v>
      </c>
      <c r="E3277" s="575">
        <v>1900</v>
      </c>
      <c r="F3277" s="576">
        <v>24287009</v>
      </c>
      <c r="G3277" s="577" t="s">
        <v>8838</v>
      </c>
      <c r="H3277" s="551" t="s">
        <v>8124</v>
      </c>
      <c r="I3277" s="551" t="s">
        <v>7142</v>
      </c>
      <c r="J3277" s="551" t="s">
        <v>8124</v>
      </c>
      <c r="K3277" s="555">
        <v>1</v>
      </c>
      <c r="L3277" s="546">
        <v>12</v>
      </c>
      <c r="M3277" s="578">
        <v>25450.417934003184</v>
      </c>
      <c r="N3277" s="546">
        <v>1</v>
      </c>
      <c r="O3277" s="546">
        <v>6</v>
      </c>
      <c r="P3277" s="578">
        <v>12329.311892675656</v>
      </c>
    </row>
    <row r="3278" spans="1:16" x14ac:dyDescent="0.2">
      <c r="A3278" s="546" t="s">
        <v>8110</v>
      </c>
      <c r="B3278" s="498" t="s">
        <v>619</v>
      </c>
      <c r="C3278" s="499" t="s">
        <v>620</v>
      </c>
      <c r="D3278" s="546" t="s">
        <v>8324</v>
      </c>
      <c r="E3278" s="575">
        <v>1900</v>
      </c>
      <c r="F3278" s="576">
        <v>41353421</v>
      </c>
      <c r="G3278" s="577" t="s">
        <v>8839</v>
      </c>
      <c r="H3278" s="551" t="s">
        <v>8140</v>
      </c>
      <c r="I3278" s="551" t="s">
        <v>7142</v>
      </c>
      <c r="J3278" s="551" t="s">
        <v>8140</v>
      </c>
      <c r="K3278" s="555">
        <v>1</v>
      </c>
      <c r="L3278" s="546">
        <v>12</v>
      </c>
      <c r="M3278" s="578">
        <v>25450.417934003184</v>
      </c>
      <c r="N3278" s="546">
        <v>1</v>
      </c>
      <c r="O3278" s="546">
        <v>6</v>
      </c>
      <c r="P3278" s="578">
        <v>12329.311892675656</v>
      </c>
    </row>
    <row r="3279" spans="1:16" x14ac:dyDescent="0.2">
      <c r="A3279" s="546" t="s">
        <v>8110</v>
      </c>
      <c r="B3279" s="498" t="s">
        <v>619</v>
      </c>
      <c r="C3279" s="499" t="s">
        <v>620</v>
      </c>
      <c r="D3279" s="546" t="s">
        <v>3010</v>
      </c>
      <c r="E3279" s="575">
        <v>3300</v>
      </c>
      <c r="F3279" s="576">
        <v>23814887</v>
      </c>
      <c r="G3279" s="577" t="s">
        <v>8840</v>
      </c>
      <c r="H3279" s="551" t="s">
        <v>8179</v>
      </c>
      <c r="I3279" s="551" t="s">
        <v>7082</v>
      </c>
      <c r="J3279" s="551" t="s">
        <v>8179</v>
      </c>
      <c r="K3279" s="555">
        <v>1</v>
      </c>
      <c r="L3279" s="546">
        <v>12</v>
      </c>
      <c r="M3279" s="578">
        <v>42288.217934003187</v>
      </c>
      <c r="N3279" s="546">
        <v>1</v>
      </c>
      <c r="O3279" s="546">
        <v>6</v>
      </c>
      <c r="P3279" s="578">
        <v>21010.111892675654</v>
      </c>
    </row>
    <row r="3280" spans="1:16" x14ac:dyDescent="0.2">
      <c r="A3280" s="546" t="s">
        <v>8110</v>
      </c>
      <c r="B3280" s="498" t="s">
        <v>619</v>
      </c>
      <c r="C3280" s="499" t="s">
        <v>620</v>
      </c>
      <c r="D3280" s="546" t="s">
        <v>8715</v>
      </c>
      <c r="E3280" s="575">
        <v>3100</v>
      </c>
      <c r="F3280" s="576">
        <v>23909368</v>
      </c>
      <c r="G3280" s="577" t="s">
        <v>8841</v>
      </c>
      <c r="H3280" s="551" t="s">
        <v>8842</v>
      </c>
      <c r="I3280" s="551" t="s">
        <v>7082</v>
      </c>
      <c r="J3280" s="551" t="s">
        <v>8842</v>
      </c>
      <c r="K3280" s="555">
        <v>1</v>
      </c>
      <c r="L3280" s="546">
        <v>12</v>
      </c>
      <c r="M3280" s="578">
        <v>39888.217934003187</v>
      </c>
      <c r="N3280" s="546">
        <v>1</v>
      </c>
      <c r="O3280" s="546">
        <v>6</v>
      </c>
      <c r="P3280" s="578">
        <v>19810.111892675654</v>
      </c>
    </row>
    <row r="3281" spans="1:16" x14ac:dyDescent="0.2">
      <c r="A3281" s="546" t="s">
        <v>8110</v>
      </c>
      <c r="B3281" s="498" t="s">
        <v>619</v>
      </c>
      <c r="C3281" s="499" t="s">
        <v>620</v>
      </c>
      <c r="D3281" s="546" t="s">
        <v>8443</v>
      </c>
      <c r="E3281" s="575">
        <v>3300</v>
      </c>
      <c r="F3281" s="576">
        <v>23869364</v>
      </c>
      <c r="G3281" s="577" t="s">
        <v>8843</v>
      </c>
      <c r="H3281" s="551" t="s">
        <v>8179</v>
      </c>
      <c r="I3281" s="551" t="s">
        <v>7082</v>
      </c>
      <c r="J3281" s="551" t="s">
        <v>8179</v>
      </c>
      <c r="K3281" s="555">
        <v>1</v>
      </c>
      <c r="L3281" s="546">
        <v>12</v>
      </c>
      <c r="M3281" s="578">
        <v>42288.217934003187</v>
      </c>
      <c r="N3281" s="546">
        <v>1</v>
      </c>
      <c r="O3281" s="546">
        <v>6</v>
      </c>
      <c r="P3281" s="578">
        <v>21010.111892675654</v>
      </c>
    </row>
    <row r="3282" spans="1:16" x14ac:dyDescent="0.2">
      <c r="A3282" s="546" t="s">
        <v>8110</v>
      </c>
      <c r="B3282" s="498" t="s">
        <v>619</v>
      </c>
      <c r="C3282" s="499" t="s">
        <v>620</v>
      </c>
      <c r="D3282" s="546" t="s">
        <v>8435</v>
      </c>
      <c r="E3282" s="575">
        <v>1900</v>
      </c>
      <c r="F3282" s="576">
        <v>41424488</v>
      </c>
      <c r="G3282" s="577" t="s">
        <v>8844</v>
      </c>
      <c r="H3282" s="551" t="s">
        <v>8350</v>
      </c>
      <c r="I3282" s="551" t="s">
        <v>7142</v>
      </c>
      <c r="J3282" s="551" t="s">
        <v>8350</v>
      </c>
      <c r="K3282" s="555">
        <v>1</v>
      </c>
      <c r="L3282" s="546">
        <v>12</v>
      </c>
      <c r="M3282" s="578">
        <v>25450.417934003184</v>
      </c>
      <c r="N3282" s="546">
        <v>1</v>
      </c>
      <c r="O3282" s="546">
        <v>6</v>
      </c>
      <c r="P3282" s="578">
        <v>12329.311892675656</v>
      </c>
    </row>
    <row r="3283" spans="1:16" x14ac:dyDescent="0.2">
      <c r="A3283" s="546" t="s">
        <v>8110</v>
      </c>
      <c r="B3283" s="498" t="s">
        <v>619</v>
      </c>
      <c r="C3283" s="499" t="s">
        <v>620</v>
      </c>
      <c r="D3283" s="546" t="s">
        <v>8845</v>
      </c>
      <c r="E3283" s="575">
        <v>1790</v>
      </c>
      <c r="F3283" s="576">
        <v>23808358</v>
      </c>
      <c r="G3283" s="577" t="s">
        <v>8846</v>
      </c>
      <c r="H3283" s="551">
        <v>0</v>
      </c>
      <c r="I3283" s="551" t="s">
        <v>7122</v>
      </c>
      <c r="J3283" s="551">
        <v>0</v>
      </c>
      <c r="K3283" s="555">
        <v>1</v>
      </c>
      <c r="L3283" s="546">
        <v>12</v>
      </c>
      <c r="M3283" s="578">
        <v>24011.617934003189</v>
      </c>
      <c r="N3283" s="546">
        <v>1</v>
      </c>
      <c r="O3283" s="546">
        <v>6</v>
      </c>
      <c r="P3283" s="578">
        <v>11609.911892675656</v>
      </c>
    </row>
    <row r="3284" spans="1:16" x14ac:dyDescent="0.2">
      <c r="A3284" s="546" t="s">
        <v>8110</v>
      </c>
      <c r="B3284" s="498" t="s">
        <v>619</v>
      </c>
      <c r="C3284" s="499" t="s">
        <v>620</v>
      </c>
      <c r="D3284" s="546" t="s">
        <v>8847</v>
      </c>
      <c r="E3284" s="575">
        <v>1900</v>
      </c>
      <c r="F3284" s="576">
        <v>23988542</v>
      </c>
      <c r="G3284" s="577" t="s">
        <v>8848</v>
      </c>
      <c r="H3284" s="551" t="s">
        <v>8535</v>
      </c>
      <c r="I3284" s="551" t="s">
        <v>7142</v>
      </c>
      <c r="J3284" s="551" t="s">
        <v>8535</v>
      </c>
      <c r="K3284" s="555">
        <v>1</v>
      </c>
      <c r="L3284" s="546">
        <v>12</v>
      </c>
      <c r="M3284" s="578">
        <v>25450.417934003184</v>
      </c>
      <c r="N3284" s="546">
        <v>1</v>
      </c>
      <c r="O3284" s="546">
        <v>6</v>
      </c>
      <c r="P3284" s="578">
        <v>12329.311892675656</v>
      </c>
    </row>
    <row r="3285" spans="1:16" x14ac:dyDescent="0.2">
      <c r="A3285" s="546" t="s">
        <v>8110</v>
      </c>
      <c r="B3285" s="498" t="s">
        <v>619</v>
      </c>
      <c r="C3285" s="499" t="s">
        <v>620</v>
      </c>
      <c r="D3285" s="546" t="s">
        <v>8111</v>
      </c>
      <c r="E3285" s="575">
        <v>1900</v>
      </c>
      <c r="F3285" s="576">
        <v>42024404</v>
      </c>
      <c r="G3285" s="577" t="s">
        <v>8849</v>
      </c>
      <c r="H3285" s="551" t="s">
        <v>8124</v>
      </c>
      <c r="I3285" s="551" t="s">
        <v>7142</v>
      </c>
      <c r="J3285" s="551" t="s">
        <v>8124</v>
      </c>
      <c r="K3285" s="555">
        <v>1</v>
      </c>
      <c r="L3285" s="546">
        <v>12</v>
      </c>
      <c r="M3285" s="578">
        <v>25450.417934003184</v>
      </c>
      <c r="N3285" s="546">
        <v>1</v>
      </c>
      <c r="O3285" s="546">
        <v>6</v>
      </c>
      <c r="P3285" s="578">
        <v>12329.311892675656</v>
      </c>
    </row>
    <row r="3286" spans="1:16" x14ac:dyDescent="0.2">
      <c r="A3286" s="546" t="s">
        <v>8110</v>
      </c>
      <c r="B3286" s="498" t="s">
        <v>619</v>
      </c>
      <c r="C3286" s="499" t="s">
        <v>620</v>
      </c>
      <c r="D3286" s="546" t="s">
        <v>8255</v>
      </c>
      <c r="E3286" s="575">
        <v>1900</v>
      </c>
      <c r="F3286" s="576">
        <v>23997736</v>
      </c>
      <c r="G3286" s="577" t="s">
        <v>8850</v>
      </c>
      <c r="H3286" s="551" t="s">
        <v>8851</v>
      </c>
      <c r="I3286" s="551" t="s">
        <v>7142</v>
      </c>
      <c r="J3286" s="551" t="s">
        <v>8851</v>
      </c>
      <c r="K3286" s="555">
        <v>1</v>
      </c>
      <c r="L3286" s="546">
        <v>12</v>
      </c>
      <c r="M3286" s="578">
        <v>25450.417934003184</v>
      </c>
      <c r="N3286" s="546">
        <v>1</v>
      </c>
      <c r="O3286" s="546">
        <v>6</v>
      </c>
      <c r="P3286" s="578">
        <v>12329.311892675656</v>
      </c>
    </row>
    <row r="3287" spans="1:16" x14ac:dyDescent="0.2">
      <c r="A3287" s="546" t="s">
        <v>8110</v>
      </c>
      <c r="B3287" s="498" t="s">
        <v>619</v>
      </c>
      <c r="C3287" s="499" t="s">
        <v>620</v>
      </c>
      <c r="D3287" s="546" t="s">
        <v>8852</v>
      </c>
      <c r="E3287" s="575">
        <v>1900</v>
      </c>
      <c r="F3287" s="576">
        <v>41855418</v>
      </c>
      <c r="G3287" s="577" t="s">
        <v>8853</v>
      </c>
      <c r="H3287" s="551" t="s">
        <v>8127</v>
      </c>
      <c r="I3287" s="551" t="s">
        <v>7142</v>
      </c>
      <c r="J3287" s="551" t="s">
        <v>8127</v>
      </c>
      <c r="K3287" s="555">
        <v>1</v>
      </c>
      <c r="L3287" s="546">
        <v>12</v>
      </c>
      <c r="M3287" s="578">
        <v>25450.417934003184</v>
      </c>
      <c r="N3287" s="546">
        <v>1</v>
      </c>
      <c r="O3287" s="546">
        <v>6</v>
      </c>
      <c r="P3287" s="578">
        <v>12329.311892675656</v>
      </c>
    </row>
    <row r="3288" spans="1:16" x14ac:dyDescent="0.2">
      <c r="A3288" s="546" t="s">
        <v>8110</v>
      </c>
      <c r="B3288" s="498" t="s">
        <v>619</v>
      </c>
      <c r="C3288" s="499" t="s">
        <v>620</v>
      </c>
      <c r="D3288" s="546" t="s">
        <v>8141</v>
      </c>
      <c r="E3288" s="575">
        <v>1900</v>
      </c>
      <c r="F3288" s="576">
        <v>25327555</v>
      </c>
      <c r="G3288" s="577" t="s">
        <v>8854</v>
      </c>
      <c r="H3288" s="551" t="s">
        <v>8119</v>
      </c>
      <c r="I3288" s="551" t="s">
        <v>7142</v>
      </c>
      <c r="J3288" s="551" t="s">
        <v>8119</v>
      </c>
      <c r="K3288" s="555">
        <v>1</v>
      </c>
      <c r="L3288" s="546">
        <v>12</v>
      </c>
      <c r="M3288" s="578">
        <v>25450.417934003184</v>
      </c>
      <c r="N3288" s="546">
        <v>1</v>
      </c>
      <c r="O3288" s="546">
        <v>6</v>
      </c>
      <c r="P3288" s="578">
        <v>12329.311892675656</v>
      </c>
    </row>
    <row r="3289" spans="1:16" x14ac:dyDescent="0.2">
      <c r="A3289" s="546" t="s">
        <v>8110</v>
      </c>
      <c r="B3289" s="498" t="s">
        <v>619</v>
      </c>
      <c r="C3289" s="499" t="s">
        <v>620</v>
      </c>
      <c r="D3289" s="546" t="s">
        <v>8111</v>
      </c>
      <c r="E3289" s="575">
        <v>1900</v>
      </c>
      <c r="F3289" s="576">
        <v>23962346</v>
      </c>
      <c r="G3289" s="577" t="s">
        <v>8855</v>
      </c>
      <c r="H3289" s="551" t="s">
        <v>8119</v>
      </c>
      <c r="I3289" s="551" t="s">
        <v>7142</v>
      </c>
      <c r="J3289" s="551" t="s">
        <v>8119</v>
      </c>
      <c r="K3289" s="555">
        <v>1</v>
      </c>
      <c r="L3289" s="546">
        <v>12</v>
      </c>
      <c r="M3289" s="578">
        <v>25450.417934003184</v>
      </c>
      <c r="N3289" s="546">
        <v>1</v>
      </c>
      <c r="O3289" s="546">
        <v>6</v>
      </c>
      <c r="P3289" s="578">
        <v>12329.311892675656</v>
      </c>
    </row>
    <row r="3290" spans="1:16" x14ac:dyDescent="0.2">
      <c r="A3290" s="546" t="s">
        <v>8110</v>
      </c>
      <c r="B3290" s="498" t="s">
        <v>619</v>
      </c>
      <c r="C3290" s="499" t="s">
        <v>620</v>
      </c>
      <c r="D3290" s="546" t="s">
        <v>8273</v>
      </c>
      <c r="E3290" s="575">
        <v>1900</v>
      </c>
      <c r="F3290" s="576" t="s">
        <v>8856</v>
      </c>
      <c r="G3290" s="577" t="s">
        <v>8857</v>
      </c>
      <c r="H3290" s="551">
        <v>0</v>
      </c>
      <c r="I3290" s="551" t="s">
        <v>7142</v>
      </c>
      <c r="J3290" s="551">
        <v>0</v>
      </c>
      <c r="K3290" s="555">
        <v>1</v>
      </c>
      <c r="L3290" s="546">
        <v>12</v>
      </c>
      <c r="M3290" s="578">
        <v>25450.417934003184</v>
      </c>
      <c r="N3290" s="546">
        <v>1</v>
      </c>
      <c r="O3290" s="546">
        <v>6</v>
      </c>
      <c r="P3290" s="578">
        <v>12329.311892675656</v>
      </c>
    </row>
    <row r="3291" spans="1:16" x14ac:dyDescent="0.2">
      <c r="A3291" s="546" t="s">
        <v>8110</v>
      </c>
      <c r="B3291" s="498" t="s">
        <v>619</v>
      </c>
      <c r="C3291" s="499" t="s">
        <v>620</v>
      </c>
      <c r="D3291" s="546" t="s">
        <v>8125</v>
      </c>
      <c r="E3291" s="575">
        <v>1900</v>
      </c>
      <c r="F3291" s="576">
        <v>23940140</v>
      </c>
      <c r="G3291" s="577" t="s">
        <v>8858</v>
      </c>
      <c r="H3291" s="551" t="s">
        <v>8124</v>
      </c>
      <c r="I3291" s="551" t="s">
        <v>7142</v>
      </c>
      <c r="J3291" s="551" t="s">
        <v>8124</v>
      </c>
      <c r="K3291" s="555">
        <v>1</v>
      </c>
      <c r="L3291" s="546">
        <v>12</v>
      </c>
      <c r="M3291" s="578">
        <v>25450.417934003184</v>
      </c>
      <c r="N3291" s="546">
        <v>1</v>
      </c>
      <c r="O3291" s="546">
        <v>6</v>
      </c>
      <c r="P3291" s="578">
        <v>12329.311892675656</v>
      </c>
    </row>
    <row r="3292" spans="1:16" x14ac:dyDescent="0.2">
      <c r="A3292" s="546" t="s">
        <v>8110</v>
      </c>
      <c r="B3292" s="498" t="s">
        <v>619</v>
      </c>
      <c r="C3292" s="499" t="s">
        <v>620</v>
      </c>
      <c r="D3292" s="546" t="s">
        <v>8859</v>
      </c>
      <c r="E3292" s="575">
        <v>4300</v>
      </c>
      <c r="F3292" s="576">
        <v>40851449</v>
      </c>
      <c r="G3292" s="577" t="s">
        <v>8860</v>
      </c>
      <c r="H3292" s="551" t="s">
        <v>4606</v>
      </c>
      <c r="I3292" s="551" t="s">
        <v>7082</v>
      </c>
      <c r="J3292" s="551" t="s">
        <v>4606</v>
      </c>
      <c r="K3292" s="555">
        <v>1</v>
      </c>
      <c r="L3292" s="546">
        <v>12</v>
      </c>
      <c r="M3292" s="578">
        <v>54288.217934003187</v>
      </c>
      <c r="N3292" s="546">
        <v>1</v>
      </c>
      <c r="O3292" s="546">
        <v>6</v>
      </c>
      <c r="P3292" s="578">
        <v>27010.111892675654</v>
      </c>
    </row>
    <row r="3293" spans="1:16" x14ac:dyDescent="0.2">
      <c r="A3293" s="546" t="s">
        <v>8110</v>
      </c>
      <c r="B3293" s="498" t="s">
        <v>619</v>
      </c>
      <c r="C3293" s="499" t="s">
        <v>620</v>
      </c>
      <c r="D3293" s="546" t="s">
        <v>8117</v>
      </c>
      <c r="E3293" s="575">
        <v>1900</v>
      </c>
      <c r="F3293" s="576">
        <v>23960793</v>
      </c>
      <c r="G3293" s="577" t="s">
        <v>8861</v>
      </c>
      <c r="H3293" s="551" t="s">
        <v>8127</v>
      </c>
      <c r="I3293" s="551" t="s">
        <v>7142</v>
      </c>
      <c r="J3293" s="551" t="s">
        <v>8127</v>
      </c>
      <c r="K3293" s="555">
        <v>1</v>
      </c>
      <c r="L3293" s="546">
        <v>12</v>
      </c>
      <c r="M3293" s="578">
        <v>25450.417934003184</v>
      </c>
      <c r="N3293" s="546">
        <v>1</v>
      </c>
      <c r="O3293" s="546">
        <v>6</v>
      </c>
      <c r="P3293" s="578">
        <v>12329.311892675656</v>
      </c>
    </row>
    <row r="3294" spans="1:16" x14ac:dyDescent="0.2">
      <c r="A3294" s="546" t="s">
        <v>8110</v>
      </c>
      <c r="B3294" s="498" t="s">
        <v>619</v>
      </c>
      <c r="C3294" s="499" t="s">
        <v>620</v>
      </c>
      <c r="D3294" s="546" t="s">
        <v>8713</v>
      </c>
      <c r="E3294" s="575">
        <v>1900</v>
      </c>
      <c r="F3294" s="576">
        <v>25319829</v>
      </c>
      <c r="G3294" s="577" t="s">
        <v>8862</v>
      </c>
      <c r="H3294" s="551" t="s">
        <v>8119</v>
      </c>
      <c r="I3294" s="551" t="s">
        <v>7142</v>
      </c>
      <c r="J3294" s="551" t="s">
        <v>8119</v>
      </c>
      <c r="K3294" s="555">
        <v>1</v>
      </c>
      <c r="L3294" s="546">
        <v>12</v>
      </c>
      <c r="M3294" s="578">
        <v>25450.417934003184</v>
      </c>
      <c r="N3294" s="546">
        <v>1</v>
      </c>
      <c r="O3294" s="546">
        <v>6</v>
      </c>
      <c r="P3294" s="578">
        <v>12329.311892675656</v>
      </c>
    </row>
    <row r="3295" spans="1:16" x14ac:dyDescent="0.2">
      <c r="A3295" s="546" t="s">
        <v>8110</v>
      </c>
      <c r="B3295" s="498" t="s">
        <v>619</v>
      </c>
      <c r="C3295" s="499" t="s">
        <v>620</v>
      </c>
      <c r="D3295" s="546" t="s">
        <v>8125</v>
      </c>
      <c r="E3295" s="575">
        <v>1900</v>
      </c>
      <c r="F3295" s="576">
        <v>10523861</v>
      </c>
      <c r="G3295" s="577" t="s">
        <v>8863</v>
      </c>
      <c r="H3295" s="551" t="s">
        <v>8124</v>
      </c>
      <c r="I3295" s="551" t="s">
        <v>7142</v>
      </c>
      <c r="J3295" s="551" t="s">
        <v>8124</v>
      </c>
      <c r="K3295" s="555">
        <v>1</v>
      </c>
      <c r="L3295" s="546">
        <v>12</v>
      </c>
      <c r="M3295" s="578">
        <v>25450.417934003184</v>
      </c>
      <c r="N3295" s="546">
        <v>1</v>
      </c>
      <c r="O3295" s="546">
        <v>6</v>
      </c>
      <c r="P3295" s="578">
        <v>12329.311892675656</v>
      </c>
    </row>
    <row r="3296" spans="1:16" x14ac:dyDescent="0.2">
      <c r="A3296" s="546" t="s">
        <v>8110</v>
      </c>
      <c r="B3296" s="498" t="s">
        <v>619</v>
      </c>
      <c r="C3296" s="499" t="s">
        <v>620</v>
      </c>
      <c r="D3296" s="546" t="s">
        <v>8367</v>
      </c>
      <c r="E3296" s="575">
        <v>1900</v>
      </c>
      <c r="F3296" s="576">
        <v>23936603</v>
      </c>
      <c r="G3296" s="577" t="s">
        <v>8864</v>
      </c>
      <c r="H3296" s="551" t="s">
        <v>8119</v>
      </c>
      <c r="I3296" s="551" t="s">
        <v>7142</v>
      </c>
      <c r="J3296" s="551" t="s">
        <v>8119</v>
      </c>
      <c r="K3296" s="555">
        <v>1</v>
      </c>
      <c r="L3296" s="546">
        <v>12</v>
      </c>
      <c r="M3296" s="578">
        <v>25450.417934003184</v>
      </c>
      <c r="N3296" s="546">
        <v>1</v>
      </c>
      <c r="O3296" s="546">
        <v>6</v>
      </c>
      <c r="P3296" s="578">
        <v>12329.311892675656</v>
      </c>
    </row>
    <row r="3297" spans="1:16" x14ac:dyDescent="0.2">
      <c r="A3297" s="546" t="s">
        <v>8110</v>
      </c>
      <c r="B3297" s="498" t="s">
        <v>619</v>
      </c>
      <c r="C3297" s="499" t="s">
        <v>620</v>
      </c>
      <c r="D3297" s="546" t="s">
        <v>8252</v>
      </c>
      <c r="E3297" s="575">
        <v>2300</v>
      </c>
      <c r="F3297" s="576">
        <v>40214146</v>
      </c>
      <c r="G3297" s="577" t="s">
        <v>8865</v>
      </c>
      <c r="H3297" s="551" t="s">
        <v>8473</v>
      </c>
      <c r="I3297" s="551" t="s">
        <v>7122</v>
      </c>
      <c r="J3297" s="551" t="s">
        <v>8473</v>
      </c>
      <c r="K3297" s="555">
        <v>1</v>
      </c>
      <c r="L3297" s="546">
        <v>12</v>
      </c>
      <c r="M3297" s="578">
        <v>30288.217934003187</v>
      </c>
      <c r="N3297" s="546">
        <v>1</v>
      </c>
      <c r="O3297" s="546">
        <v>6</v>
      </c>
      <c r="P3297" s="578">
        <v>14945.311892675656</v>
      </c>
    </row>
    <row r="3298" spans="1:16" x14ac:dyDescent="0.2">
      <c r="A3298" s="546" t="s">
        <v>8110</v>
      </c>
      <c r="B3298" s="498" t="s">
        <v>619</v>
      </c>
      <c r="C3298" s="499" t="s">
        <v>620</v>
      </c>
      <c r="D3298" s="546" t="s">
        <v>8814</v>
      </c>
      <c r="E3298" s="575">
        <v>1900</v>
      </c>
      <c r="F3298" s="576">
        <v>23802845</v>
      </c>
      <c r="G3298" s="577" t="s">
        <v>8866</v>
      </c>
      <c r="H3298" s="551" t="s">
        <v>8119</v>
      </c>
      <c r="I3298" s="551" t="s">
        <v>7142</v>
      </c>
      <c r="J3298" s="551" t="s">
        <v>8119</v>
      </c>
      <c r="K3298" s="555">
        <v>1</v>
      </c>
      <c r="L3298" s="546">
        <v>12</v>
      </c>
      <c r="M3298" s="578">
        <v>25450.417934003184</v>
      </c>
      <c r="N3298" s="546">
        <v>1</v>
      </c>
      <c r="O3298" s="546">
        <v>6</v>
      </c>
      <c r="P3298" s="578">
        <v>12329.311892675656</v>
      </c>
    </row>
    <row r="3299" spans="1:16" x14ac:dyDescent="0.2">
      <c r="A3299" s="546" t="s">
        <v>8110</v>
      </c>
      <c r="B3299" s="498" t="s">
        <v>619</v>
      </c>
      <c r="C3299" s="499" t="s">
        <v>620</v>
      </c>
      <c r="D3299" s="546" t="s">
        <v>8111</v>
      </c>
      <c r="E3299" s="575">
        <v>3100</v>
      </c>
      <c r="F3299" s="576">
        <v>25303674</v>
      </c>
      <c r="G3299" s="577" t="s">
        <v>8867</v>
      </c>
      <c r="H3299" s="551" t="s">
        <v>8363</v>
      </c>
      <c r="I3299" s="551" t="s">
        <v>7082</v>
      </c>
      <c r="J3299" s="551" t="s">
        <v>8363</v>
      </c>
      <c r="K3299" s="555">
        <v>1</v>
      </c>
      <c r="L3299" s="546">
        <v>12</v>
      </c>
      <c r="M3299" s="578">
        <v>39888.217934003187</v>
      </c>
      <c r="N3299" s="546">
        <v>1</v>
      </c>
      <c r="O3299" s="546">
        <v>6</v>
      </c>
      <c r="P3299" s="578">
        <v>19810.111892675654</v>
      </c>
    </row>
    <row r="3300" spans="1:16" x14ac:dyDescent="0.2">
      <c r="A3300" s="546" t="s">
        <v>8110</v>
      </c>
      <c r="B3300" s="498" t="s">
        <v>619</v>
      </c>
      <c r="C3300" s="499" t="s">
        <v>620</v>
      </c>
      <c r="D3300" s="546" t="s">
        <v>8868</v>
      </c>
      <c r="E3300" s="575">
        <v>2300</v>
      </c>
      <c r="F3300" s="576">
        <v>23928128</v>
      </c>
      <c r="G3300" s="577" t="s">
        <v>8869</v>
      </c>
      <c r="H3300" s="551" t="s">
        <v>8870</v>
      </c>
      <c r="I3300" s="551" t="s">
        <v>7122</v>
      </c>
      <c r="J3300" s="551" t="s">
        <v>8870</v>
      </c>
      <c r="K3300" s="555">
        <v>1</v>
      </c>
      <c r="L3300" s="546">
        <v>12</v>
      </c>
      <c r="M3300" s="578">
        <v>30288.217934003187</v>
      </c>
      <c r="N3300" s="546">
        <v>1</v>
      </c>
      <c r="O3300" s="546">
        <v>6</v>
      </c>
      <c r="P3300" s="578">
        <v>14945.311892675656</v>
      </c>
    </row>
    <row r="3301" spans="1:16" x14ac:dyDescent="0.2">
      <c r="A3301" s="546" t="s">
        <v>8110</v>
      </c>
      <c r="B3301" s="498" t="s">
        <v>619</v>
      </c>
      <c r="C3301" s="499" t="s">
        <v>620</v>
      </c>
      <c r="D3301" s="546" t="s">
        <v>8176</v>
      </c>
      <c r="E3301" s="575">
        <v>3500</v>
      </c>
      <c r="F3301" s="576" t="s">
        <v>8871</v>
      </c>
      <c r="G3301" s="577" t="s">
        <v>8872</v>
      </c>
      <c r="H3301" s="551" t="s">
        <v>8119</v>
      </c>
      <c r="I3301" s="551" t="s">
        <v>7082</v>
      </c>
      <c r="J3301" s="551" t="s">
        <v>8119</v>
      </c>
      <c r="K3301" s="555">
        <v>1</v>
      </c>
      <c r="L3301" s="546">
        <v>12</v>
      </c>
      <c r="M3301" s="578">
        <v>44688.217934003187</v>
      </c>
      <c r="N3301" s="546">
        <v>1</v>
      </c>
      <c r="O3301" s="546">
        <v>6</v>
      </c>
      <c r="P3301" s="578">
        <v>22210.111892675654</v>
      </c>
    </row>
    <row r="3302" spans="1:16" x14ac:dyDescent="0.2">
      <c r="A3302" s="546" t="s">
        <v>8110</v>
      </c>
      <c r="B3302" s="498" t="s">
        <v>619</v>
      </c>
      <c r="C3302" s="499" t="s">
        <v>620</v>
      </c>
      <c r="D3302" s="546" t="s">
        <v>8111</v>
      </c>
      <c r="E3302" s="575">
        <v>4600</v>
      </c>
      <c r="F3302" s="576">
        <v>23853640</v>
      </c>
      <c r="G3302" s="577" t="s">
        <v>8873</v>
      </c>
      <c r="H3302" s="551" t="s">
        <v>8458</v>
      </c>
      <c r="I3302" s="551" t="s">
        <v>7082</v>
      </c>
      <c r="J3302" s="551" t="s">
        <v>8458</v>
      </c>
      <c r="K3302" s="555">
        <v>1</v>
      </c>
      <c r="L3302" s="546">
        <v>12</v>
      </c>
      <c r="M3302" s="578">
        <v>57888.217934003187</v>
      </c>
      <c r="N3302" s="546">
        <v>1</v>
      </c>
      <c r="O3302" s="546">
        <v>6</v>
      </c>
      <c r="P3302" s="578">
        <v>28810.111892675654</v>
      </c>
    </row>
    <row r="3303" spans="1:16" x14ac:dyDescent="0.2">
      <c r="A3303" s="546" t="s">
        <v>8110</v>
      </c>
      <c r="B3303" s="498" t="s">
        <v>619</v>
      </c>
      <c r="C3303" s="499" t="s">
        <v>620</v>
      </c>
      <c r="D3303" s="546" t="s">
        <v>8383</v>
      </c>
      <c r="E3303" s="575">
        <v>4600</v>
      </c>
      <c r="F3303" s="576">
        <v>23978888</v>
      </c>
      <c r="G3303" s="577" t="s">
        <v>8874</v>
      </c>
      <c r="H3303" s="551" t="s">
        <v>8179</v>
      </c>
      <c r="I3303" s="551" t="s">
        <v>7082</v>
      </c>
      <c r="J3303" s="551" t="s">
        <v>8179</v>
      </c>
      <c r="K3303" s="555">
        <v>1</v>
      </c>
      <c r="L3303" s="546">
        <v>12</v>
      </c>
      <c r="M3303" s="578">
        <v>57888.217934003187</v>
      </c>
      <c r="N3303" s="546">
        <v>1</v>
      </c>
      <c r="O3303" s="546">
        <v>6</v>
      </c>
      <c r="P3303" s="578">
        <v>28810.111892675654</v>
      </c>
    </row>
    <row r="3304" spans="1:16" x14ac:dyDescent="0.2">
      <c r="A3304" s="546" t="s">
        <v>8110</v>
      </c>
      <c r="B3304" s="498" t="s">
        <v>619</v>
      </c>
      <c r="C3304" s="499" t="s">
        <v>620</v>
      </c>
      <c r="D3304" s="546" t="s">
        <v>8111</v>
      </c>
      <c r="E3304" s="575">
        <v>2600</v>
      </c>
      <c r="F3304" s="576">
        <v>43281</v>
      </c>
      <c r="G3304" s="577" t="s">
        <v>8875</v>
      </c>
      <c r="H3304" s="551" t="s">
        <v>8876</v>
      </c>
      <c r="I3304" s="551" t="s">
        <v>7122</v>
      </c>
      <c r="J3304" s="551" t="s">
        <v>8876</v>
      </c>
      <c r="K3304" s="555">
        <v>1</v>
      </c>
      <c r="L3304" s="546">
        <v>12</v>
      </c>
      <c r="M3304" s="578">
        <v>33888.217934003187</v>
      </c>
      <c r="N3304" s="546">
        <v>1</v>
      </c>
      <c r="O3304" s="546">
        <v>6</v>
      </c>
      <c r="P3304" s="578">
        <v>16810.111892675654</v>
      </c>
    </row>
    <row r="3305" spans="1:16" x14ac:dyDescent="0.2">
      <c r="A3305" s="546" t="s">
        <v>8110</v>
      </c>
      <c r="B3305" s="498" t="s">
        <v>619</v>
      </c>
      <c r="C3305" s="499" t="s">
        <v>620</v>
      </c>
      <c r="D3305" s="546" t="s">
        <v>8877</v>
      </c>
      <c r="E3305" s="575">
        <v>2400</v>
      </c>
      <c r="F3305" s="576">
        <v>23962632</v>
      </c>
      <c r="G3305" s="577" t="s">
        <v>8878</v>
      </c>
      <c r="H3305" s="551" t="s">
        <v>8879</v>
      </c>
      <c r="I3305" s="551" t="s">
        <v>7122</v>
      </c>
      <c r="J3305" s="551" t="s">
        <v>8879</v>
      </c>
      <c r="K3305" s="555">
        <v>1</v>
      </c>
      <c r="L3305" s="546">
        <v>12</v>
      </c>
      <c r="M3305" s="578">
        <v>31488.217934003187</v>
      </c>
      <c r="N3305" s="546">
        <v>1</v>
      </c>
      <c r="O3305" s="546">
        <v>6</v>
      </c>
      <c r="P3305" s="578">
        <v>15599.311892675656</v>
      </c>
    </row>
    <row r="3306" spans="1:16" x14ac:dyDescent="0.2">
      <c r="A3306" s="546" t="s">
        <v>8110</v>
      </c>
      <c r="B3306" s="498" t="s">
        <v>619</v>
      </c>
      <c r="C3306" s="499" t="s">
        <v>620</v>
      </c>
      <c r="D3306" s="546" t="s">
        <v>1251</v>
      </c>
      <c r="E3306" s="575">
        <v>4500</v>
      </c>
      <c r="F3306" s="576" t="s">
        <v>8880</v>
      </c>
      <c r="G3306" s="577" t="s">
        <v>8881</v>
      </c>
      <c r="H3306" s="551" t="s">
        <v>8189</v>
      </c>
      <c r="I3306" s="551" t="s">
        <v>7082</v>
      </c>
      <c r="J3306" s="551" t="s">
        <v>8189</v>
      </c>
      <c r="K3306" s="555">
        <v>1</v>
      </c>
      <c r="L3306" s="546">
        <v>12</v>
      </c>
      <c r="M3306" s="578">
        <v>56688.217934003187</v>
      </c>
      <c r="N3306" s="546">
        <v>1</v>
      </c>
      <c r="O3306" s="546">
        <v>6</v>
      </c>
      <c r="P3306" s="578">
        <v>28210.111892675654</v>
      </c>
    </row>
    <row r="3307" spans="1:16" x14ac:dyDescent="0.2">
      <c r="A3307" s="546" t="s">
        <v>8110</v>
      </c>
      <c r="B3307" s="498" t="s">
        <v>619</v>
      </c>
      <c r="C3307" s="499" t="s">
        <v>620</v>
      </c>
      <c r="D3307" s="546" t="s">
        <v>8111</v>
      </c>
      <c r="E3307" s="575">
        <v>2600</v>
      </c>
      <c r="F3307" s="576">
        <v>23883075</v>
      </c>
      <c r="G3307" s="577" t="s">
        <v>8882</v>
      </c>
      <c r="H3307" s="551" t="s">
        <v>8210</v>
      </c>
      <c r="I3307" s="551" t="s">
        <v>7122</v>
      </c>
      <c r="J3307" s="551" t="s">
        <v>8210</v>
      </c>
      <c r="K3307" s="555">
        <v>1</v>
      </c>
      <c r="L3307" s="546">
        <v>12</v>
      </c>
      <c r="M3307" s="578">
        <v>33888.217934003187</v>
      </c>
      <c r="N3307" s="546">
        <v>1</v>
      </c>
      <c r="O3307" s="546">
        <v>6</v>
      </c>
      <c r="P3307" s="578">
        <v>16810.111892675654</v>
      </c>
    </row>
    <row r="3308" spans="1:16" x14ac:dyDescent="0.2">
      <c r="A3308" s="546" t="s">
        <v>8110</v>
      </c>
      <c r="B3308" s="498" t="s">
        <v>619</v>
      </c>
      <c r="C3308" s="499" t="s">
        <v>620</v>
      </c>
      <c r="D3308" s="546" t="s">
        <v>8285</v>
      </c>
      <c r="E3308" s="575">
        <v>1900</v>
      </c>
      <c r="F3308" s="576">
        <v>10771543</v>
      </c>
      <c r="G3308" s="577" t="s">
        <v>8883</v>
      </c>
      <c r="H3308" s="551" t="s">
        <v>8140</v>
      </c>
      <c r="I3308" s="551" t="s">
        <v>7142</v>
      </c>
      <c r="J3308" s="551" t="s">
        <v>8140</v>
      </c>
      <c r="K3308" s="555">
        <v>1</v>
      </c>
      <c r="L3308" s="546">
        <v>12</v>
      </c>
      <c r="M3308" s="578">
        <v>25450.417934003184</v>
      </c>
      <c r="N3308" s="546">
        <v>1</v>
      </c>
      <c r="O3308" s="546">
        <v>6</v>
      </c>
      <c r="P3308" s="578">
        <v>12329.311892675656</v>
      </c>
    </row>
    <row r="3309" spans="1:16" x14ac:dyDescent="0.2">
      <c r="A3309" s="546" t="s">
        <v>8110</v>
      </c>
      <c r="B3309" s="498" t="s">
        <v>619</v>
      </c>
      <c r="C3309" s="499" t="s">
        <v>620</v>
      </c>
      <c r="D3309" s="546" t="s">
        <v>8111</v>
      </c>
      <c r="E3309" s="575">
        <v>1900</v>
      </c>
      <c r="F3309" s="576">
        <v>42490151</v>
      </c>
      <c r="G3309" s="577" t="s">
        <v>8884</v>
      </c>
      <c r="H3309" s="551" t="s">
        <v>8119</v>
      </c>
      <c r="I3309" s="551" t="s">
        <v>7142</v>
      </c>
      <c r="J3309" s="551" t="s">
        <v>8119</v>
      </c>
      <c r="K3309" s="555">
        <v>1</v>
      </c>
      <c r="L3309" s="546">
        <v>12</v>
      </c>
      <c r="M3309" s="578">
        <v>25450.417934003184</v>
      </c>
      <c r="N3309" s="546">
        <v>1</v>
      </c>
      <c r="O3309" s="546">
        <v>6</v>
      </c>
      <c r="P3309" s="578">
        <v>12329.311892675656</v>
      </c>
    </row>
    <row r="3310" spans="1:16" x14ac:dyDescent="0.2">
      <c r="A3310" s="546" t="s">
        <v>8110</v>
      </c>
      <c r="B3310" s="498" t="s">
        <v>619</v>
      </c>
      <c r="C3310" s="499" t="s">
        <v>620</v>
      </c>
      <c r="D3310" s="546" t="s">
        <v>8885</v>
      </c>
      <c r="E3310" s="575">
        <v>1500</v>
      </c>
      <c r="F3310" s="576">
        <v>25315210</v>
      </c>
      <c r="G3310" s="577" t="s">
        <v>8886</v>
      </c>
      <c r="H3310" s="551" t="s">
        <v>8119</v>
      </c>
      <c r="I3310" s="551" t="s">
        <v>7142</v>
      </c>
      <c r="J3310" s="551" t="s">
        <v>8119</v>
      </c>
      <c r="K3310" s="555">
        <v>1</v>
      </c>
      <c r="L3310" s="546">
        <v>12</v>
      </c>
      <c r="M3310" s="578">
        <v>20218.417934003184</v>
      </c>
      <c r="N3310" s="546">
        <v>1</v>
      </c>
      <c r="O3310" s="546">
        <v>6</v>
      </c>
      <c r="P3310" s="578">
        <v>9713.3118926756561</v>
      </c>
    </row>
    <row r="3311" spans="1:16" x14ac:dyDescent="0.2">
      <c r="A3311" s="546" t="s">
        <v>8110</v>
      </c>
      <c r="B3311" s="498" t="s">
        <v>619</v>
      </c>
      <c r="C3311" s="499" t="s">
        <v>620</v>
      </c>
      <c r="D3311" s="546" t="s">
        <v>8503</v>
      </c>
      <c r="E3311" s="575">
        <v>2300</v>
      </c>
      <c r="F3311" s="576">
        <v>23865539</v>
      </c>
      <c r="G3311" s="577" t="s">
        <v>8887</v>
      </c>
      <c r="H3311" s="551" t="s">
        <v>8888</v>
      </c>
      <c r="I3311" s="551" t="s">
        <v>7122</v>
      </c>
      <c r="J3311" s="551" t="s">
        <v>8888</v>
      </c>
      <c r="K3311" s="555">
        <v>1</v>
      </c>
      <c r="L3311" s="546">
        <v>12</v>
      </c>
      <c r="M3311" s="578">
        <v>30288.217934003187</v>
      </c>
      <c r="N3311" s="546">
        <v>1</v>
      </c>
      <c r="O3311" s="546">
        <v>6</v>
      </c>
      <c r="P3311" s="578">
        <v>14945.311892675656</v>
      </c>
    </row>
    <row r="3312" spans="1:16" x14ac:dyDescent="0.2">
      <c r="A3312" s="546" t="s">
        <v>8110</v>
      </c>
      <c r="B3312" s="498" t="s">
        <v>619</v>
      </c>
      <c r="C3312" s="499" t="s">
        <v>620</v>
      </c>
      <c r="D3312" s="546" t="s">
        <v>8536</v>
      </c>
      <c r="E3312" s="575">
        <v>2600</v>
      </c>
      <c r="F3312" s="576">
        <v>23891408</v>
      </c>
      <c r="G3312" s="577" t="s">
        <v>8889</v>
      </c>
      <c r="H3312" s="551" t="s">
        <v>8890</v>
      </c>
      <c r="I3312" s="551" t="s">
        <v>7122</v>
      </c>
      <c r="J3312" s="551" t="s">
        <v>8890</v>
      </c>
      <c r="K3312" s="555">
        <v>1</v>
      </c>
      <c r="L3312" s="546">
        <v>12</v>
      </c>
      <c r="M3312" s="578">
        <v>33888.217934003187</v>
      </c>
      <c r="N3312" s="546">
        <v>1</v>
      </c>
      <c r="O3312" s="546">
        <v>6</v>
      </c>
      <c r="P3312" s="578">
        <v>16810.111892675654</v>
      </c>
    </row>
    <row r="3313" spans="1:16" x14ac:dyDescent="0.2">
      <c r="A3313" s="546" t="s">
        <v>8110</v>
      </c>
      <c r="B3313" s="498" t="s">
        <v>619</v>
      </c>
      <c r="C3313" s="499" t="s">
        <v>620</v>
      </c>
      <c r="D3313" s="546" t="s">
        <v>8891</v>
      </c>
      <c r="E3313" s="575">
        <v>3300</v>
      </c>
      <c r="F3313" s="576">
        <v>42459630</v>
      </c>
      <c r="G3313" s="577" t="s">
        <v>8892</v>
      </c>
      <c r="H3313" s="551" t="s">
        <v>8493</v>
      </c>
      <c r="I3313" s="551" t="s">
        <v>7082</v>
      </c>
      <c r="J3313" s="551" t="s">
        <v>8493</v>
      </c>
      <c r="K3313" s="555">
        <v>1</v>
      </c>
      <c r="L3313" s="546">
        <v>12</v>
      </c>
      <c r="M3313" s="578">
        <v>42288.217934003187</v>
      </c>
      <c r="N3313" s="546">
        <v>1</v>
      </c>
      <c r="O3313" s="546">
        <v>6</v>
      </c>
      <c r="P3313" s="578">
        <v>21010.111892675654</v>
      </c>
    </row>
    <row r="3314" spans="1:16" x14ac:dyDescent="0.2">
      <c r="A3314" s="546" t="s">
        <v>8110</v>
      </c>
      <c r="B3314" s="498" t="s">
        <v>619</v>
      </c>
      <c r="C3314" s="499" t="s">
        <v>620</v>
      </c>
      <c r="D3314" s="546" t="s">
        <v>8111</v>
      </c>
      <c r="E3314" s="575">
        <v>2600</v>
      </c>
      <c r="F3314" s="576">
        <v>23863923</v>
      </c>
      <c r="G3314" s="577" t="s">
        <v>8893</v>
      </c>
      <c r="H3314" s="551">
        <v>0</v>
      </c>
      <c r="I3314" s="551" t="s">
        <v>7122</v>
      </c>
      <c r="J3314" s="551">
        <v>0</v>
      </c>
      <c r="K3314" s="555">
        <v>1</v>
      </c>
      <c r="L3314" s="546">
        <v>12</v>
      </c>
      <c r="M3314" s="578">
        <v>33888.217934003187</v>
      </c>
      <c r="N3314" s="546">
        <v>1</v>
      </c>
      <c r="O3314" s="546">
        <v>6</v>
      </c>
      <c r="P3314" s="578">
        <v>16810.111892675654</v>
      </c>
    </row>
    <row r="3315" spans="1:16" x14ac:dyDescent="0.2">
      <c r="A3315" s="546" t="s">
        <v>8110</v>
      </c>
      <c r="B3315" s="498" t="s">
        <v>619</v>
      </c>
      <c r="C3315" s="499" t="s">
        <v>620</v>
      </c>
      <c r="D3315" s="546" t="s">
        <v>8894</v>
      </c>
      <c r="E3315" s="575">
        <v>3500</v>
      </c>
      <c r="F3315" s="576">
        <v>80029727</v>
      </c>
      <c r="G3315" s="577" t="s">
        <v>8895</v>
      </c>
      <c r="H3315" s="551" t="s">
        <v>7884</v>
      </c>
      <c r="I3315" s="551" t="s">
        <v>7082</v>
      </c>
      <c r="J3315" s="551" t="s">
        <v>7884</v>
      </c>
      <c r="K3315" s="555">
        <v>1</v>
      </c>
      <c r="L3315" s="546">
        <v>12</v>
      </c>
      <c r="M3315" s="578">
        <v>44688.217934003187</v>
      </c>
      <c r="N3315" s="546">
        <v>1</v>
      </c>
      <c r="O3315" s="546">
        <v>6</v>
      </c>
      <c r="P3315" s="578">
        <v>22210.111892675654</v>
      </c>
    </row>
    <row r="3316" spans="1:16" x14ac:dyDescent="0.2">
      <c r="A3316" s="546" t="s">
        <v>8110</v>
      </c>
      <c r="B3316" s="498" t="s">
        <v>619</v>
      </c>
      <c r="C3316" s="499" t="s">
        <v>620</v>
      </c>
      <c r="D3316" s="546" t="s">
        <v>8353</v>
      </c>
      <c r="E3316" s="575">
        <v>1900</v>
      </c>
      <c r="F3316" s="576">
        <v>23848049</v>
      </c>
      <c r="G3316" s="577" t="s">
        <v>8896</v>
      </c>
      <c r="H3316" s="551" t="s">
        <v>8119</v>
      </c>
      <c r="I3316" s="551" t="s">
        <v>7142</v>
      </c>
      <c r="J3316" s="551" t="s">
        <v>8119</v>
      </c>
      <c r="K3316" s="555">
        <v>1</v>
      </c>
      <c r="L3316" s="546">
        <v>12</v>
      </c>
      <c r="M3316" s="578">
        <v>25450.417934003184</v>
      </c>
      <c r="N3316" s="546">
        <v>1</v>
      </c>
      <c r="O3316" s="546">
        <v>6</v>
      </c>
      <c r="P3316" s="578">
        <v>12329.311892675656</v>
      </c>
    </row>
    <row r="3317" spans="1:16" x14ac:dyDescent="0.2">
      <c r="A3317" s="546" t="s">
        <v>8110</v>
      </c>
      <c r="B3317" s="498" t="s">
        <v>619</v>
      </c>
      <c r="C3317" s="499" t="s">
        <v>620</v>
      </c>
      <c r="D3317" s="546" t="s">
        <v>8111</v>
      </c>
      <c r="E3317" s="575">
        <v>1900</v>
      </c>
      <c r="F3317" s="576">
        <v>44503439</v>
      </c>
      <c r="G3317" s="577" t="s">
        <v>8897</v>
      </c>
      <c r="H3317" s="551" t="s">
        <v>8434</v>
      </c>
      <c r="I3317" s="551" t="s">
        <v>7142</v>
      </c>
      <c r="J3317" s="551" t="s">
        <v>8434</v>
      </c>
      <c r="K3317" s="555">
        <v>1</v>
      </c>
      <c r="L3317" s="546">
        <v>12</v>
      </c>
      <c r="M3317" s="578">
        <v>25450.417934003184</v>
      </c>
      <c r="N3317" s="546">
        <v>1</v>
      </c>
      <c r="O3317" s="546">
        <v>6</v>
      </c>
      <c r="P3317" s="578">
        <v>12329.311892675656</v>
      </c>
    </row>
    <row r="3318" spans="1:16" x14ac:dyDescent="0.2">
      <c r="A3318" s="546" t="s">
        <v>8110</v>
      </c>
      <c r="B3318" s="498" t="s">
        <v>619</v>
      </c>
      <c r="C3318" s="499" t="s">
        <v>620</v>
      </c>
      <c r="D3318" s="546" t="s">
        <v>8898</v>
      </c>
      <c r="E3318" s="575">
        <v>2600</v>
      </c>
      <c r="F3318" s="576">
        <v>42032593</v>
      </c>
      <c r="G3318" s="577" t="s">
        <v>8899</v>
      </c>
      <c r="H3318" s="551" t="s">
        <v>8847</v>
      </c>
      <c r="I3318" s="551" t="s">
        <v>7122</v>
      </c>
      <c r="J3318" s="551" t="s">
        <v>8847</v>
      </c>
      <c r="K3318" s="555">
        <v>1</v>
      </c>
      <c r="L3318" s="546">
        <v>12</v>
      </c>
      <c r="M3318" s="578">
        <v>33888.217934003187</v>
      </c>
      <c r="N3318" s="546">
        <v>1</v>
      </c>
      <c r="O3318" s="546">
        <v>6</v>
      </c>
      <c r="P3318" s="578">
        <v>16810.111892675654</v>
      </c>
    </row>
    <row r="3319" spans="1:16" x14ac:dyDescent="0.2">
      <c r="A3319" s="546" t="s">
        <v>8110</v>
      </c>
      <c r="B3319" s="498" t="s">
        <v>619</v>
      </c>
      <c r="C3319" s="499" t="s">
        <v>620</v>
      </c>
      <c r="D3319" s="546" t="s">
        <v>8900</v>
      </c>
      <c r="E3319" s="575">
        <v>1900</v>
      </c>
      <c r="F3319" s="576">
        <v>23986555</v>
      </c>
      <c r="G3319" s="577" t="s">
        <v>8901</v>
      </c>
      <c r="H3319" s="551" t="s">
        <v>8124</v>
      </c>
      <c r="I3319" s="551" t="s">
        <v>7142</v>
      </c>
      <c r="J3319" s="551" t="s">
        <v>8124</v>
      </c>
      <c r="K3319" s="555">
        <v>1</v>
      </c>
      <c r="L3319" s="546">
        <v>12</v>
      </c>
      <c r="M3319" s="578">
        <v>25450.417934003184</v>
      </c>
      <c r="N3319" s="546">
        <v>1</v>
      </c>
      <c r="O3319" s="546">
        <v>6</v>
      </c>
      <c r="P3319" s="578">
        <v>12329.311892675656</v>
      </c>
    </row>
    <row r="3320" spans="1:16" x14ac:dyDescent="0.2">
      <c r="A3320" s="546" t="s">
        <v>8110</v>
      </c>
      <c r="B3320" s="498" t="s">
        <v>619</v>
      </c>
      <c r="C3320" s="499" t="s">
        <v>620</v>
      </c>
      <c r="D3320" s="546" t="s">
        <v>8902</v>
      </c>
      <c r="E3320" s="575">
        <v>3100</v>
      </c>
      <c r="F3320" s="576">
        <v>42997299</v>
      </c>
      <c r="G3320" s="577" t="s">
        <v>8903</v>
      </c>
      <c r="H3320" s="551" t="s">
        <v>8350</v>
      </c>
      <c r="I3320" s="551" t="s">
        <v>7082</v>
      </c>
      <c r="J3320" s="551" t="s">
        <v>8350</v>
      </c>
      <c r="K3320" s="555">
        <v>1</v>
      </c>
      <c r="L3320" s="546">
        <v>12</v>
      </c>
      <c r="M3320" s="578">
        <v>39888.217934003187</v>
      </c>
      <c r="N3320" s="546">
        <v>1</v>
      </c>
      <c r="O3320" s="546">
        <v>6</v>
      </c>
      <c r="P3320" s="578">
        <v>19810.111892675654</v>
      </c>
    </row>
    <row r="3321" spans="1:16" x14ac:dyDescent="0.2">
      <c r="A3321" s="546" t="s">
        <v>8110</v>
      </c>
      <c r="B3321" s="498" t="s">
        <v>619</v>
      </c>
      <c r="C3321" s="499" t="s">
        <v>620</v>
      </c>
      <c r="D3321" s="546" t="s">
        <v>8904</v>
      </c>
      <c r="E3321" s="575">
        <v>3100</v>
      </c>
      <c r="F3321" s="576">
        <v>44649145</v>
      </c>
      <c r="G3321" s="577" t="s">
        <v>8905</v>
      </c>
      <c r="H3321" s="551" t="s">
        <v>8350</v>
      </c>
      <c r="I3321" s="551" t="s">
        <v>7082</v>
      </c>
      <c r="J3321" s="551" t="s">
        <v>8350</v>
      </c>
      <c r="K3321" s="555">
        <v>1</v>
      </c>
      <c r="L3321" s="546">
        <v>12</v>
      </c>
      <c r="M3321" s="578">
        <v>39888.217934003187</v>
      </c>
      <c r="N3321" s="546">
        <v>1</v>
      </c>
      <c r="O3321" s="546">
        <v>6</v>
      </c>
      <c r="P3321" s="578">
        <v>19810.111892675654</v>
      </c>
    </row>
    <row r="3322" spans="1:16" x14ac:dyDescent="0.2">
      <c r="A3322" s="546" t="s">
        <v>8110</v>
      </c>
      <c r="B3322" s="498" t="s">
        <v>619</v>
      </c>
      <c r="C3322" s="499" t="s">
        <v>620</v>
      </c>
      <c r="D3322" s="546" t="s">
        <v>8906</v>
      </c>
      <c r="E3322" s="575">
        <v>2600</v>
      </c>
      <c r="F3322" s="576">
        <v>23994944</v>
      </c>
      <c r="G3322" s="577" t="s">
        <v>8907</v>
      </c>
      <c r="H3322" s="551" t="s">
        <v>7095</v>
      </c>
      <c r="I3322" s="551" t="s">
        <v>7122</v>
      </c>
      <c r="J3322" s="551" t="s">
        <v>7095</v>
      </c>
      <c r="K3322" s="555">
        <v>1</v>
      </c>
      <c r="L3322" s="546">
        <v>12</v>
      </c>
      <c r="M3322" s="578">
        <v>33888.217934003187</v>
      </c>
      <c r="N3322" s="546">
        <v>1</v>
      </c>
      <c r="O3322" s="546">
        <v>6</v>
      </c>
      <c r="P3322" s="578">
        <v>16810.111892675654</v>
      </c>
    </row>
    <row r="3323" spans="1:16" x14ac:dyDescent="0.2">
      <c r="A3323" s="546" t="s">
        <v>8110</v>
      </c>
      <c r="B3323" s="498" t="s">
        <v>619</v>
      </c>
      <c r="C3323" s="499" t="s">
        <v>620</v>
      </c>
      <c r="D3323" s="546" t="s">
        <v>8906</v>
      </c>
      <c r="E3323" s="575">
        <v>5000</v>
      </c>
      <c r="F3323" s="576">
        <v>42259196</v>
      </c>
      <c r="G3323" s="577" t="s">
        <v>8908</v>
      </c>
      <c r="H3323" s="551" t="s">
        <v>8909</v>
      </c>
      <c r="I3323" s="551" t="s">
        <v>7082</v>
      </c>
      <c r="J3323" s="551" t="s">
        <v>8909</v>
      </c>
      <c r="K3323" s="555">
        <v>1</v>
      </c>
      <c r="L3323" s="546">
        <v>12</v>
      </c>
      <c r="M3323" s="578">
        <v>62688.217934003187</v>
      </c>
      <c r="N3323" s="546">
        <v>1</v>
      </c>
      <c r="O3323" s="546">
        <v>6</v>
      </c>
      <c r="P3323" s="578">
        <v>31210.111892675654</v>
      </c>
    </row>
    <row r="3324" spans="1:16" x14ac:dyDescent="0.2">
      <c r="A3324" s="546" t="s">
        <v>8110</v>
      </c>
      <c r="B3324" s="498" t="s">
        <v>619</v>
      </c>
      <c r="C3324" s="499" t="s">
        <v>620</v>
      </c>
      <c r="D3324" s="546" t="s">
        <v>8312</v>
      </c>
      <c r="E3324" s="575">
        <v>5700</v>
      </c>
      <c r="F3324" s="576">
        <v>23983069</v>
      </c>
      <c r="G3324" s="577" t="s">
        <v>8910</v>
      </c>
      <c r="H3324" s="551" t="s">
        <v>7172</v>
      </c>
      <c r="I3324" s="551" t="s">
        <v>7082</v>
      </c>
      <c r="J3324" s="551" t="s">
        <v>7172</v>
      </c>
      <c r="K3324" s="555">
        <v>1</v>
      </c>
      <c r="L3324" s="546">
        <v>12</v>
      </c>
      <c r="M3324" s="578">
        <v>71088.217934003187</v>
      </c>
      <c r="N3324" s="546">
        <v>1</v>
      </c>
      <c r="O3324" s="546">
        <v>6</v>
      </c>
      <c r="P3324" s="578">
        <v>35410.111892675661</v>
      </c>
    </row>
    <row r="3325" spans="1:16" x14ac:dyDescent="0.2">
      <c r="A3325" s="546" t="s">
        <v>8110</v>
      </c>
      <c r="B3325" s="498" t="s">
        <v>619</v>
      </c>
      <c r="C3325" s="499" t="s">
        <v>620</v>
      </c>
      <c r="D3325" s="546" t="s">
        <v>3010</v>
      </c>
      <c r="E3325" s="575">
        <v>1900</v>
      </c>
      <c r="F3325" s="576">
        <v>24812404</v>
      </c>
      <c r="G3325" s="577" t="s">
        <v>8911</v>
      </c>
      <c r="H3325" s="551" t="s">
        <v>8912</v>
      </c>
      <c r="I3325" s="551" t="s">
        <v>7142</v>
      </c>
      <c r="J3325" s="551" t="s">
        <v>8912</v>
      </c>
      <c r="K3325" s="555">
        <v>1</v>
      </c>
      <c r="L3325" s="546">
        <v>12</v>
      </c>
      <c r="M3325" s="578">
        <v>25450.417934003184</v>
      </c>
      <c r="N3325" s="546">
        <v>1</v>
      </c>
      <c r="O3325" s="546">
        <v>6</v>
      </c>
      <c r="P3325" s="578">
        <v>12329.311892675656</v>
      </c>
    </row>
    <row r="3326" spans="1:16" x14ac:dyDescent="0.2">
      <c r="A3326" s="546" t="s">
        <v>8110</v>
      </c>
      <c r="B3326" s="498" t="s">
        <v>619</v>
      </c>
      <c r="C3326" s="499" t="s">
        <v>620</v>
      </c>
      <c r="D3326" s="546" t="s">
        <v>3010</v>
      </c>
      <c r="E3326" s="575">
        <v>3300</v>
      </c>
      <c r="F3326" s="576">
        <v>23948581</v>
      </c>
      <c r="G3326" s="577" t="s">
        <v>8913</v>
      </c>
      <c r="H3326" s="551" t="s">
        <v>8847</v>
      </c>
      <c r="I3326" s="551" t="s">
        <v>7082</v>
      </c>
      <c r="J3326" s="551" t="s">
        <v>8847</v>
      </c>
      <c r="K3326" s="555">
        <v>1</v>
      </c>
      <c r="L3326" s="546">
        <v>12</v>
      </c>
      <c r="M3326" s="578">
        <v>42288.217934003187</v>
      </c>
      <c r="N3326" s="546">
        <v>1</v>
      </c>
      <c r="O3326" s="546">
        <v>6</v>
      </c>
      <c r="P3326" s="578">
        <v>21010.111892675654</v>
      </c>
    </row>
    <row r="3327" spans="1:16" x14ac:dyDescent="0.2">
      <c r="A3327" s="546" t="s">
        <v>8110</v>
      </c>
      <c r="B3327" s="498" t="s">
        <v>619</v>
      </c>
      <c r="C3327" s="499" t="s">
        <v>620</v>
      </c>
      <c r="D3327" s="546" t="s">
        <v>8914</v>
      </c>
      <c r="E3327" s="575">
        <v>1800</v>
      </c>
      <c r="F3327" s="576">
        <v>25134970</v>
      </c>
      <c r="G3327" s="577" t="s">
        <v>8915</v>
      </c>
      <c r="H3327" s="551" t="s">
        <v>8916</v>
      </c>
      <c r="I3327" s="551" t="s">
        <v>7142</v>
      </c>
      <c r="J3327" s="551" t="s">
        <v>8916</v>
      </c>
      <c r="K3327" s="555">
        <v>1</v>
      </c>
      <c r="L3327" s="546">
        <v>12</v>
      </c>
      <c r="M3327" s="578">
        <v>24142.417934003184</v>
      </c>
      <c r="N3327" s="546">
        <v>1</v>
      </c>
      <c r="O3327" s="546">
        <v>6</v>
      </c>
      <c r="P3327" s="578">
        <v>11675.311892675656</v>
      </c>
    </row>
    <row r="3328" spans="1:16" x14ac:dyDescent="0.2">
      <c r="A3328" s="546" t="s">
        <v>8110</v>
      </c>
      <c r="B3328" s="498" t="s">
        <v>619</v>
      </c>
      <c r="C3328" s="499" t="s">
        <v>620</v>
      </c>
      <c r="D3328" s="546" t="s">
        <v>8917</v>
      </c>
      <c r="E3328" s="575">
        <v>2300</v>
      </c>
      <c r="F3328" s="576">
        <v>42464699</v>
      </c>
      <c r="G3328" s="577" t="s">
        <v>8918</v>
      </c>
      <c r="H3328" s="551" t="s">
        <v>8919</v>
      </c>
      <c r="I3328" s="551" t="s">
        <v>7122</v>
      </c>
      <c r="J3328" s="551" t="s">
        <v>8919</v>
      </c>
      <c r="K3328" s="555">
        <v>1</v>
      </c>
      <c r="L3328" s="546">
        <v>12</v>
      </c>
      <c r="M3328" s="578">
        <v>30288.217934003187</v>
      </c>
      <c r="N3328" s="546">
        <v>1</v>
      </c>
      <c r="O3328" s="546">
        <v>6</v>
      </c>
      <c r="P3328" s="578">
        <v>14945.311892675656</v>
      </c>
    </row>
    <row r="3329" spans="1:16" x14ac:dyDescent="0.2">
      <c r="A3329" s="546" t="s">
        <v>8110</v>
      </c>
      <c r="B3329" s="498" t="s">
        <v>619</v>
      </c>
      <c r="C3329" s="499" t="s">
        <v>620</v>
      </c>
      <c r="D3329" s="546" t="s">
        <v>8920</v>
      </c>
      <c r="E3329" s="575">
        <v>2300</v>
      </c>
      <c r="F3329" s="576">
        <v>23832875</v>
      </c>
      <c r="G3329" s="577" t="s">
        <v>8921</v>
      </c>
      <c r="H3329" s="551" t="s">
        <v>7122</v>
      </c>
      <c r="I3329" s="551" t="s">
        <v>7122</v>
      </c>
      <c r="J3329" s="551" t="s">
        <v>7122</v>
      </c>
      <c r="K3329" s="555">
        <v>1</v>
      </c>
      <c r="L3329" s="546">
        <v>12</v>
      </c>
      <c r="M3329" s="578">
        <v>30288.217934003187</v>
      </c>
      <c r="N3329" s="546">
        <v>1</v>
      </c>
      <c r="O3329" s="546">
        <v>6</v>
      </c>
      <c r="P3329" s="578">
        <v>14945.311892675656</v>
      </c>
    </row>
    <row r="3330" spans="1:16" x14ac:dyDescent="0.2">
      <c r="A3330" s="546" t="s">
        <v>8110</v>
      </c>
      <c r="B3330" s="498" t="s">
        <v>619</v>
      </c>
      <c r="C3330" s="499" t="s">
        <v>620</v>
      </c>
      <c r="D3330" s="546" t="s">
        <v>8922</v>
      </c>
      <c r="E3330" s="575">
        <v>3500</v>
      </c>
      <c r="F3330" s="576" t="s">
        <v>8923</v>
      </c>
      <c r="G3330" s="577" t="s">
        <v>8924</v>
      </c>
      <c r="H3330" s="551" t="s">
        <v>8925</v>
      </c>
      <c r="I3330" s="551" t="s">
        <v>7082</v>
      </c>
      <c r="J3330" s="551" t="s">
        <v>8925</v>
      </c>
      <c r="K3330" s="555">
        <v>1</v>
      </c>
      <c r="L3330" s="546">
        <v>12</v>
      </c>
      <c r="M3330" s="578">
        <v>44688.217934003187</v>
      </c>
      <c r="N3330" s="546">
        <v>1</v>
      </c>
      <c r="O3330" s="546">
        <v>6</v>
      </c>
      <c r="P3330" s="578">
        <v>22210.111892675654</v>
      </c>
    </row>
    <row r="3331" spans="1:16" x14ac:dyDescent="0.2">
      <c r="A3331" s="546" t="s">
        <v>8110</v>
      </c>
      <c r="B3331" s="498" t="s">
        <v>619</v>
      </c>
      <c r="C3331" s="499" t="s">
        <v>620</v>
      </c>
      <c r="D3331" s="546" t="s">
        <v>8459</v>
      </c>
      <c r="E3331" s="575">
        <v>4300</v>
      </c>
      <c r="F3331" s="576" t="s">
        <v>8926</v>
      </c>
      <c r="G3331" s="577" t="s">
        <v>8927</v>
      </c>
      <c r="H3331" s="551" t="s">
        <v>8459</v>
      </c>
      <c r="I3331" s="551" t="s">
        <v>7082</v>
      </c>
      <c r="J3331" s="551" t="s">
        <v>8459</v>
      </c>
      <c r="K3331" s="555">
        <v>1</v>
      </c>
      <c r="L3331" s="546">
        <v>12</v>
      </c>
      <c r="M3331" s="578">
        <v>54288.217934003187</v>
      </c>
      <c r="N3331" s="546">
        <v>1</v>
      </c>
      <c r="O3331" s="546">
        <v>6</v>
      </c>
      <c r="P3331" s="578">
        <v>27010.111892675654</v>
      </c>
    </row>
    <row r="3332" spans="1:16" x14ac:dyDescent="0.2">
      <c r="A3332" s="546" t="s">
        <v>8110</v>
      </c>
      <c r="B3332" s="498" t="s">
        <v>619</v>
      </c>
      <c r="C3332" s="499" t="s">
        <v>620</v>
      </c>
      <c r="D3332" s="546" t="s">
        <v>8928</v>
      </c>
      <c r="E3332" s="575">
        <v>1900</v>
      </c>
      <c r="F3332" s="576">
        <v>24985706</v>
      </c>
      <c r="G3332" s="577" t="s">
        <v>8929</v>
      </c>
      <c r="H3332" s="551" t="s">
        <v>8119</v>
      </c>
      <c r="I3332" s="551" t="s">
        <v>7142</v>
      </c>
      <c r="J3332" s="551" t="s">
        <v>8119</v>
      </c>
      <c r="K3332" s="555">
        <v>1</v>
      </c>
      <c r="L3332" s="546">
        <v>12</v>
      </c>
      <c r="M3332" s="578">
        <v>25450.417934003184</v>
      </c>
      <c r="N3332" s="546">
        <v>1</v>
      </c>
      <c r="O3332" s="546">
        <v>6</v>
      </c>
      <c r="P3332" s="578">
        <v>12329.311892675656</v>
      </c>
    </row>
    <row r="3333" spans="1:16" x14ac:dyDescent="0.2">
      <c r="A3333" s="546" t="s">
        <v>8110</v>
      </c>
      <c r="B3333" s="498" t="s">
        <v>619</v>
      </c>
      <c r="C3333" s="499" t="s">
        <v>620</v>
      </c>
      <c r="D3333" s="546" t="s">
        <v>8930</v>
      </c>
      <c r="E3333" s="575">
        <v>2600</v>
      </c>
      <c r="F3333" s="576">
        <v>23965162</v>
      </c>
      <c r="G3333" s="577" t="s">
        <v>8931</v>
      </c>
      <c r="H3333" s="551" t="s">
        <v>8932</v>
      </c>
      <c r="I3333" s="551" t="s">
        <v>7122</v>
      </c>
      <c r="J3333" s="551" t="s">
        <v>8932</v>
      </c>
      <c r="K3333" s="555">
        <v>1</v>
      </c>
      <c r="L3333" s="546">
        <v>12</v>
      </c>
      <c r="M3333" s="578">
        <v>33888.217934003187</v>
      </c>
      <c r="N3333" s="546">
        <v>1</v>
      </c>
      <c r="O3333" s="546">
        <v>6</v>
      </c>
      <c r="P3333" s="578">
        <v>16810.111892675654</v>
      </c>
    </row>
    <row r="3334" spans="1:16" x14ac:dyDescent="0.2">
      <c r="A3334" s="546" t="s">
        <v>8110</v>
      </c>
      <c r="B3334" s="498" t="s">
        <v>619</v>
      </c>
      <c r="C3334" s="499" t="s">
        <v>620</v>
      </c>
      <c r="D3334" s="546" t="s">
        <v>8933</v>
      </c>
      <c r="E3334" s="575">
        <v>2300</v>
      </c>
      <c r="F3334" s="576">
        <v>42770403</v>
      </c>
      <c r="G3334" s="577" t="s">
        <v>8934</v>
      </c>
      <c r="H3334" s="551" t="s">
        <v>8434</v>
      </c>
      <c r="I3334" s="551" t="s">
        <v>7122</v>
      </c>
      <c r="J3334" s="551" t="s">
        <v>8434</v>
      </c>
      <c r="K3334" s="555">
        <v>1</v>
      </c>
      <c r="L3334" s="546">
        <v>12</v>
      </c>
      <c r="M3334" s="578">
        <v>30288.217934003187</v>
      </c>
      <c r="N3334" s="546">
        <v>1</v>
      </c>
      <c r="O3334" s="546">
        <v>6</v>
      </c>
      <c r="P3334" s="578">
        <v>14945.311892675656</v>
      </c>
    </row>
    <row r="3335" spans="1:16" x14ac:dyDescent="0.2">
      <c r="A3335" s="546" t="s">
        <v>8110</v>
      </c>
      <c r="B3335" s="498" t="s">
        <v>619</v>
      </c>
      <c r="C3335" s="499" t="s">
        <v>620</v>
      </c>
      <c r="D3335" s="546" t="s">
        <v>8935</v>
      </c>
      <c r="E3335" s="575">
        <v>1900</v>
      </c>
      <c r="F3335" s="576">
        <v>25217842</v>
      </c>
      <c r="G3335" s="577" t="s">
        <v>8936</v>
      </c>
      <c r="H3335" s="551" t="s">
        <v>8937</v>
      </c>
      <c r="I3335" s="551" t="s">
        <v>7142</v>
      </c>
      <c r="J3335" s="551" t="s">
        <v>8937</v>
      </c>
      <c r="K3335" s="555">
        <v>1</v>
      </c>
      <c r="L3335" s="546">
        <v>12</v>
      </c>
      <c r="M3335" s="578">
        <v>25450.417934003184</v>
      </c>
      <c r="N3335" s="546">
        <v>1</v>
      </c>
      <c r="O3335" s="546">
        <v>6</v>
      </c>
      <c r="P3335" s="578">
        <v>12329.311892675656</v>
      </c>
    </row>
    <row r="3336" spans="1:16" x14ac:dyDescent="0.2">
      <c r="A3336" s="546" t="s">
        <v>8110</v>
      </c>
      <c r="B3336" s="498" t="s">
        <v>619</v>
      </c>
      <c r="C3336" s="499" t="s">
        <v>620</v>
      </c>
      <c r="D3336" s="546" t="s">
        <v>8111</v>
      </c>
      <c r="E3336" s="575">
        <v>4300</v>
      </c>
      <c r="F3336" s="576">
        <v>74237446</v>
      </c>
      <c r="G3336" s="577" t="s">
        <v>8938</v>
      </c>
      <c r="H3336" s="551" t="s">
        <v>8939</v>
      </c>
      <c r="I3336" s="551" t="s">
        <v>7082</v>
      </c>
      <c r="J3336" s="551" t="s">
        <v>8939</v>
      </c>
      <c r="K3336" s="555">
        <v>1</v>
      </c>
      <c r="L3336" s="546">
        <v>12</v>
      </c>
      <c r="M3336" s="578">
        <v>54288.217934003187</v>
      </c>
      <c r="N3336" s="546">
        <v>1</v>
      </c>
      <c r="O3336" s="546">
        <v>6</v>
      </c>
      <c r="P3336" s="578">
        <v>27010.111892675654</v>
      </c>
    </row>
    <row r="3337" spans="1:16" x14ac:dyDescent="0.2">
      <c r="A3337" s="546" t="s">
        <v>8110</v>
      </c>
      <c r="B3337" s="498" t="s">
        <v>619</v>
      </c>
      <c r="C3337" s="499" t="s">
        <v>620</v>
      </c>
      <c r="D3337" s="546" t="s">
        <v>8940</v>
      </c>
      <c r="E3337" s="575">
        <v>2300</v>
      </c>
      <c r="F3337" s="576">
        <v>45162156</v>
      </c>
      <c r="G3337" s="577" t="s">
        <v>8941</v>
      </c>
      <c r="H3337" s="551" t="s">
        <v>8942</v>
      </c>
      <c r="I3337" s="551" t="s">
        <v>7122</v>
      </c>
      <c r="J3337" s="551" t="s">
        <v>8942</v>
      </c>
      <c r="K3337" s="555">
        <v>1</v>
      </c>
      <c r="L3337" s="546">
        <v>12</v>
      </c>
      <c r="M3337" s="578">
        <v>30288.217934003187</v>
      </c>
      <c r="N3337" s="546">
        <v>1</v>
      </c>
      <c r="O3337" s="546">
        <v>6</v>
      </c>
      <c r="P3337" s="578">
        <v>14945.311892675656</v>
      </c>
    </row>
    <row r="3338" spans="1:16" x14ac:dyDescent="0.2">
      <c r="A3338" s="546" t="s">
        <v>8110</v>
      </c>
      <c r="B3338" s="498" t="s">
        <v>619</v>
      </c>
      <c r="C3338" s="499" t="s">
        <v>620</v>
      </c>
      <c r="D3338" s="546" t="s">
        <v>8367</v>
      </c>
      <c r="E3338" s="575">
        <v>1900</v>
      </c>
      <c r="F3338" s="576">
        <v>44676581</v>
      </c>
      <c r="G3338" s="577" t="s">
        <v>8943</v>
      </c>
      <c r="H3338" s="551" t="s">
        <v>8124</v>
      </c>
      <c r="I3338" s="551" t="s">
        <v>7142</v>
      </c>
      <c r="J3338" s="551" t="s">
        <v>8124</v>
      </c>
      <c r="K3338" s="555">
        <v>1</v>
      </c>
      <c r="L3338" s="546">
        <v>12</v>
      </c>
      <c r="M3338" s="578">
        <v>25450.417934003184</v>
      </c>
      <c r="N3338" s="546">
        <v>1</v>
      </c>
      <c r="O3338" s="546">
        <v>6</v>
      </c>
      <c r="P3338" s="578">
        <v>12329.311892675656</v>
      </c>
    </row>
    <row r="3339" spans="1:16" x14ac:dyDescent="0.2">
      <c r="A3339" s="546" t="s">
        <v>8110</v>
      </c>
      <c r="B3339" s="498" t="s">
        <v>619</v>
      </c>
      <c r="C3339" s="499" t="s">
        <v>620</v>
      </c>
      <c r="D3339" s="546" t="s">
        <v>8944</v>
      </c>
      <c r="E3339" s="575">
        <v>1900</v>
      </c>
      <c r="F3339" s="576">
        <v>24372080</v>
      </c>
      <c r="G3339" s="577" t="s">
        <v>8945</v>
      </c>
      <c r="H3339" s="551" t="s">
        <v>8124</v>
      </c>
      <c r="I3339" s="551" t="s">
        <v>7142</v>
      </c>
      <c r="J3339" s="551" t="s">
        <v>8124</v>
      </c>
      <c r="K3339" s="555">
        <v>1</v>
      </c>
      <c r="L3339" s="546">
        <v>8</v>
      </c>
      <c r="M3339" s="578">
        <v>17168</v>
      </c>
      <c r="N3339" s="546"/>
      <c r="O3339" s="546"/>
      <c r="P3339" s="578">
        <v>0</v>
      </c>
    </row>
    <row r="3340" spans="1:16" x14ac:dyDescent="0.2">
      <c r="A3340" s="546" t="s">
        <v>8110</v>
      </c>
      <c r="B3340" s="498" t="s">
        <v>619</v>
      </c>
      <c r="C3340" s="499" t="s">
        <v>620</v>
      </c>
      <c r="D3340" s="546" t="s">
        <v>8252</v>
      </c>
      <c r="E3340" s="575">
        <v>2300</v>
      </c>
      <c r="F3340" s="576">
        <v>29559656</v>
      </c>
      <c r="G3340" s="577" t="s">
        <v>8946</v>
      </c>
      <c r="H3340" s="551" t="s">
        <v>8947</v>
      </c>
      <c r="I3340" s="551" t="s">
        <v>7122</v>
      </c>
      <c r="J3340" s="551" t="s">
        <v>8947</v>
      </c>
      <c r="K3340" s="555">
        <v>1</v>
      </c>
      <c r="L3340" s="546">
        <v>12</v>
      </c>
      <c r="M3340" s="578">
        <v>30288.217934003187</v>
      </c>
      <c r="N3340" s="546"/>
      <c r="O3340" s="546"/>
      <c r="P3340" s="578">
        <v>0</v>
      </c>
    </row>
    <row r="3341" spans="1:16" x14ac:dyDescent="0.2">
      <c r="A3341" s="546" t="s">
        <v>8110</v>
      </c>
      <c r="B3341" s="498" t="s">
        <v>619</v>
      </c>
      <c r="C3341" s="499" t="s">
        <v>620</v>
      </c>
      <c r="D3341" s="546" t="s">
        <v>8367</v>
      </c>
      <c r="E3341" s="575">
        <v>1900</v>
      </c>
      <c r="F3341" s="576">
        <v>23907875</v>
      </c>
      <c r="G3341" s="577" t="s">
        <v>8948</v>
      </c>
      <c r="H3341" s="551" t="s">
        <v>8124</v>
      </c>
      <c r="I3341" s="551" t="s">
        <v>7142</v>
      </c>
      <c r="J3341" s="551" t="s">
        <v>8124</v>
      </c>
      <c r="K3341" s="555">
        <v>1</v>
      </c>
      <c r="L3341" s="546">
        <v>12</v>
      </c>
      <c r="M3341" s="578">
        <v>25450.417934003184</v>
      </c>
      <c r="N3341" s="546">
        <v>1</v>
      </c>
      <c r="O3341" s="546">
        <v>6</v>
      </c>
      <c r="P3341" s="578">
        <v>12329.311892675656</v>
      </c>
    </row>
    <row r="3342" spans="1:16" x14ac:dyDescent="0.2">
      <c r="A3342" s="546" t="s">
        <v>8110</v>
      </c>
      <c r="B3342" s="498" t="s">
        <v>619</v>
      </c>
      <c r="C3342" s="499" t="s">
        <v>620</v>
      </c>
      <c r="D3342" s="546" t="s">
        <v>8511</v>
      </c>
      <c r="E3342" s="575">
        <v>3500</v>
      </c>
      <c r="F3342" s="576">
        <v>43281</v>
      </c>
      <c r="G3342" s="577" t="s">
        <v>8949</v>
      </c>
      <c r="H3342" s="551" t="s">
        <v>8950</v>
      </c>
      <c r="I3342" s="551" t="s">
        <v>7082</v>
      </c>
      <c r="J3342" s="551" t="s">
        <v>8950</v>
      </c>
      <c r="K3342" s="555">
        <v>1</v>
      </c>
      <c r="L3342" s="546">
        <v>12</v>
      </c>
      <c r="M3342" s="578">
        <v>44688.217934003187</v>
      </c>
      <c r="N3342" s="546">
        <v>1</v>
      </c>
      <c r="O3342" s="546">
        <v>6</v>
      </c>
      <c r="P3342" s="578">
        <v>22210.111892675654</v>
      </c>
    </row>
    <row r="3343" spans="1:16" x14ac:dyDescent="0.2">
      <c r="A3343" s="546" t="s">
        <v>8110</v>
      </c>
      <c r="B3343" s="498" t="s">
        <v>619</v>
      </c>
      <c r="C3343" s="499" t="s">
        <v>620</v>
      </c>
      <c r="D3343" s="546" t="s">
        <v>8951</v>
      </c>
      <c r="E3343" s="575">
        <v>1900</v>
      </c>
      <c r="F3343" s="576">
        <v>25311234</v>
      </c>
      <c r="G3343" s="577" t="s">
        <v>8952</v>
      </c>
      <c r="H3343" s="551" t="s">
        <v>8119</v>
      </c>
      <c r="I3343" s="551" t="s">
        <v>7142</v>
      </c>
      <c r="J3343" s="551" t="s">
        <v>8119</v>
      </c>
      <c r="K3343" s="555">
        <v>1</v>
      </c>
      <c r="L3343" s="546">
        <v>12</v>
      </c>
      <c r="M3343" s="578">
        <v>25450.417934003184</v>
      </c>
      <c r="N3343" s="546">
        <v>1</v>
      </c>
      <c r="O3343" s="546">
        <v>6</v>
      </c>
      <c r="P3343" s="578">
        <v>12329.311892675656</v>
      </c>
    </row>
    <row r="3344" spans="1:16" x14ac:dyDescent="0.2">
      <c r="A3344" s="546" t="s">
        <v>8110</v>
      </c>
      <c r="B3344" s="498" t="s">
        <v>619</v>
      </c>
      <c r="C3344" s="499" t="s">
        <v>620</v>
      </c>
      <c r="D3344" s="546" t="s">
        <v>8953</v>
      </c>
      <c r="E3344" s="575">
        <v>1900</v>
      </c>
      <c r="F3344" s="576">
        <v>25067586</v>
      </c>
      <c r="G3344" s="577" t="s">
        <v>8954</v>
      </c>
      <c r="H3344" s="551" t="s">
        <v>8124</v>
      </c>
      <c r="I3344" s="551" t="s">
        <v>7142</v>
      </c>
      <c r="J3344" s="551" t="s">
        <v>8124</v>
      </c>
      <c r="K3344" s="555">
        <v>1</v>
      </c>
      <c r="L3344" s="546">
        <v>12</v>
      </c>
      <c r="M3344" s="578">
        <v>25450.417934003184</v>
      </c>
      <c r="N3344" s="546">
        <v>1</v>
      </c>
      <c r="O3344" s="546">
        <v>6</v>
      </c>
      <c r="P3344" s="578">
        <v>12329.311892675656</v>
      </c>
    </row>
    <row r="3345" spans="1:16" x14ac:dyDescent="0.2">
      <c r="A3345" s="546" t="s">
        <v>8110</v>
      </c>
      <c r="B3345" s="498" t="s">
        <v>619</v>
      </c>
      <c r="C3345" s="499" t="s">
        <v>620</v>
      </c>
      <c r="D3345" s="546" t="s">
        <v>8955</v>
      </c>
      <c r="E3345" s="575">
        <v>1900</v>
      </c>
      <c r="F3345" s="576">
        <v>42340675</v>
      </c>
      <c r="G3345" s="577" t="s">
        <v>8956</v>
      </c>
      <c r="H3345" s="551" t="s">
        <v>8124</v>
      </c>
      <c r="I3345" s="551" t="s">
        <v>7142</v>
      </c>
      <c r="J3345" s="551" t="s">
        <v>8124</v>
      </c>
      <c r="K3345" s="555">
        <v>1</v>
      </c>
      <c r="L3345" s="546">
        <v>12</v>
      </c>
      <c r="M3345" s="578">
        <v>25450.417934003184</v>
      </c>
      <c r="N3345" s="546">
        <v>1</v>
      </c>
      <c r="O3345" s="546">
        <v>6</v>
      </c>
      <c r="P3345" s="578">
        <v>12329.311892675656</v>
      </c>
    </row>
    <row r="3346" spans="1:16" x14ac:dyDescent="0.2">
      <c r="A3346" s="546" t="s">
        <v>8110</v>
      </c>
      <c r="B3346" s="498" t="s">
        <v>619</v>
      </c>
      <c r="C3346" s="499" t="s">
        <v>620</v>
      </c>
      <c r="D3346" s="546" t="s">
        <v>8616</v>
      </c>
      <c r="E3346" s="575">
        <v>1900</v>
      </c>
      <c r="F3346" s="576" t="s">
        <v>8957</v>
      </c>
      <c r="G3346" s="577" t="s">
        <v>8958</v>
      </c>
      <c r="H3346" s="551" t="s">
        <v>8119</v>
      </c>
      <c r="I3346" s="551" t="s">
        <v>7142</v>
      </c>
      <c r="J3346" s="551" t="s">
        <v>8119</v>
      </c>
      <c r="K3346" s="555">
        <v>1</v>
      </c>
      <c r="L3346" s="546">
        <v>12</v>
      </c>
      <c r="M3346" s="578">
        <v>25450.417934003184</v>
      </c>
      <c r="N3346" s="546">
        <v>1</v>
      </c>
      <c r="O3346" s="546">
        <v>6</v>
      </c>
      <c r="P3346" s="578">
        <v>12329.311892675656</v>
      </c>
    </row>
    <row r="3347" spans="1:16" x14ac:dyDescent="0.2">
      <c r="A3347" s="546" t="s">
        <v>8110</v>
      </c>
      <c r="B3347" s="498" t="s">
        <v>619</v>
      </c>
      <c r="C3347" s="499" t="s">
        <v>620</v>
      </c>
      <c r="D3347" s="546" t="s">
        <v>8485</v>
      </c>
      <c r="E3347" s="575">
        <v>1900</v>
      </c>
      <c r="F3347" s="576">
        <v>25327570</v>
      </c>
      <c r="G3347" s="577" t="s">
        <v>8959</v>
      </c>
      <c r="H3347" s="551" t="s">
        <v>8119</v>
      </c>
      <c r="I3347" s="551" t="s">
        <v>7142</v>
      </c>
      <c r="J3347" s="551" t="s">
        <v>8119</v>
      </c>
      <c r="K3347" s="555">
        <v>1</v>
      </c>
      <c r="L3347" s="546">
        <v>12</v>
      </c>
      <c r="M3347" s="578">
        <v>25450.417934003184</v>
      </c>
      <c r="N3347" s="546">
        <v>1</v>
      </c>
      <c r="O3347" s="546">
        <v>6</v>
      </c>
      <c r="P3347" s="578">
        <v>12329.311892675656</v>
      </c>
    </row>
    <row r="3348" spans="1:16" x14ac:dyDescent="0.2">
      <c r="A3348" s="546" t="s">
        <v>8110</v>
      </c>
      <c r="B3348" s="498" t="s">
        <v>619</v>
      </c>
      <c r="C3348" s="499" t="s">
        <v>620</v>
      </c>
      <c r="D3348" s="546" t="s">
        <v>8960</v>
      </c>
      <c r="E3348" s="575">
        <v>1900</v>
      </c>
      <c r="F3348" s="576" t="s">
        <v>8961</v>
      </c>
      <c r="G3348" s="577" t="s">
        <v>8962</v>
      </c>
      <c r="H3348" s="551" t="s">
        <v>8119</v>
      </c>
      <c r="I3348" s="551" t="s">
        <v>7142</v>
      </c>
      <c r="J3348" s="551" t="s">
        <v>8119</v>
      </c>
      <c r="K3348" s="555">
        <v>1</v>
      </c>
      <c r="L3348" s="546">
        <v>12</v>
      </c>
      <c r="M3348" s="578">
        <v>25450.417934003184</v>
      </c>
      <c r="N3348" s="546">
        <v>1</v>
      </c>
      <c r="O3348" s="546">
        <v>6</v>
      </c>
      <c r="P3348" s="578">
        <v>12329.311892675656</v>
      </c>
    </row>
    <row r="3349" spans="1:16" x14ac:dyDescent="0.2">
      <c r="A3349" s="546" t="s">
        <v>8110</v>
      </c>
      <c r="B3349" s="498" t="s">
        <v>619</v>
      </c>
      <c r="C3349" s="499" t="s">
        <v>620</v>
      </c>
      <c r="D3349" s="546" t="s">
        <v>8963</v>
      </c>
      <c r="E3349" s="575">
        <v>1900</v>
      </c>
      <c r="F3349" s="576">
        <v>25209834</v>
      </c>
      <c r="G3349" s="577" t="s">
        <v>8964</v>
      </c>
      <c r="H3349" s="551" t="s">
        <v>8127</v>
      </c>
      <c r="I3349" s="551" t="s">
        <v>7142</v>
      </c>
      <c r="J3349" s="551" t="s">
        <v>8127</v>
      </c>
      <c r="K3349" s="555">
        <v>1</v>
      </c>
      <c r="L3349" s="546">
        <v>12</v>
      </c>
      <c r="M3349" s="578">
        <v>25450.417934003184</v>
      </c>
      <c r="N3349" s="546">
        <v>1</v>
      </c>
      <c r="O3349" s="546">
        <v>6</v>
      </c>
      <c r="P3349" s="578">
        <v>12329.311892675656</v>
      </c>
    </row>
    <row r="3350" spans="1:16" x14ac:dyDescent="0.2">
      <c r="A3350" s="546" t="s">
        <v>8110</v>
      </c>
      <c r="B3350" s="498" t="s">
        <v>619</v>
      </c>
      <c r="C3350" s="499" t="s">
        <v>620</v>
      </c>
      <c r="D3350" s="546" t="s">
        <v>8965</v>
      </c>
      <c r="E3350" s="575">
        <v>2400</v>
      </c>
      <c r="F3350" s="576">
        <v>23861260</v>
      </c>
      <c r="G3350" s="577" t="s">
        <v>8966</v>
      </c>
      <c r="H3350" s="551" t="s">
        <v>4606</v>
      </c>
      <c r="I3350" s="551" t="s">
        <v>7122</v>
      </c>
      <c r="J3350" s="551" t="s">
        <v>4606</v>
      </c>
      <c r="K3350" s="555">
        <v>1</v>
      </c>
      <c r="L3350" s="546">
        <v>12</v>
      </c>
      <c r="M3350" s="578">
        <v>31488.217934003187</v>
      </c>
      <c r="N3350" s="546">
        <v>1</v>
      </c>
      <c r="O3350" s="546">
        <v>6</v>
      </c>
      <c r="P3350" s="578">
        <v>15599.311892675656</v>
      </c>
    </row>
    <row r="3351" spans="1:16" x14ac:dyDescent="0.2">
      <c r="A3351" s="546" t="s">
        <v>8110</v>
      </c>
      <c r="B3351" s="498" t="s">
        <v>619</v>
      </c>
      <c r="C3351" s="499" t="s">
        <v>620</v>
      </c>
      <c r="D3351" s="546" t="s">
        <v>8967</v>
      </c>
      <c r="E3351" s="575">
        <v>1900</v>
      </c>
      <c r="F3351" s="576">
        <v>23998096</v>
      </c>
      <c r="G3351" s="577" t="s">
        <v>8968</v>
      </c>
      <c r="H3351" s="551" t="s">
        <v>8353</v>
      </c>
      <c r="I3351" s="551" t="s">
        <v>7142</v>
      </c>
      <c r="J3351" s="551" t="s">
        <v>8353</v>
      </c>
      <c r="K3351" s="555">
        <v>1</v>
      </c>
      <c r="L3351" s="546">
        <v>12</v>
      </c>
      <c r="M3351" s="578">
        <v>25450.417934003184</v>
      </c>
      <c r="N3351" s="546">
        <v>1</v>
      </c>
      <c r="O3351" s="546">
        <v>6</v>
      </c>
      <c r="P3351" s="578">
        <v>12329.311892675656</v>
      </c>
    </row>
    <row r="3352" spans="1:16" x14ac:dyDescent="0.2">
      <c r="A3352" s="546" t="s">
        <v>8110</v>
      </c>
      <c r="B3352" s="498" t="s">
        <v>619</v>
      </c>
      <c r="C3352" s="499" t="s">
        <v>620</v>
      </c>
      <c r="D3352" s="546" t="s">
        <v>8111</v>
      </c>
      <c r="E3352" s="575">
        <v>1900</v>
      </c>
      <c r="F3352" s="576">
        <v>23889445</v>
      </c>
      <c r="G3352" s="577" t="s">
        <v>8969</v>
      </c>
      <c r="H3352" s="551" t="s">
        <v>8970</v>
      </c>
      <c r="I3352" s="551" t="s">
        <v>7142</v>
      </c>
      <c r="J3352" s="551" t="s">
        <v>8970</v>
      </c>
      <c r="K3352" s="555">
        <v>1</v>
      </c>
      <c r="L3352" s="546">
        <v>12</v>
      </c>
      <c r="M3352" s="578">
        <v>25450.417934003184</v>
      </c>
      <c r="N3352" s="546">
        <v>1</v>
      </c>
      <c r="O3352" s="546">
        <v>6</v>
      </c>
      <c r="P3352" s="578">
        <v>12329.311892675656</v>
      </c>
    </row>
    <row r="3353" spans="1:16" x14ac:dyDescent="0.2">
      <c r="A3353" s="546" t="s">
        <v>8110</v>
      </c>
      <c r="B3353" s="498" t="s">
        <v>619</v>
      </c>
      <c r="C3353" s="499" t="s">
        <v>620</v>
      </c>
      <c r="D3353" s="546" t="s">
        <v>8111</v>
      </c>
      <c r="E3353" s="575">
        <v>4650</v>
      </c>
      <c r="F3353" s="576">
        <v>23859908</v>
      </c>
      <c r="G3353" s="577" t="s">
        <v>8971</v>
      </c>
      <c r="H3353" s="551" t="s">
        <v>8972</v>
      </c>
      <c r="I3353" s="551" t="s">
        <v>7082</v>
      </c>
      <c r="J3353" s="551" t="s">
        <v>8972</v>
      </c>
      <c r="K3353" s="555">
        <v>1</v>
      </c>
      <c r="L3353" s="546">
        <v>12</v>
      </c>
      <c r="M3353" s="578">
        <v>58488.217934003187</v>
      </c>
      <c r="N3353" s="546">
        <v>1</v>
      </c>
      <c r="O3353" s="546">
        <v>6</v>
      </c>
      <c r="P3353" s="578">
        <v>29110.111892675654</v>
      </c>
    </row>
    <row r="3354" spans="1:16" x14ac:dyDescent="0.2">
      <c r="A3354" s="546" t="s">
        <v>8110</v>
      </c>
      <c r="B3354" s="498" t="s">
        <v>619</v>
      </c>
      <c r="C3354" s="499" t="s">
        <v>620</v>
      </c>
      <c r="D3354" s="546" t="s">
        <v>8973</v>
      </c>
      <c r="E3354" s="575">
        <v>10000</v>
      </c>
      <c r="F3354" s="576" t="s">
        <v>8974</v>
      </c>
      <c r="G3354" s="577" t="s">
        <v>8975</v>
      </c>
      <c r="H3354" s="551" t="s">
        <v>8179</v>
      </c>
      <c r="I3354" s="551" t="s">
        <v>8201</v>
      </c>
      <c r="J3354" s="551" t="s">
        <v>8179</v>
      </c>
      <c r="K3354" s="555">
        <v>1</v>
      </c>
      <c r="L3354" s="546">
        <v>12</v>
      </c>
      <c r="M3354" s="578">
        <v>122688.21793400319</v>
      </c>
      <c r="N3354" s="546">
        <v>1</v>
      </c>
      <c r="O3354" s="546">
        <v>6</v>
      </c>
      <c r="P3354" s="578">
        <v>61210.111892675661</v>
      </c>
    </row>
    <row r="3355" spans="1:16" x14ac:dyDescent="0.2">
      <c r="A3355" s="546" t="s">
        <v>8110</v>
      </c>
      <c r="B3355" s="498" t="s">
        <v>619</v>
      </c>
      <c r="C3355" s="499" t="s">
        <v>620</v>
      </c>
      <c r="D3355" s="546" t="s">
        <v>3010</v>
      </c>
      <c r="E3355" s="575">
        <v>3100</v>
      </c>
      <c r="F3355" s="576">
        <v>43767688</v>
      </c>
      <c r="G3355" s="577" t="s">
        <v>8976</v>
      </c>
      <c r="H3355" s="551" t="s">
        <v>8179</v>
      </c>
      <c r="I3355" s="551" t="s">
        <v>7082</v>
      </c>
      <c r="J3355" s="551" t="s">
        <v>8179</v>
      </c>
      <c r="K3355" s="555">
        <v>1</v>
      </c>
      <c r="L3355" s="546">
        <v>12</v>
      </c>
      <c r="M3355" s="578">
        <v>39888.217934003187</v>
      </c>
      <c r="N3355" s="546">
        <v>1</v>
      </c>
      <c r="O3355" s="546">
        <v>6</v>
      </c>
      <c r="P3355" s="578">
        <v>19810.111892675654</v>
      </c>
    </row>
    <row r="3356" spans="1:16" x14ac:dyDescent="0.2">
      <c r="A3356" s="546" t="s">
        <v>8110</v>
      </c>
      <c r="B3356" s="498" t="s">
        <v>619</v>
      </c>
      <c r="C3356" s="499" t="s">
        <v>620</v>
      </c>
      <c r="D3356" s="546" t="s">
        <v>8485</v>
      </c>
      <c r="E3356" s="575">
        <v>4500</v>
      </c>
      <c r="F3356" s="576">
        <v>43767688</v>
      </c>
      <c r="G3356" s="577" t="s">
        <v>8976</v>
      </c>
      <c r="H3356" s="551" t="s">
        <v>8179</v>
      </c>
      <c r="I3356" s="551" t="s">
        <v>7082</v>
      </c>
      <c r="J3356" s="551" t="s">
        <v>8179</v>
      </c>
      <c r="K3356" s="555">
        <v>1</v>
      </c>
      <c r="L3356" s="546">
        <v>12</v>
      </c>
      <c r="M3356" s="578">
        <v>56688.217934003187</v>
      </c>
      <c r="N3356" s="546">
        <v>1</v>
      </c>
      <c r="O3356" s="546">
        <v>6</v>
      </c>
      <c r="P3356" s="578">
        <v>28210.111892675654</v>
      </c>
    </row>
    <row r="3357" spans="1:16" x14ac:dyDescent="0.2">
      <c r="A3357" s="546" t="s">
        <v>8110</v>
      </c>
      <c r="B3357" s="498" t="s">
        <v>619</v>
      </c>
      <c r="C3357" s="499" t="s">
        <v>620</v>
      </c>
      <c r="D3357" s="546" t="s">
        <v>8977</v>
      </c>
      <c r="E3357" s="575">
        <v>2600</v>
      </c>
      <c r="F3357" s="576">
        <v>4819672</v>
      </c>
      <c r="G3357" s="577" t="s">
        <v>8978</v>
      </c>
      <c r="H3357" s="551" t="s">
        <v>8766</v>
      </c>
      <c r="I3357" s="551" t="s">
        <v>7122</v>
      </c>
      <c r="J3357" s="551" t="s">
        <v>8766</v>
      </c>
      <c r="K3357" s="555">
        <v>1</v>
      </c>
      <c r="L3357" s="546">
        <v>12</v>
      </c>
      <c r="M3357" s="578">
        <v>33888.217934003187</v>
      </c>
      <c r="N3357" s="546">
        <v>1</v>
      </c>
      <c r="O3357" s="546">
        <v>6</v>
      </c>
      <c r="P3357" s="578">
        <v>16810.111892675654</v>
      </c>
    </row>
    <row r="3358" spans="1:16" x14ac:dyDescent="0.2">
      <c r="A3358" s="546" t="s">
        <v>8110</v>
      </c>
      <c r="B3358" s="498" t="s">
        <v>619</v>
      </c>
      <c r="C3358" s="499" t="s">
        <v>620</v>
      </c>
      <c r="D3358" s="546" t="s">
        <v>8979</v>
      </c>
      <c r="E3358" s="575">
        <v>2600</v>
      </c>
      <c r="F3358" s="576">
        <v>23991311</v>
      </c>
      <c r="G3358" s="577" t="s">
        <v>8980</v>
      </c>
      <c r="H3358" s="551" t="s">
        <v>8981</v>
      </c>
      <c r="I3358" s="551" t="s">
        <v>7122</v>
      </c>
      <c r="J3358" s="551" t="s">
        <v>8981</v>
      </c>
      <c r="K3358" s="555">
        <v>1</v>
      </c>
      <c r="L3358" s="546">
        <v>12</v>
      </c>
      <c r="M3358" s="578">
        <v>33888.217934003187</v>
      </c>
      <c r="N3358" s="546">
        <v>1</v>
      </c>
      <c r="O3358" s="546">
        <v>6</v>
      </c>
      <c r="P3358" s="578">
        <v>16810.111892675654</v>
      </c>
    </row>
    <row r="3359" spans="1:16" x14ac:dyDescent="0.2">
      <c r="A3359" s="546" t="s">
        <v>8110</v>
      </c>
      <c r="B3359" s="498" t="s">
        <v>619</v>
      </c>
      <c r="C3359" s="499" t="s">
        <v>620</v>
      </c>
      <c r="D3359" s="546" t="s">
        <v>8982</v>
      </c>
      <c r="E3359" s="575">
        <v>2300</v>
      </c>
      <c r="F3359" s="576">
        <v>41080932</v>
      </c>
      <c r="G3359" s="577" t="s">
        <v>8983</v>
      </c>
      <c r="H3359" s="551" t="s">
        <v>8984</v>
      </c>
      <c r="I3359" s="551" t="s">
        <v>7122</v>
      </c>
      <c r="J3359" s="551" t="s">
        <v>8984</v>
      </c>
      <c r="K3359" s="555">
        <v>1</v>
      </c>
      <c r="L3359" s="546">
        <v>12</v>
      </c>
      <c r="M3359" s="578">
        <v>30288.217934003187</v>
      </c>
      <c r="N3359" s="546">
        <v>1</v>
      </c>
      <c r="O3359" s="546">
        <v>6</v>
      </c>
      <c r="P3359" s="578">
        <v>14945.311892675656</v>
      </c>
    </row>
    <row r="3360" spans="1:16" x14ac:dyDescent="0.2">
      <c r="A3360" s="546" t="s">
        <v>8110</v>
      </c>
      <c r="B3360" s="498" t="s">
        <v>619</v>
      </c>
      <c r="C3360" s="499" t="s">
        <v>620</v>
      </c>
      <c r="D3360" s="546" t="s">
        <v>8111</v>
      </c>
      <c r="E3360" s="575">
        <v>3100</v>
      </c>
      <c r="F3360" s="576">
        <v>42905309</v>
      </c>
      <c r="G3360" s="577" t="s">
        <v>8985</v>
      </c>
      <c r="H3360" s="551" t="s">
        <v>8267</v>
      </c>
      <c r="I3360" s="551" t="s">
        <v>7082</v>
      </c>
      <c r="J3360" s="551" t="s">
        <v>8267</v>
      </c>
      <c r="K3360" s="555">
        <v>1</v>
      </c>
      <c r="L3360" s="546">
        <v>12</v>
      </c>
      <c r="M3360" s="578">
        <v>39888.217934003187</v>
      </c>
      <c r="N3360" s="546">
        <v>1</v>
      </c>
      <c r="O3360" s="546">
        <v>6</v>
      </c>
      <c r="P3360" s="578">
        <v>19810.111892675654</v>
      </c>
    </row>
    <row r="3361" spans="1:16" x14ac:dyDescent="0.2">
      <c r="A3361" s="546" t="s">
        <v>8110</v>
      </c>
      <c r="B3361" s="498" t="s">
        <v>619</v>
      </c>
      <c r="C3361" s="499" t="s">
        <v>620</v>
      </c>
      <c r="D3361" s="546" t="s">
        <v>8986</v>
      </c>
      <c r="E3361" s="575">
        <v>3700</v>
      </c>
      <c r="F3361" s="576">
        <v>24000723</v>
      </c>
      <c r="G3361" s="577" t="s">
        <v>8987</v>
      </c>
      <c r="H3361" s="551" t="s">
        <v>8988</v>
      </c>
      <c r="I3361" s="551" t="s">
        <v>7082</v>
      </c>
      <c r="J3361" s="551" t="s">
        <v>8988</v>
      </c>
      <c r="K3361" s="555">
        <v>1</v>
      </c>
      <c r="L3361" s="546">
        <v>12</v>
      </c>
      <c r="M3361" s="578">
        <v>47088.217934003187</v>
      </c>
      <c r="N3361" s="546">
        <v>1</v>
      </c>
      <c r="O3361" s="546">
        <v>6</v>
      </c>
      <c r="P3361" s="578">
        <v>23410.111892675654</v>
      </c>
    </row>
    <row r="3362" spans="1:16" x14ac:dyDescent="0.2">
      <c r="A3362" s="546" t="s">
        <v>8110</v>
      </c>
      <c r="B3362" s="498" t="s">
        <v>619</v>
      </c>
      <c r="C3362" s="499" t="s">
        <v>620</v>
      </c>
      <c r="D3362" s="546" t="s">
        <v>8111</v>
      </c>
      <c r="E3362" s="575">
        <v>3250</v>
      </c>
      <c r="F3362" s="576">
        <v>23997902</v>
      </c>
      <c r="G3362" s="577" t="s">
        <v>8989</v>
      </c>
      <c r="H3362" s="551" t="s">
        <v>8990</v>
      </c>
      <c r="I3362" s="551" t="s">
        <v>7082</v>
      </c>
      <c r="J3362" s="551" t="s">
        <v>8990</v>
      </c>
      <c r="K3362" s="555">
        <v>1</v>
      </c>
      <c r="L3362" s="546">
        <v>12</v>
      </c>
      <c r="M3362" s="578">
        <v>41688.217934003187</v>
      </c>
      <c r="N3362" s="546">
        <v>1</v>
      </c>
      <c r="O3362" s="546">
        <v>6</v>
      </c>
      <c r="P3362" s="578">
        <v>20710.111892675654</v>
      </c>
    </row>
    <row r="3363" spans="1:16" x14ac:dyDescent="0.2">
      <c r="A3363" s="546" t="s">
        <v>8110</v>
      </c>
      <c r="B3363" s="498" t="s">
        <v>619</v>
      </c>
      <c r="C3363" s="499" t="s">
        <v>620</v>
      </c>
      <c r="D3363" s="546" t="s">
        <v>8279</v>
      </c>
      <c r="E3363" s="575">
        <v>1900</v>
      </c>
      <c r="F3363" s="576">
        <v>23921183</v>
      </c>
      <c r="G3363" s="577" t="s">
        <v>8991</v>
      </c>
      <c r="H3363" s="551" t="s">
        <v>8124</v>
      </c>
      <c r="I3363" s="551" t="s">
        <v>7142</v>
      </c>
      <c r="J3363" s="551" t="s">
        <v>8124</v>
      </c>
      <c r="K3363" s="555">
        <v>1</v>
      </c>
      <c r="L3363" s="546">
        <v>12</v>
      </c>
      <c r="M3363" s="578">
        <v>25450.417934003184</v>
      </c>
      <c r="N3363" s="546">
        <v>1</v>
      </c>
      <c r="O3363" s="546">
        <v>6</v>
      </c>
      <c r="P3363" s="578">
        <v>12329.311892675656</v>
      </c>
    </row>
    <row r="3364" spans="1:16" x14ac:dyDescent="0.2">
      <c r="A3364" s="546" t="s">
        <v>8110</v>
      </c>
      <c r="B3364" s="498" t="s">
        <v>619</v>
      </c>
      <c r="C3364" s="499" t="s">
        <v>620</v>
      </c>
      <c r="D3364" s="546" t="s">
        <v>8992</v>
      </c>
      <c r="E3364" s="575">
        <v>3500</v>
      </c>
      <c r="F3364" s="576">
        <v>23954360</v>
      </c>
      <c r="G3364" s="577" t="s">
        <v>8993</v>
      </c>
      <c r="H3364" s="551" t="s">
        <v>8994</v>
      </c>
      <c r="I3364" s="551" t="s">
        <v>7082</v>
      </c>
      <c r="J3364" s="551" t="s">
        <v>8994</v>
      </c>
      <c r="K3364" s="555">
        <v>1</v>
      </c>
      <c r="L3364" s="546">
        <v>12</v>
      </c>
      <c r="M3364" s="578">
        <v>44688.217934003187</v>
      </c>
      <c r="N3364" s="546">
        <v>1</v>
      </c>
      <c r="O3364" s="546">
        <v>6</v>
      </c>
      <c r="P3364" s="578">
        <v>22210.111892675654</v>
      </c>
    </row>
    <row r="3365" spans="1:16" x14ac:dyDescent="0.2">
      <c r="A3365" s="546" t="s">
        <v>8110</v>
      </c>
      <c r="B3365" s="498" t="s">
        <v>619</v>
      </c>
      <c r="C3365" s="499" t="s">
        <v>620</v>
      </c>
      <c r="D3365" s="546" t="s">
        <v>8111</v>
      </c>
      <c r="E3365" s="575">
        <v>3500</v>
      </c>
      <c r="F3365" s="576">
        <v>23812170</v>
      </c>
      <c r="G3365" s="577" t="s">
        <v>8995</v>
      </c>
      <c r="H3365" s="551" t="s">
        <v>8996</v>
      </c>
      <c r="I3365" s="551" t="s">
        <v>7082</v>
      </c>
      <c r="J3365" s="551" t="s">
        <v>8996</v>
      </c>
      <c r="K3365" s="555">
        <v>1</v>
      </c>
      <c r="L3365" s="546">
        <v>12</v>
      </c>
      <c r="M3365" s="578">
        <v>44688.217934003187</v>
      </c>
      <c r="N3365" s="546">
        <v>1</v>
      </c>
      <c r="O3365" s="546">
        <v>6</v>
      </c>
      <c r="P3365" s="578">
        <v>22210.111892675654</v>
      </c>
    </row>
    <row r="3366" spans="1:16" x14ac:dyDescent="0.2">
      <c r="A3366" s="546" t="s">
        <v>8110</v>
      </c>
      <c r="B3366" s="498" t="s">
        <v>619</v>
      </c>
      <c r="C3366" s="499" t="s">
        <v>620</v>
      </c>
      <c r="D3366" s="546" t="s">
        <v>8997</v>
      </c>
      <c r="E3366" s="575">
        <v>3500</v>
      </c>
      <c r="F3366" s="576">
        <v>24003015</v>
      </c>
      <c r="G3366" s="577" t="s">
        <v>8998</v>
      </c>
      <c r="H3366" s="551" t="s">
        <v>8994</v>
      </c>
      <c r="I3366" s="551" t="s">
        <v>7082</v>
      </c>
      <c r="J3366" s="551" t="s">
        <v>8994</v>
      </c>
      <c r="K3366" s="555">
        <v>1</v>
      </c>
      <c r="L3366" s="546">
        <v>12</v>
      </c>
      <c r="M3366" s="578">
        <v>44688.217934003187</v>
      </c>
      <c r="N3366" s="546">
        <v>1</v>
      </c>
      <c r="O3366" s="546">
        <v>6</v>
      </c>
      <c r="P3366" s="578">
        <v>22210.111892675654</v>
      </c>
    </row>
    <row r="3367" spans="1:16" x14ac:dyDescent="0.2">
      <c r="A3367" s="546" t="s">
        <v>8110</v>
      </c>
      <c r="B3367" s="498" t="s">
        <v>619</v>
      </c>
      <c r="C3367" s="499" t="s">
        <v>620</v>
      </c>
      <c r="D3367" s="546" t="s">
        <v>8999</v>
      </c>
      <c r="E3367" s="575">
        <v>3300</v>
      </c>
      <c r="F3367" s="576">
        <v>23840238</v>
      </c>
      <c r="G3367" s="577" t="s">
        <v>9000</v>
      </c>
      <c r="H3367" s="551" t="s">
        <v>9001</v>
      </c>
      <c r="I3367" s="551" t="s">
        <v>7082</v>
      </c>
      <c r="J3367" s="551" t="s">
        <v>9001</v>
      </c>
      <c r="K3367" s="555">
        <v>1</v>
      </c>
      <c r="L3367" s="546">
        <v>12</v>
      </c>
      <c r="M3367" s="578">
        <v>42288.217934003187</v>
      </c>
      <c r="N3367" s="546">
        <v>1</v>
      </c>
      <c r="O3367" s="546">
        <v>6</v>
      </c>
      <c r="P3367" s="578">
        <v>21010.111892675654</v>
      </c>
    </row>
    <row r="3368" spans="1:16" x14ac:dyDescent="0.2">
      <c r="A3368" s="546" t="s">
        <v>8110</v>
      </c>
      <c r="B3368" s="498" t="s">
        <v>619</v>
      </c>
      <c r="C3368" s="499" t="s">
        <v>620</v>
      </c>
      <c r="D3368" s="546" t="s">
        <v>8111</v>
      </c>
      <c r="E3368" s="575">
        <v>3300</v>
      </c>
      <c r="F3368" s="576">
        <v>43348680</v>
      </c>
      <c r="G3368" s="577" t="s">
        <v>9002</v>
      </c>
      <c r="H3368" s="551" t="s">
        <v>7172</v>
      </c>
      <c r="I3368" s="551" t="s">
        <v>7082</v>
      </c>
      <c r="J3368" s="551" t="s">
        <v>7172</v>
      </c>
      <c r="K3368" s="555">
        <v>1</v>
      </c>
      <c r="L3368" s="546">
        <v>12</v>
      </c>
      <c r="M3368" s="578">
        <v>42288.217934003187</v>
      </c>
      <c r="N3368" s="546">
        <v>1</v>
      </c>
      <c r="O3368" s="546">
        <v>6</v>
      </c>
      <c r="P3368" s="578">
        <v>21010.111892675654</v>
      </c>
    </row>
    <row r="3369" spans="1:16" x14ac:dyDescent="0.2">
      <c r="A3369" s="546" t="s">
        <v>8110</v>
      </c>
      <c r="B3369" s="498" t="s">
        <v>619</v>
      </c>
      <c r="C3369" s="499" t="s">
        <v>620</v>
      </c>
      <c r="D3369" s="546" t="s">
        <v>9003</v>
      </c>
      <c r="E3369" s="575">
        <v>1900</v>
      </c>
      <c r="F3369" s="576">
        <v>25327451</v>
      </c>
      <c r="G3369" s="577" t="s">
        <v>9004</v>
      </c>
      <c r="H3369" s="551" t="s">
        <v>8119</v>
      </c>
      <c r="I3369" s="551" t="s">
        <v>7142</v>
      </c>
      <c r="J3369" s="551" t="s">
        <v>8119</v>
      </c>
      <c r="K3369" s="555">
        <v>1</v>
      </c>
      <c r="L3369" s="546">
        <v>12</v>
      </c>
      <c r="M3369" s="578">
        <v>25450.417934003184</v>
      </c>
      <c r="N3369" s="546">
        <v>1</v>
      </c>
      <c r="O3369" s="546">
        <v>6</v>
      </c>
      <c r="P3369" s="578">
        <v>12329.311892675656</v>
      </c>
    </row>
    <row r="3370" spans="1:16" x14ac:dyDescent="0.2">
      <c r="A3370" s="546" t="s">
        <v>8110</v>
      </c>
      <c r="B3370" s="498" t="s">
        <v>619</v>
      </c>
      <c r="C3370" s="499" t="s">
        <v>620</v>
      </c>
      <c r="D3370" s="546" t="s">
        <v>9005</v>
      </c>
      <c r="E3370" s="575">
        <v>2600</v>
      </c>
      <c r="F3370" s="576">
        <v>23852803</v>
      </c>
      <c r="G3370" s="577" t="s">
        <v>9006</v>
      </c>
      <c r="H3370" s="551" t="s">
        <v>8233</v>
      </c>
      <c r="I3370" s="551" t="s">
        <v>7122</v>
      </c>
      <c r="J3370" s="551" t="s">
        <v>8233</v>
      </c>
      <c r="K3370" s="555">
        <v>1</v>
      </c>
      <c r="L3370" s="546">
        <v>12</v>
      </c>
      <c r="M3370" s="578">
        <v>33888.217934003187</v>
      </c>
      <c r="N3370" s="546">
        <v>1</v>
      </c>
      <c r="O3370" s="546">
        <v>6</v>
      </c>
      <c r="P3370" s="578">
        <v>16810.111892675654</v>
      </c>
    </row>
    <row r="3371" spans="1:16" x14ac:dyDescent="0.2">
      <c r="A3371" s="546" t="s">
        <v>8110</v>
      </c>
      <c r="B3371" s="498" t="s">
        <v>619</v>
      </c>
      <c r="C3371" s="499" t="s">
        <v>620</v>
      </c>
      <c r="D3371" s="546" t="s">
        <v>8243</v>
      </c>
      <c r="E3371" s="575">
        <v>1900</v>
      </c>
      <c r="F3371" s="576">
        <v>23917977</v>
      </c>
      <c r="G3371" s="577" t="s">
        <v>9007</v>
      </c>
      <c r="H3371" s="551" t="s">
        <v>8119</v>
      </c>
      <c r="I3371" s="551" t="s">
        <v>7142</v>
      </c>
      <c r="J3371" s="551" t="s">
        <v>8119</v>
      </c>
      <c r="K3371" s="555">
        <v>1</v>
      </c>
      <c r="L3371" s="546">
        <v>12</v>
      </c>
      <c r="M3371" s="578">
        <v>25450.417934003184</v>
      </c>
      <c r="N3371" s="546">
        <v>1</v>
      </c>
      <c r="O3371" s="546">
        <v>6</v>
      </c>
      <c r="P3371" s="578">
        <v>12329.311892675656</v>
      </c>
    </row>
    <row r="3372" spans="1:16" x14ac:dyDescent="0.2">
      <c r="A3372" s="546" t="s">
        <v>8110</v>
      </c>
      <c r="B3372" s="498" t="s">
        <v>619</v>
      </c>
      <c r="C3372" s="499" t="s">
        <v>620</v>
      </c>
      <c r="D3372" s="546" t="s">
        <v>8111</v>
      </c>
      <c r="E3372" s="575">
        <v>1900</v>
      </c>
      <c r="F3372" s="576" t="s">
        <v>9008</v>
      </c>
      <c r="G3372" s="577" t="s">
        <v>9009</v>
      </c>
      <c r="H3372" s="551" t="s">
        <v>8119</v>
      </c>
      <c r="I3372" s="551" t="s">
        <v>7142</v>
      </c>
      <c r="J3372" s="551" t="s">
        <v>8119</v>
      </c>
      <c r="K3372" s="555">
        <v>1</v>
      </c>
      <c r="L3372" s="546">
        <v>12</v>
      </c>
      <c r="M3372" s="578">
        <v>25450.417934003184</v>
      </c>
      <c r="N3372" s="546">
        <v>1</v>
      </c>
      <c r="O3372" s="546">
        <v>6</v>
      </c>
      <c r="P3372" s="578">
        <v>12329.311892675656</v>
      </c>
    </row>
    <row r="3373" spans="1:16" x14ac:dyDescent="0.2">
      <c r="A3373" s="546" t="s">
        <v>8110</v>
      </c>
      <c r="B3373" s="498" t="s">
        <v>619</v>
      </c>
      <c r="C3373" s="499" t="s">
        <v>620</v>
      </c>
      <c r="D3373" s="546" t="s">
        <v>9010</v>
      </c>
      <c r="E3373" s="575">
        <v>2600</v>
      </c>
      <c r="F3373" s="576">
        <v>23961263</v>
      </c>
      <c r="G3373" s="577" t="s">
        <v>9011</v>
      </c>
      <c r="H3373" s="551" t="s">
        <v>8766</v>
      </c>
      <c r="I3373" s="551" t="s">
        <v>7122</v>
      </c>
      <c r="J3373" s="551" t="s">
        <v>8766</v>
      </c>
      <c r="K3373" s="555">
        <v>1</v>
      </c>
      <c r="L3373" s="546">
        <v>12</v>
      </c>
      <c r="M3373" s="578">
        <v>33888.217934003187</v>
      </c>
      <c r="N3373" s="546">
        <v>1</v>
      </c>
      <c r="O3373" s="546">
        <v>6</v>
      </c>
      <c r="P3373" s="578">
        <v>16810.111892675654</v>
      </c>
    </row>
    <row r="3374" spans="1:16" x14ac:dyDescent="0.2">
      <c r="A3374" s="546" t="s">
        <v>8110</v>
      </c>
      <c r="B3374" s="498" t="s">
        <v>619</v>
      </c>
      <c r="C3374" s="499" t="s">
        <v>620</v>
      </c>
      <c r="D3374" s="546" t="s">
        <v>9012</v>
      </c>
      <c r="E3374" s="575">
        <v>3500</v>
      </c>
      <c r="F3374" s="576">
        <v>23900633</v>
      </c>
      <c r="G3374" s="577" t="s">
        <v>9013</v>
      </c>
      <c r="H3374" s="551" t="s">
        <v>7884</v>
      </c>
      <c r="I3374" s="551" t="s">
        <v>7082</v>
      </c>
      <c r="J3374" s="551" t="s">
        <v>7884</v>
      </c>
      <c r="K3374" s="555">
        <v>1</v>
      </c>
      <c r="L3374" s="546">
        <v>12</v>
      </c>
      <c r="M3374" s="578">
        <v>44688.217934003187</v>
      </c>
      <c r="N3374" s="546">
        <v>1</v>
      </c>
      <c r="O3374" s="546">
        <v>6</v>
      </c>
      <c r="P3374" s="578">
        <v>22210.111892675654</v>
      </c>
    </row>
    <row r="3375" spans="1:16" x14ac:dyDescent="0.2">
      <c r="A3375" s="546" t="s">
        <v>8110</v>
      </c>
      <c r="B3375" s="498" t="s">
        <v>619</v>
      </c>
      <c r="C3375" s="499" t="s">
        <v>620</v>
      </c>
      <c r="D3375" s="546" t="s">
        <v>8715</v>
      </c>
      <c r="E3375" s="575">
        <v>1900</v>
      </c>
      <c r="F3375" s="576">
        <v>23848946</v>
      </c>
      <c r="G3375" s="577" t="s">
        <v>9014</v>
      </c>
      <c r="H3375" s="551" t="s">
        <v>9015</v>
      </c>
      <c r="I3375" s="551" t="s">
        <v>7142</v>
      </c>
      <c r="J3375" s="551" t="s">
        <v>9015</v>
      </c>
      <c r="K3375" s="555">
        <v>1</v>
      </c>
      <c r="L3375" s="546">
        <v>12</v>
      </c>
      <c r="M3375" s="578">
        <v>25450.417934003184</v>
      </c>
      <c r="N3375" s="546">
        <v>1</v>
      </c>
      <c r="O3375" s="546">
        <v>6</v>
      </c>
      <c r="P3375" s="578">
        <v>12329.311892675656</v>
      </c>
    </row>
    <row r="3376" spans="1:16" x14ac:dyDescent="0.2">
      <c r="A3376" s="546" t="s">
        <v>8110</v>
      </c>
      <c r="B3376" s="498" t="s">
        <v>619</v>
      </c>
      <c r="C3376" s="499" t="s">
        <v>620</v>
      </c>
      <c r="D3376" s="546" t="s">
        <v>9016</v>
      </c>
      <c r="E3376" s="575">
        <v>11500</v>
      </c>
      <c r="F3376" s="576">
        <v>23836942</v>
      </c>
      <c r="G3376" s="577" t="s">
        <v>9017</v>
      </c>
      <c r="H3376" s="551" t="s">
        <v>4606</v>
      </c>
      <c r="I3376" s="551" t="s">
        <v>8201</v>
      </c>
      <c r="J3376" s="551" t="s">
        <v>4606</v>
      </c>
      <c r="K3376" s="555">
        <v>1</v>
      </c>
      <c r="L3376" s="546">
        <v>12</v>
      </c>
      <c r="M3376" s="578">
        <v>140688.21793400319</v>
      </c>
      <c r="N3376" s="546">
        <v>1</v>
      </c>
      <c r="O3376" s="546">
        <v>6</v>
      </c>
      <c r="P3376" s="578">
        <v>70210.111892675661</v>
      </c>
    </row>
    <row r="3377" spans="1:16" x14ac:dyDescent="0.2">
      <c r="A3377" s="546" t="s">
        <v>8110</v>
      </c>
      <c r="B3377" s="498" t="s">
        <v>619</v>
      </c>
      <c r="C3377" s="499" t="s">
        <v>620</v>
      </c>
      <c r="D3377" s="546" t="s">
        <v>7074</v>
      </c>
      <c r="E3377" s="575">
        <v>5700</v>
      </c>
      <c r="F3377" s="576">
        <v>80070928</v>
      </c>
      <c r="G3377" s="577" t="s">
        <v>9018</v>
      </c>
      <c r="H3377" s="551" t="s">
        <v>8179</v>
      </c>
      <c r="I3377" s="551" t="s">
        <v>7082</v>
      </c>
      <c r="J3377" s="551" t="s">
        <v>8179</v>
      </c>
      <c r="K3377" s="555">
        <v>1</v>
      </c>
      <c r="L3377" s="546">
        <v>12</v>
      </c>
      <c r="M3377" s="578">
        <v>71088.217934003187</v>
      </c>
      <c r="N3377" s="546">
        <v>1</v>
      </c>
      <c r="O3377" s="546">
        <v>6</v>
      </c>
      <c r="P3377" s="578">
        <v>35410.111892675661</v>
      </c>
    </row>
    <row r="3378" spans="1:16" x14ac:dyDescent="0.2">
      <c r="A3378" s="546" t="s">
        <v>8110</v>
      </c>
      <c r="B3378" s="498" t="s">
        <v>619</v>
      </c>
      <c r="C3378" s="499" t="s">
        <v>620</v>
      </c>
      <c r="D3378" s="546" t="s">
        <v>3010</v>
      </c>
      <c r="E3378" s="575">
        <v>1900</v>
      </c>
      <c r="F3378" s="576">
        <v>23994972</v>
      </c>
      <c r="G3378" s="577" t="s">
        <v>9019</v>
      </c>
      <c r="H3378" s="551" t="s">
        <v>8298</v>
      </c>
      <c r="I3378" s="551" t="s">
        <v>7142</v>
      </c>
      <c r="J3378" s="551" t="s">
        <v>8298</v>
      </c>
      <c r="K3378" s="555">
        <v>1</v>
      </c>
      <c r="L3378" s="546">
        <v>12</v>
      </c>
      <c r="M3378" s="578">
        <v>25450.417934003184</v>
      </c>
      <c r="N3378" s="546">
        <v>1</v>
      </c>
      <c r="O3378" s="546">
        <v>6</v>
      </c>
      <c r="P3378" s="578">
        <v>12329.311892675656</v>
      </c>
    </row>
    <row r="3379" spans="1:16" x14ac:dyDescent="0.2">
      <c r="A3379" s="546" t="s">
        <v>8110</v>
      </c>
      <c r="B3379" s="498" t="s">
        <v>619</v>
      </c>
      <c r="C3379" s="499" t="s">
        <v>620</v>
      </c>
      <c r="D3379" s="546" t="s">
        <v>9020</v>
      </c>
      <c r="E3379" s="575">
        <v>1900</v>
      </c>
      <c r="F3379" s="576">
        <v>23964720</v>
      </c>
      <c r="G3379" s="577" t="s">
        <v>9021</v>
      </c>
      <c r="H3379" s="551" t="s">
        <v>8119</v>
      </c>
      <c r="I3379" s="551" t="s">
        <v>7142</v>
      </c>
      <c r="J3379" s="551" t="s">
        <v>8119</v>
      </c>
      <c r="K3379" s="555">
        <v>1</v>
      </c>
      <c r="L3379" s="546">
        <v>12</v>
      </c>
      <c r="M3379" s="578">
        <v>25450.417934003184</v>
      </c>
      <c r="N3379" s="546">
        <v>1</v>
      </c>
      <c r="O3379" s="546">
        <v>6</v>
      </c>
      <c r="P3379" s="578">
        <v>12329.311892675656</v>
      </c>
    </row>
    <row r="3380" spans="1:16" x14ac:dyDescent="0.2">
      <c r="A3380" s="546" t="s">
        <v>8110</v>
      </c>
      <c r="B3380" s="498" t="s">
        <v>619</v>
      </c>
      <c r="C3380" s="499" t="s">
        <v>620</v>
      </c>
      <c r="D3380" s="546" t="s">
        <v>8845</v>
      </c>
      <c r="E3380" s="575">
        <v>1800</v>
      </c>
      <c r="F3380" s="576">
        <v>23998334</v>
      </c>
      <c r="G3380" s="577" t="s">
        <v>9022</v>
      </c>
      <c r="H3380" s="551" t="s">
        <v>8119</v>
      </c>
      <c r="I3380" s="551" t="s">
        <v>7142</v>
      </c>
      <c r="J3380" s="551" t="s">
        <v>8119</v>
      </c>
      <c r="K3380" s="555">
        <v>1</v>
      </c>
      <c r="L3380" s="546">
        <v>12</v>
      </c>
      <c r="M3380" s="578">
        <v>24142.417934003184</v>
      </c>
      <c r="N3380" s="546">
        <v>1</v>
      </c>
      <c r="O3380" s="546">
        <v>6</v>
      </c>
      <c r="P3380" s="578">
        <v>11675.311892675656</v>
      </c>
    </row>
    <row r="3381" spans="1:16" x14ac:dyDescent="0.2">
      <c r="A3381" s="546" t="s">
        <v>8110</v>
      </c>
      <c r="B3381" s="498" t="s">
        <v>619</v>
      </c>
      <c r="C3381" s="499" t="s">
        <v>620</v>
      </c>
      <c r="D3381" s="546" t="s">
        <v>9023</v>
      </c>
      <c r="E3381" s="575">
        <v>1900</v>
      </c>
      <c r="F3381" s="576">
        <v>25315849</v>
      </c>
      <c r="G3381" s="577" t="s">
        <v>9024</v>
      </c>
      <c r="H3381" s="551" t="s">
        <v>8119</v>
      </c>
      <c r="I3381" s="551" t="s">
        <v>7142</v>
      </c>
      <c r="J3381" s="551" t="s">
        <v>8119</v>
      </c>
      <c r="K3381" s="555">
        <v>1</v>
      </c>
      <c r="L3381" s="546">
        <v>12</v>
      </c>
      <c r="M3381" s="578">
        <v>25450.417934003184</v>
      </c>
      <c r="N3381" s="546">
        <v>1</v>
      </c>
      <c r="O3381" s="546">
        <v>6</v>
      </c>
      <c r="P3381" s="578">
        <v>12329.311892675656</v>
      </c>
    </row>
    <row r="3382" spans="1:16" x14ac:dyDescent="0.2">
      <c r="A3382" s="546" t="s">
        <v>8110</v>
      </c>
      <c r="B3382" s="498" t="s">
        <v>619</v>
      </c>
      <c r="C3382" s="499" t="s">
        <v>620</v>
      </c>
      <c r="D3382" s="546" t="s">
        <v>9025</v>
      </c>
      <c r="E3382" s="575">
        <v>2400</v>
      </c>
      <c r="F3382" s="576">
        <v>44915829</v>
      </c>
      <c r="G3382" s="577" t="s">
        <v>9026</v>
      </c>
      <c r="H3382" s="551" t="s">
        <v>8473</v>
      </c>
      <c r="I3382" s="551" t="s">
        <v>7122</v>
      </c>
      <c r="J3382" s="551" t="s">
        <v>8473</v>
      </c>
      <c r="K3382" s="555">
        <v>1</v>
      </c>
      <c r="L3382" s="546">
        <v>12</v>
      </c>
      <c r="M3382" s="578">
        <v>31488.217934003187</v>
      </c>
      <c r="N3382" s="546">
        <v>1</v>
      </c>
      <c r="O3382" s="546">
        <v>6</v>
      </c>
      <c r="P3382" s="578">
        <v>15599.311892675656</v>
      </c>
    </row>
    <row r="3383" spans="1:16" x14ac:dyDescent="0.2">
      <c r="A3383" s="546" t="s">
        <v>8110</v>
      </c>
      <c r="B3383" s="498" t="s">
        <v>619</v>
      </c>
      <c r="C3383" s="499" t="s">
        <v>620</v>
      </c>
      <c r="D3383" s="546" t="s">
        <v>8383</v>
      </c>
      <c r="E3383" s="575">
        <v>2300</v>
      </c>
      <c r="F3383" s="576">
        <v>23999967</v>
      </c>
      <c r="G3383" s="577" t="s">
        <v>9027</v>
      </c>
      <c r="H3383" s="551" t="s">
        <v>9028</v>
      </c>
      <c r="I3383" s="551" t="s">
        <v>7122</v>
      </c>
      <c r="J3383" s="551" t="s">
        <v>9028</v>
      </c>
      <c r="K3383" s="555">
        <v>1</v>
      </c>
      <c r="L3383" s="546">
        <v>12</v>
      </c>
      <c r="M3383" s="578">
        <v>30288.217934003187</v>
      </c>
      <c r="N3383" s="546">
        <v>1</v>
      </c>
      <c r="O3383" s="546">
        <v>6</v>
      </c>
      <c r="P3383" s="578">
        <v>14945.311892675656</v>
      </c>
    </row>
    <row r="3384" spans="1:16" x14ac:dyDescent="0.2">
      <c r="A3384" s="546" t="s">
        <v>8110</v>
      </c>
      <c r="B3384" s="498" t="s">
        <v>619</v>
      </c>
      <c r="C3384" s="499" t="s">
        <v>620</v>
      </c>
      <c r="D3384" s="546" t="s">
        <v>8111</v>
      </c>
      <c r="E3384" s="575">
        <v>1900</v>
      </c>
      <c r="F3384" s="576">
        <v>24713927</v>
      </c>
      <c r="G3384" s="577" t="s">
        <v>9029</v>
      </c>
      <c r="H3384" s="551" t="s">
        <v>8124</v>
      </c>
      <c r="I3384" s="551" t="s">
        <v>7142</v>
      </c>
      <c r="J3384" s="551" t="s">
        <v>8124</v>
      </c>
      <c r="K3384" s="555">
        <v>1</v>
      </c>
      <c r="L3384" s="546">
        <v>12</v>
      </c>
      <c r="M3384" s="578">
        <v>25450.417934003184</v>
      </c>
      <c r="N3384" s="546">
        <v>1</v>
      </c>
      <c r="O3384" s="546">
        <v>6</v>
      </c>
      <c r="P3384" s="578">
        <v>12329.311892675656</v>
      </c>
    </row>
    <row r="3385" spans="1:16" x14ac:dyDescent="0.2">
      <c r="A3385" s="546" t="s">
        <v>8110</v>
      </c>
      <c r="B3385" s="498" t="s">
        <v>619</v>
      </c>
      <c r="C3385" s="499" t="s">
        <v>620</v>
      </c>
      <c r="D3385" s="546" t="s">
        <v>8221</v>
      </c>
      <c r="E3385" s="575">
        <v>1900</v>
      </c>
      <c r="F3385" s="576" t="s">
        <v>9030</v>
      </c>
      <c r="G3385" s="577" t="s">
        <v>9031</v>
      </c>
      <c r="H3385" s="551" t="s">
        <v>8124</v>
      </c>
      <c r="I3385" s="551" t="s">
        <v>7142</v>
      </c>
      <c r="J3385" s="551" t="s">
        <v>8124</v>
      </c>
      <c r="K3385" s="555">
        <v>1</v>
      </c>
      <c r="L3385" s="546">
        <v>12</v>
      </c>
      <c r="M3385" s="578">
        <v>25450.417934003184</v>
      </c>
      <c r="N3385" s="546">
        <v>1</v>
      </c>
      <c r="O3385" s="546">
        <v>6</v>
      </c>
      <c r="P3385" s="578">
        <v>12329.311892675656</v>
      </c>
    </row>
    <row r="3386" spans="1:16" x14ac:dyDescent="0.2">
      <c r="A3386" s="546" t="s">
        <v>8110</v>
      </c>
      <c r="B3386" s="498" t="s">
        <v>619</v>
      </c>
      <c r="C3386" s="499" t="s">
        <v>620</v>
      </c>
      <c r="D3386" s="546" t="s">
        <v>9032</v>
      </c>
      <c r="E3386" s="575">
        <v>3000</v>
      </c>
      <c r="F3386" s="576" t="s">
        <v>9033</v>
      </c>
      <c r="G3386" s="577" t="s">
        <v>9034</v>
      </c>
      <c r="H3386" s="551"/>
      <c r="I3386" s="551" t="s">
        <v>7122</v>
      </c>
      <c r="J3386" s="551"/>
      <c r="K3386" s="555"/>
      <c r="L3386" s="546"/>
      <c r="M3386" s="578">
        <v>23381</v>
      </c>
      <c r="N3386" s="546">
        <v>1</v>
      </c>
      <c r="O3386" s="546">
        <v>4</v>
      </c>
      <c r="P3386" s="578">
        <v>13171.2</v>
      </c>
    </row>
    <row r="3387" spans="1:16" x14ac:dyDescent="0.2">
      <c r="A3387" s="546" t="s">
        <v>8110</v>
      </c>
      <c r="B3387" s="498" t="s">
        <v>619</v>
      </c>
      <c r="C3387" s="499" t="s">
        <v>620</v>
      </c>
      <c r="D3387" s="546" t="s">
        <v>8324</v>
      </c>
      <c r="E3387" s="575">
        <v>1900</v>
      </c>
      <c r="F3387" s="576">
        <v>43961946</v>
      </c>
      <c r="G3387" s="577" t="s">
        <v>9035</v>
      </c>
      <c r="H3387" s="551" t="s">
        <v>8119</v>
      </c>
      <c r="I3387" s="551" t="s">
        <v>7142</v>
      </c>
      <c r="J3387" s="551" t="s">
        <v>8119</v>
      </c>
      <c r="K3387" s="555">
        <v>1</v>
      </c>
      <c r="L3387" s="546">
        <v>12</v>
      </c>
      <c r="M3387" s="578">
        <v>25450.417934003184</v>
      </c>
      <c r="N3387" s="546">
        <v>1</v>
      </c>
      <c r="O3387" s="546">
        <v>6</v>
      </c>
      <c r="P3387" s="578">
        <v>12329.311892675656</v>
      </c>
    </row>
    <row r="3388" spans="1:16" x14ac:dyDescent="0.2">
      <c r="A3388" s="546" t="s">
        <v>8110</v>
      </c>
      <c r="B3388" s="498" t="s">
        <v>619</v>
      </c>
      <c r="C3388" s="499" t="s">
        <v>620</v>
      </c>
      <c r="D3388" s="546" t="s">
        <v>8324</v>
      </c>
      <c r="E3388" s="575">
        <v>1900</v>
      </c>
      <c r="F3388" s="576">
        <v>24388239</v>
      </c>
      <c r="G3388" s="577" t="s">
        <v>9036</v>
      </c>
      <c r="H3388" s="551" t="s">
        <v>8119</v>
      </c>
      <c r="I3388" s="551" t="s">
        <v>7142</v>
      </c>
      <c r="J3388" s="551" t="s">
        <v>8119</v>
      </c>
      <c r="K3388" s="555">
        <v>1</v>
      </c>
      <c r="L3388" s="546">
        <v>12</v>
      </c>
      <c r="M3388" s="578">
        <v>25450.417934003184</v>
      </c>
      <c r="N3388" s="546">
        <v>1</v>
      </c>
      <c r="O3388" s="546">
        <v>6</v>
      </c>
      <c r="P3388" s="578">
        <v>12329.311892675656</v>
      </c>
    </row>
    <row r="3389" spans="1:16" x14ac:dyDescent="0.2">
      <c r="A3389" s="546" t="s">
        <v>8110</v>
      </c>
      <c r="B3389" s="498" t="s">
        <v>619</v>
      </c>
      <c r="C3389" s="499" t="s">
        <v>620</v>
      </c>
      <c r="D3389" s="546" t="s">
        <v>9037</v>
      </c>
      <c r="E3389" s="575">
        <v>3300</v>
      </c>
      <c r="F3389" s="576">
        <v>23923955</v>
      </c>
      <c r="G3389" s="577" t="s">
        <v>9038</v>
      </c>
      <c r="H3389" s="551" t="s">
        <v>9012</v>
      </c>
      <c r="I3389" s="551" t="s">
        <v>7082</v>
      </c>
      <c r="J3389" s="551" t="s">
        <v>9012</v>
      </c>
      <c r="K3389" s="555">
        <v>1</v>
      </c>
      <c r="L3389" s="546">
        <v>12</v>
      </c>
      <c r="M3389" s="578">
        <v>42288.217934003187</v>
      </c>
      <c r="N3389" s="546">
        <v>1</v>
      </c>
      <c r="O3389" s="546">
        <v>6</v>
      </c>
      <c r="P3389" s="578">
        <v>21010.111892675654</v>
      </c>
    </row>
    <row r="3390" spans="1:16" x14ac:dyDescent="0.2">
      <c r="A3390" s="546" t="s">
        <v>8110</v>
      </c>
      <c r="B3390" s="498" t="s">
        <v>619</v>
      </c>
      <c r="C3390" s="499" t="s">
        <v>620</v>
      </c>
      <c r="D3390" s="546" t="s">
        <v>9039</v>
      </c>
      <c r="E3390" s="575">
        <v>4300</v>
      </c>
      <c r="F3390" s="576">
        <v>44944644</v>
      </c>
      <c r="G3390" s="577" t="s">
        <v>9040</v>
      </c>
      <c r="H3390" s="551" t="s">
        <v>8310</v>
      </c>
      <c r="I3390" s="551" t="s">
        <v>7082</v>
      </c>
      <c r="J3390" s="551" t="s">
        <v>8310</v>
      </c>
      <c r="K3390" s="555">
        <v>1</v>
      </c>
      <c r="L3390" s="546">
        <v>12</v>
      </c>
      <c r="M3390" s="578">
        <v>54288.217934003187</v>
      </c>
      <c r="N3390" s="546">
        <v>1</v>
      </c>
      <c r="O3390" s="546">
        <v>6</v>
      </c>
      <c r="P3390" s="578">
        <v>27010.111892675654</v>
      </c>
    </row>
    <row r="3391" spans="1:16" x14ac:dyDescent="0.2">
      <c r="A3391" s="546" t="s">
        <v>8110</v>
      </c>
      <c r="B3391" s="498" t="s">
        <v>619</v>
      </c>
      <c r="C3391" s="499" t="s">
        <v>620</v>
      </c>
      <c r="D3391" s="546" t="s">
        <v>9041</v>
      </c>
      <c r="E3391" s="575">
        <v>1900</v>
      </c>
      <c r="F3391" s="576" t="s">
        <v>9042</v>
      </c>
      <c r="G3391" s="577" t="s">
        <v>9043</v>
      </c>
      <c r="H3391" s="551" t="s">
        <v>7097</v>
      </c>
      <c r="I3391" s="551" t="s">
        <v>7142</v>
      </c>
      <c r="J3391" s="551" t="s">
        <v>7097</v>
      </c>
      <c r="K3391" s="555">
        <v>1</v>
      </c>
      <c r="L3391" s="546">
        <v>12</v>
      </c>
      <c r="M3391" s="578">
        <v>25450.417934003184</v>
      </c>
      <c r="N3391" s="546">
        <v>1</v>
      </c>
      <c r="O3391" s="546">
        <v>6</v>
      </c>
      <c r="P3391" s="578">
        <v>12329.311892675656</v>
      </c>
    </row>
    <row r="3392" spans="1:16" x14ac:dyDescent="0.2">
      <c r="A3392" s="546" t="s">
        <v>8110</v>
      </c>
      <c r="B3392" s="498" t="s">
        <v>619</v>
      </c>
      <c r="C3392" s="499" t="s">
        <v>620</v>
      </c>
      <c r="D3392" s="546" t="s">
        <v>9044</v>
      </c>
      <c r="E3392" s="575">
        <v>6500</v>
      </c>
      <c r="F3392" s="576">
        <v>23994950</v>
      </c>
      <c r="G3392" s="577" t="s">
        <v>9045</v>
      </c>
      <c r="H3392" s="551" t="s">
        <v>8179</v>
      </c>
      <c r="I3392" s="551" t="s">
        <v>7082</v>
      </c>
      <c r="J3392" s="551" t="s">
        <v>8179</v>
      </c>
      <c r="K3392" s="555">
        <v>1</v>
      </c>
      <c r="L3392" s="546">
        <v>12</v>
      </c>
      <c r="M3392" s="578">
        <v>80688.217934003187</v>
      </c>
      <c r="N3392" s="546">
        <v>1</v>
      </c>
      <c r="O3392" s="546">
        <v>6</v>
      </c>
      <c r="P3392" s="578">
        <v>40210.111892675661</v>
      </c>
    </row>
    <row r="3393" spans="1:16" x14ac:dyDescent="0.2">
      <c r="A3393" s="546" t="s">
        <v>8110</v>
      </c>
      <c r="B3393" s="498" t="s">
        <v>619</v>
      </c>
      <c r="C3393" s="499" t="s">
        <v>620</v>
      </c>
      <c r="D3393" s="546" t="s">
        <v>9044</v>
      </c>
      <c r="E3393" s="575">
        <v>3100</v>
      </c>
      <c r="F3393" s="576">
        <v>23916312</v>
      </c>
      <c r="G3393" s="577" t="s">
        <v>9046</v>
      </c>
      <c r="H3393" s="551" t="s">
        <v>8847</v>
      </c>
      <c r="I3393" s="551" t="s">
        <v>7082</v>
      </c>
      <c r="J3393" s="551" t="s">
        <v>8847</v>
      </c>
      <c r="K3393" s="555">
        <v>1</v>
      </c>
      <c r="L3393" s="546">
        <v>12</v>
      </c>
      <c r="M3393" s="578">
        <v>39888.217934003187</v>
      </c>
      <c r="N3393" s="546">
        <v>1</v>
      </c>
      <c r="O3393" s="546">
        <v>6</v>
      </c>
      <c r="P3393" s="578">
        <v>19810.111892675654</v>
      </c>
    </row>
    <row r="3394" spans="1:16" x14ac:dyDescent="0.2">
      <c r="A3394" s="546" t="s">
        <v>8110</v>
      </c>
      <c r="B3394" s="498" t="s">
        <v>619</v>
      </c>
      <c r="C3394" s="499" t="s">
        <v>620</v>
      </c>
      <c r="D3394" s="546" t="s">
        <v>8179</v>
      </c>
      <c r="E3394" s="575">
        <v>1900</v>
      </c>
      <c r="F3394" s="576">
        <v>23824814</v>
      </c>
      <c r="G3394" s="577" t="s">
        <v>9047</v>
      </c>
      <c r="H3394" s="551" t="s">
        <v>8124</v>
      </c>
      <c r="I3394" s="551" t="s">
        <v>7142</v>
      </c>
      <c r="J3394" s="551" t="s">
        <v>8124</v>
      </c>
      <c r="K3394" s="555">
        <v>1</v>
      </c>
      <c r="L3394" s="546">
        <v>12</v>
      </c>
      <c r="M3394" s="578">
        <v>25450.417934003184</v>
      </c>
      <c r="N3394" s="546">
        <v>1</v>
      </c>
      <c r="O3394" s="546">
        <v>6</v>
      </c>
      <c r="P3394" s="578">
        <v>12329.311892675656</v>
      </c>
    </row>
    <row r="3395" spans="1:16" x14ac:dyDescent="0.2">
      <c r="A3395" s="546" t="s">
        <v>8110</v>
      </c>
      <c r="B3395" s="498" t="s">
        <v>619</v>
      </c>
      <c r="C3395" s="499" t="s">
        <v>620</v>
      </c>
      <c r="D3395" s="546" t="s">
        <v>9048</v>
      </c>
      <c r="E3395" s="575">
        <v>3300</v>
      </c>
      <c r="F3395" s="576">
        <v>41132989</v>
      </c>
      <c r="G3395" s="577" t="s">
        <v>9049</v>
      </c>
      <c r="H3395" s="551" t="s">
        <v>9050</v>
      </c>
      <c r="I3395" s="551" t="s">
        <v>7082</v>
      </c>
      <c r="J3395" s="551" t="s">
        <v>9050</v>
      </c>
      <c r="K3395" s="555">
        <v>1</v>
      </c>
      <c r="L3395" s="546">
        <v>12</v>
      </c>
      <c r="M3395" s="578">
        <v>42288.217934003187</v>
      </c>
      <c r="N3395" s="546">
        <v>1</v>
      </c>
      <c r="O3395" s="546">
        <v>6</v>
      </c>
      <c r="P3395" s="578">
        <v>21010.111892675654</v>
      </c>
    </row>
    <row r="3396" spans="1:16" x14ac:dyDescent="0.2">
      <c r="A3396" s="546" t="s">
        <v>8110</v>
      </c>
      <c r="B3396" s="498" t="s">
        <v>619</v>
      </c>
      <c r="C3396" s="499" t="s">
        <v>620</v>
      </c>
      <c r="D3396" s="546" t="s">
        <v>9051</v>
      </c>
      <c r="E3396" s="575">
        <v>1900</v>
      </c>
      <c r="F3396" s="576">
        <v>9940286</v>
      </c>
      <c r="G3396" s="577" t="s">
        <v>9052</v>
      </c>
      <c r="H3396" s="551" t="s">
        <v>8124</v>
      </c>
      <c r="I3396" s="551" t="s">
        <v>7142</v>
      </c>
      <c r="J3396" s="551" t="s">
        <v>8124</v>
      </c>
      <c r="K3396" s="555">
        <v>1</v>
      </c>
      <c r="L3396" s="546">
        <v>12</v>
      </c>
      <c r="M3396" s="578">
        <v>25450.417934003184</v>
      </c>
      <c r="N3396" s="546">
        <v>1</v>
      </c>
      <c r="O3396" s="546">
        <v>6</v>
      </c>
      <c r="P3396" s="578">
        <v>12329.311892675656</v>
      </c>
    </row>
    <row r="3397" spans="1:16" x14ac:dyDescent="0.2">
      <c r="A3397" s="546" t="s">
        <v>8110</v>
      </c>
      <c r="B3397" s="498" t="s">
        <v>619</v>
      </c>
      <c r="C3397" s="499" t="s">
        <v>620</v>
      </c>
      <c r="D3397" s="546" t="s">
        <v>8111</v>
      </c>
      <c r="E3397" s="575">
        <v>3500</v>
      </c>
      <c r="F3397" s="576">
        <v>23938155</v>
      </c>
      <c r="G3397" s="577" t="s">
        <v>9053</v>
      </c>
      <c r="H3397" s="551" t="s">
        <v>8179</v>
      </c>
      <c r="I3397" s="551" t="s">
        <v>7082</v>
      </c>
      <c r="J3397" s="551" t="s">
        <v>8179</v>
      </c>
      <c r="K3397" s="555">
        <v>1</v>
      </c>
      <c r="L3397" s="546">
        <v>12</v>
      </c>
      <c r="M3397" s="578">
        <v>44688.217934003187</v>
      </c>
      <c r="N3397" s="546">
        <v>1</v>
      </c>
      <c r="O3397" s="546">
        <v>6</v>
      </c>
      <c r="P3397" s="578">
        <v>22210.111892675654</v>
      </c>
    </row>
    <row r="3398" spans="1:16" x14ac:dyDescent="0.2">
      <c r="A3398" s="546" t="s">
        <v>8110</v>
      </c>
      <c r="B3398" s="498" t="s">
        <v>619</v>
      </c>
      <c r="C3398" s="499" t="s">
        <v>620</v>
      </c>
      <c r="D3398" s="546" t="s">
        <v>9054</v>
      </c>
      <c r="E3398" s="575">
        <v>1900</v>
      </c>
      <c r="F3398" s="576">
        <v>42816780</v>
      </c>
      <c r="G3398" s="577" t="s">
        <v>9055</v>
      </c>
      <c r="H3398" s="551" t="s">
        <v>8140</v>
      </c>
      <c r="I3398" s="551" t="s">
        <v>7142</v>
      </c>
      <c r="J3398" s="551" t="s">
        <v>8140</v>
      </c>
      <c r="K3398" s="555">
        <v>1</v>
      </c>
      <c r="L3398" s="546">
        <v>12</v>
      </c>
      <c r="M3398" s="578">
        <v>25450.417934003184</v>
      </c>
      <c r="N3398" s="546">
        <v>1</v>
      </c>
      <c r="O3398" s="546">
        <v>6</v>
      </c>
      <c r="P3398" s="578">
        <v>12329.311892675656</v>
      </c>
    </row>
    <row r="3399" spans="1:16" x14ac:dyDescent="0.2">
      <c r="A3399" s="546" t="s">
        <v>8110</v>
      </c>
      <c r="B3399" s="498" t="s">
        <v>619</v>
      </c>
      <c r="C3399" s="499" t="s">
        <v>620</v>
      </c>
      <c r="D3399" s="546" t="s">
        <v>8252</v>
      </c>
      <c r="E3399" s="575">
        <v>5000</v>
      </c>
      <c r="F3399" s="576">
        <v>23846908</v>
      </c>
      <c r="G3399" s="577" t="s">
        <v>9056</v>
      </c>
      <c r="H3399" s="551" t="s">
        <v>8179</v>
      </c>
      <c r="I3399" s="551" t="s">
        <v>7082</v>
      </c>
      <c r="J3399" s="551" t="s">
        <v>8179</v>
      </c>
      <c r="K3399" s="555">
        <v>1</v>
      </c>
      <c r="L3399" s="546">
        <v>12</v>
      </c>
      <c r="M3399" s="578">
        <v>62688.217934003187</v>
      </c>
      <c r="N3399" s="546">
        <v>1</v>
      </c>
      <c r="O3399" s="546">
        <v>6</v>
      </c>
      <c r="P3399" s="578">
        <v>31210.111892675654</v>
      </c>
    </row>
    <row r="3400" spans="1:16" x14ac:dyDescent="0.2">
      <c r="A3400" s="546" t="s">
        <v>8110</v>
      </c>
      <c r="B3400" s="498" t="s">
        <v>619</v>
      </c>
      <c r="C3400" s="499" t="s">
        <v>620</v>
      </c>
      <c r="D3400" s="546" t="s">
        <v>9057</v>
      </c>
      <c r="E3400" s="575">
        <v>1900</v>
      </c>
      <c r="F3400" s="576">
        <v>23906075</v>
      </c>
      <c r="G3400" s="577" t="s">
        <v>9058</v>
      </c>
      <c r="H3400" s="551" t="s">
        <v>8119</v>
      </c>
      <c r="I3400" s="551" t="s">
        <v>7142</v>
      </c>
      <c r="J3400" s="551" t="s">
        <v>8119</v>
      </c>
      <c r="K3400" s="555">
        <v>1</v>
      </c>
      <c r="L3400" s="546">
        <v>12</v>
      </c>
      <c r="M3400" s="578">
        <v>25450.417934003184</v>
      </c>
      <c r="N3400" s="546">
        <v>1</v>
      </c>
      <c r="O3400" s="546">
        <v>6</v>
      </c>
      <c r="P3400" s="578">
        <v>12329.311892675656</v>
      </c>
    </row>
    <row r="3401" spans="1:16" x14ac:dyDescent="0.2">
      <c r="A3401" s="546" t="s">
        <v>8110</v>
      </c>
      <c r="B3401" s="498" t="s">
        <v>619</v>
      </c>
      <c r="C3401" s="499" t="s">
        <v>620</v>
      </c>
      <c r="D3401" s="546" t="s">
        <v>8117</v>
      </c>
      <c r="E3401" s="575">
        <v>2600</v>
      </c>
      <c r="F3401" s="576">
        <v>23852334</v>
      </c>
      <c r="G3401" s="577" t="s">
        <v>9059</v>
      </c>
      <c r="H3401" s="551" t="s">
        <v>9060</v>
      </c>
      <c r="I3401" s="551" t="s">
        <v>7122</v>
      </c>
      <c r="J3401" s="551" t="s">
        <v>9060</v>
      </c>
      <c r="K3401" s="555">
        <v>1</v>
      </c>
      <c r="L3401" s="546">
        <v>12</v>
      </c>
      <c r="M3401" s="578">
        <v>33888.217934003187</v>
      </c>
      <c r="N3401" s="546">
        <v>1</v>
      </c>
      <c r="O3401" s="546">
        <v>6</v>
      </c>
      <c r="P3401" s="578">
        <v>16810.111892675654</v>
      </c>
    </row>
    <row r="3402" spans="1:16" x14ac:dyDescent="0.2">
      <c r="A3402" s="546" t="s">
        <v>8110</v>
      </c>
      <c r="B3402" s="498" t="s">
        <v>619</v>
      </c>
      <c r="C3402" s="499" t="s">
        <v>620</v>
      </c>
      <c r="D3402" s="546" t="s">
        <v>8111</v>
      </c>
      <c r="E3402" s="575">
        <v>4800</v>
      </c>
      <c r="F3402" s="576">
        <v>23881266</v>
      </c>
      <c r="G3402" s="577" t="s">
        <v>9061</v>
      </c>
      <c r="H3402" s="551" t="s">
        <v>9062</v>
      </c>
      <c r="I3402" s="551" t="s">
        <v>7082</v>
      </c>
      <c r="J3402" s="551" t="s">
        <v>9062</v>
      </c>
      <c r="K3402" s="555">
        <v>1</v>
      </c>
      <c r="L3402" s="546">
        <v>12</v>
      </c>
      <c r="M3402" s="578">
        <v>60288.217934003187</v>
      </c>
      <c r="N3402" s="546">
        <v>1</v>
      </c>
      <c r="O3402" s="546">
        <v>6</v>
      </c>
      <c r="P3402" s="578">
        <v>30010.111892675654</v>
      </c>
    </row>
    <row r="3403" spans="1:16" x14ac:dyDescent="0.2">
      <c r="A3403" s="546" t="s">
        <v>8110</v>
      </c>
      <c r="B3403" s="498" t="s">
        <v>619</v>
      </c>
      <c r="C3403" s="499" t="s">
        <v>620</v>
      </c>
      <c r="D3403" s="546" t="s">
        <v>7172</v>
      </c>
      <c r="E3403" s="575">
        <v>1900</v>
      </c>
      <c r="F3403" s="576">
        <v>25311507</v>
      </c>
      <c r="G3403" s="577" t="s">
        <v>9063</v>
      </c>
      <c r="H3403" s="551" t="s">
        <v>8119</v>
      </c>
      <c r="I3403" s="551" t="s">
        <v>7142</v>
      </c>
      <c r="J3403" s="551" t="s">
        <v>8119</v>
      </c>
      <c r="K3403" s="555">
        <v>1</v>
      </c>
      <c r="L3403" s="546">
        <v>12</v>
      </c>
      <c r="M3403" s="578">
        <v>25450.417934003184</v>
      </c>
      <c r="N3403" s="546">
        <v>1</v>
      </c>
      <c r="O3403" s="546">
        <v>6</v>
      </c>
      <c r="P3403" s="578">
        <v>12329.311892675656</v>
      </c>
    </row>
    <row r="3404" spans="1:16" x14ac:dyDescent="0.2">
      <c r="A3404" s="546" t="s">
        <v>8110</v>
      </c>
      <c r="B3404" s="498" t="s">
        <v>619</v>
      </c>
      <c r="C3404" s="499" t="s">
        <v>620</v>
      </c>
      <c r="D3404" s="546" t="s">
        <v>9064</v>
      </c>
      <c r="E3404" s="575">
        <v>1900</v>
      </c>
      <c r="F3404" s="576">
        <v>23821454</v>
      </c>
      <c r="G3404" s="577" t="s">
        <v>9065</v>
      </c>
      <c r="H3404" s="551" t="s">
        <v>8124</v>
      </c>
      <c r="I3404" s="551" t="s">
        <v>7142</v>
      </c>
      <c r="J3404" s="551" t="s">
        <v>8124</v>
      </c>
      <c r="K3404" s="555">
        <v>1</v>
      </c>
      <c r="L3404" s="546">
        <v>12</v>
      </c>
      <c r="M3404" s="578">
        <v>25450.417934003184</v>
      </c>
      <c r="N3404" s="546">
        <v>1</v>
      </c>
      <c r="O3404" s="546">
        <v>6</v>
      </c>
      <c r="P3404" s="578">
        <v>12329.311892675656</v>
      </c>
    </row>
    <row r="3405" spans="1:16" x14ac:dyDescent="0.2">
      <c r="A3405" s="546" t="s">
        <v>8110</v>
      </c>
      <c r="B3405" s="498" t="s">
        <v>619</v>
      </c>
      <c r="C3405" s="499" t="s">
        <v>620</v>
      </c>
      <c r="D3405" s="546" t="s">
        <v>8647</v>
      </c>
      <c r="E3405" s="575">
        <v>3500</v>
      </c>
      <c r="F3405" s="576">
        <v>23815806</v>
      </c>
      <c r="G3405" s="577" t="s">
        <v>9066</v>
      </c>
      <c r="H3405" s="551" t="s">
        <v>8230</v>
      </c>
      <c r="I3405" s="551" t="s">
        <v>7082</v>
      </c>
      <c r="J3405" s="551" t="s">
        <v>8230</v>
      </c>
      <c r="K3405" s="555">
        <v>1</v>
      </c>
      <c r="L3405" s="546">
        <v>12</v>
      </c>
      <c r="M3405" s="578">
        <v>44688.217934003187</v>
      </c>
      <c r="N3405" s="546">
        <v>1</v>
      </c>
      <c r="O3405" s="546">
        <v>6</v>
      </c>
      <c r="P3405" s="578">
        <v>22210.111892675654</v>
      </c>
    </row>
    <row r="3406" spans="1:16" x14ac:dyDescent="0.2">
      <c r="A3406" s="546" t="s">
        <v>8110</v>
      </c>
      <c r="B3406" s="498" t="s">
        <v>619</v>
      </c>
      <c r="C3406" s="499" t="s">
        <v>620</v>
      </c>
      <c r="D3406" s="546" t="s">
        <v>9067</v>
      </c>
      <c r="E3406" s="575">
        <v>2300</v>
      </c>
      <c r="F3406" s="576">
        <v>41880619</v>
      </c>
      <c r="G3406" s="577" t="s">
        <v>9068</v>
      </c>
      <c r="H3406" s="551" t="s">
        <v>8549</v>
      </c>
      <c r="I3406" s="551" t="s">
        <v>7122</v>
      </c>
      <c r="J3406" s="551" t="s">
        <v>8549</v>
      </c>
      <c r="K3406" s="555">
        <v>1</v>
      </c>
      <c r="L3406" s="546">
        <v>12</v>
      </c>
      <c r="M3406" s="578">
        <v>30288.217934003187</v>
      </c>
      <c r="N3406" s="546">
        <v>1</v>
      </c>
      <c r="O3406" s="546">
        <v>6</v>
      </c>
      <c r="P3406" s="578">
        <v>14945.311892675656</v>
      </c>
    </row>
    <row r="3407" spans="1:16" x14ac:dyDescent="0.2">
      <c r="A3407" s="546" t="s">
        <v>8110</v>
      </c>
      <c r="B3407" s="498" t="s">
        <v>619</v>
      </c>
      <c r="C3407" s="499" t="s">
        <v>620</v>
      </c>
      <c r="D3407" s="546" t="s">
        <v>9069</v>
      </c>
      <c r="E3407" s="575">
        <v>4600</v>
      </c>
      <c r="F3407" s="576">
        <v>23836636</v>
      </c>
      <c r="G3407" s="577" t="s">
        <v>9070</v>
      </c>
      <c r="H3407" s="551" t="s">
        <v>4606</v>
      </c>
      <c r="I3407" s="551" t="s">
        <v>7082</v>
      </c>
      <c r="J3407" s="551" t="s">
        <v>4606</v>
      </c>
      <c r="K3407" s="555">
        <v>1</v>
      </c>
      <c r="L3407" s="546">
        <v>12</v>
      </c>
      <c r="M3407" s="578">
        <v>57888.217934003187</v>
      </c>
      <c r="N3407" s="546">
        <v>1</v>
      </c>
      <c r="O3407" s="546">
        <v>6</v>
      </c>
      <c r="P3407" s="578">
        <v>28810.111892675654</v>
      </c>
    </row>
    <row r="3408" spans="1:16" x14ac:dyDescent="0.2">
      <c r="A3408" s="546" t="s">
        <v>8110</v>
      </c>
      <c r="B3408" s="498" t="s">
        <v>619</v>
      </c>
      <c r="C3408" s="499" t="s">
        <v>620</v>
      </c>
      <c r="D3408" s="546" t="s">
        <v>749</v>
      </c>
      <c r="E3408" s="575">
        <v>3500</v>
      </c>
      <c r="F3408" s="576" t="s">
        <v>9071</v>
      </c>
      <c r="G3408" s="577" t="s">
        <v>9072</v>
      </c>
      <c r="H3408" s="551" t="s">
        <v>7129</v>
      </c>
      <c r="I3408" s="551" t="s">
        <v>7082</v>
      </c>
      <c r="J3408" s="551" t="s">
        <v>7129</v>
      </c>
      <c r="K3408" s="555">
        <v>1</v>
      </c>
      <c r="L3408" s="546">
        <v>12</v>
      </c>
      <c r="M3408" s="578">
        <v>44688.217934003187</v>
      </c>
      <c r="N3408" s="546">
        <v>1</v>
      </c>
      <c r="O3408" s="546">
        <v>6</v>
      </c>
      <c r="P3408" s="578">
        <v>22210.111892675654</v>
      </c>
    </row>
    <row r="3409" spans="1:16" x14ac:dyDescent="0.2">
      <c r="A3409" s="546" t="s">
        <v>8110</v>
      </c>
      <c r="B3409" s="498" t="s">
        <v>619</v>
      </c>
      <c r="C3409" s="499" t="s">
        <v>620</v>
      </c>
      <c r="D3409" s="546" t="s">
        <v>8221</v>
      </c>
      <c r="E3409" s="575">
        <v>1900</v>
      </c>
      <c r="F3409" s="576">
        <v>25208585</v>
      </c>
      <c r="G3409" s="577" t="s">
        <v>9073</v>
      </c>
      <c r="H3409" s="551" t="s">
        <v>8119</v>
      </c>
      <c r="I3409" s="551" t="s">
        <v>7142</v>
      </c>
      <c r="J3409" s="551" t="s">
        <v>8119</v>
      </c>
      <c r="K3409" s="555">
        <v>1</v>
      </c>
      <c r="L3409" s="546">
        <v>12</v>
      </c>
      <c r="M3409" s="578">
        <v>25450.417934003184</v>
      </c>
      <c r="N3409" s="546">
        <v>1</v>
      </c>
      <c r="O3409" s="546">
        <v>6</v>
      </c>
      <c r="P3409" s="578">
        <v>12329.311892675656</v>
      </c>
    </row>
    <row r="3410" spans="1:16" x14ac:dyDescent="0.2">
      <c r="A3410" s="546" t="s">
        <v>8110</v>
      </c>
      <c r="B3410" s="498" t="s">
        <v>619</v>
      </c>
      <c r="C3410" s="499" t="s">
        <v>620</v>
      </c>
      <c r="D3410" s="546" t="s">
        <v>8243</v>
      </c>
      <c r="E3410" s="575">
        <v>2300</v>
      </c>
      <c r="F3410" s="576">
        <v>42756001</v>
      </c>
      <c r="G3410" s="577" t="s">
        <v>9074</v>
      </c>
      <c r="H3410" s="551" t="s">
        <v>9075</v>
      </c>
      <c r="I3410" s="551" t="s">
        <v>7122</v>
      </c>
      <c r="J3410" s="551" t="s">
        <v>9075</v>
      </c>
      <c r="K3410" s="555">
        <v>1</v>
      </c>
      <c r="L3410" s="546">
        <v>12</v>
      </c>
      <c r="M3410" s="578">
        <v>30288.217934003187</v>
      </c>
      <c r="N3410" s="546">
        <v>1</v>
      </c>
      <c r="O3410" s="546">
        <v>6</v>
      </c>
      <c r="P3410" s="578">
        <v>14945.311892675656</v>
      </c>
    </row>
    <row r="3411" spans="1:16" x14ac:dyDescent="0.2">
      <c r="A3411" s="546" t="s">
        <v>8110</v>
      </c>
      <c r="B3411" s="498" t="s">
        <v>619</v>
      </c>
      <c r="C3411" s="499" t="s">
        <v>620</v>
      </c>
      <c r="D3411" s="546" t="s">
        <v>7089</v>
      </c>
      <c r="E3411" s="575">
        <v>3500</v>
      </c>
      <c r="F3411" s="576">
        <v>23945149</v>
      </c>
      <c r="G3411" s="577" t="s">
        <v>9076</v>
      </c>
      <c r="H3411" s="551" t="s">
        <v>9012</v>
      </c>
      <c r="I3411" s="551" t="s">
        <v>7082</v>
      </c>
      <c r="J3411" s="551" t="s">
        <v>9012</v>
      </c>
      <c r="K3411" s="555">
        <v>1</v>
      </c>
      <c r="L3411" s="546">
        <v>12</v>
      </c>
      <c r="M3411" s="578">
        <v>44688.217934003187</v>
      </c>
      <c r="N3411" s="546">
        <v>1</v>
      </c>
      <c r="O3411" s="546">
        <v>6</v>
      </c>
      <c r="P3411" s="578">
        <v>22210.111892675654</v>
      </c>
    </row>
    <row r="3412" spans="1:16" x14ac:dyDescent="0.2">
      <c r="A3412" s="546" t="s">
        <v>8110</v>
      </c>
      <c r="B3412" s="498" t="s">
        <v>619</v>
      </c>
      <c r="C3412" s="499" t="s">
        <v>620</v>
      </c>
      <c r="D3412" s="546" t="s">
        <v>9077</v>
      </c>
      <c r="E3412" s="575">
        <v>3300</v>
      </c>
      <c r="F3412" s="576">
        <v>25000290</v>
      </c>
      <c r="G3412" s="577" t="s">
        <v>9078</v>
      </c>
      <c r="H3412" s="551" t="s">
        <v>8267</v>
      </c>
      <c r="I3412" s="551" t="s">
        <v>7082</v>
      </c>
      <c r="J3412" s="551" t="s">
        <v>8267</v>
      </c>
      <c r="K3412" s="555">
        <v>1</v>
      </c>
      <c r="L3412" s="546">
        <v>12</v>
      </c>
      <c r="M3412" s="578">
        <v>42288.217934003187</v>
      </c>
      <c r="N3412" s="546">
        <v>1</v>
      </c>
      <c r="O3412" s="546">
        <v>6</v>
      </c>
      <c r="P3412" s="578">
        <v>21010.111892675654</v>
      </c>
    </row>
    <row r="3413" spans="1:16" x14ac:dyDescent="0.2">
      <c r="A3413" s="546" t="s">
        <v>8110</v>
      </c>
      <c r="B3413" s="498" t="s">
        <v>619</v>
      </c>
      <c r="C3413" s="499" t="s">
        <v>620</v>
      </c>
      <c r="D3413" s="546" t="s">
        <v>9079</v>
      </c>
      <c r="E3413" s="575">
        <v>6500</v>
      </c>
      <c r="F3413" s="576" t="s">
        <v>9080</v>
      </c>
      <c r="G3413" s="577" t="s">
        <v>9081</v>
      </c>
      <c r="H3413" s="551" t="s">
        <v>8493</v>
      </c>
      <c r="I3413" s="551" t="s">
        <v>7082</v>
      </c>
      <c r="J3413" s="551" t="s">
        <v>8493</v>
      </c>
      <c r="K3413" s="555">
        <v>1</v>
      </c>
      <c r="L3413" s="546">
        <v>3</v>
      </c>
      <c r="M3413" s="578">
        <v>20622.45</v>
      </c>
      <c r="N3413" s="546"/>
      <c r="O3413" s="546"/>
      <c r="P3413" s="578">
        <v>0</v>
      </c>
    </row>
    <row r="3414" spans="1:16" x14ac:dyDescent="0.2">
      <c r="A3414" s="546" t="s">
        <v>8110</v>
      </c>
      <c r="B3414" s="498" t="s">
        <v>619</v>
      </c>
      <c r="C3414" s="499" t="s">
        <v>620</v>
      </c>
      <c r="D3414" s="546" t="s">
        <v>9082</v>
      </c>
      <c r="E3414" s="575">
        <v>2600</v>
      </c>
      <c r="F3414" s="576">
        <v>23836061</v>
      </c>
      <c r="G3414" s="577" t="s">
        <v>9083</v>
      </c>
      <c r="H3414" s="551" t="s">
        <v>8847</v>
      </c>
      <c r="I3414" s="551" t="s">
        <v>7122</v>
      </c>
      <c r="J3414" s="551" t="s">
        <v>8847</v>
      </c>
      <c r="K3414" s="555">
        <v>1</v>
      </c>
      <c r="L3414" s="546">
        <v>12</v>
      </c>
      <c r="M3414" s="578">
        <v>33888.217934003187</v>
      </c>
      <c r="N3414" s="546">
        <v>1</v>
      </c>
      <c r="O3414" s="546">
        <v>6</v>
      </c>
      <c r="P3414" s="578">
        <v>16810.111892675654</v>
      </c>
    </row>
    <row r="3415" spans="1:16" x14ac:dyDescent="0.2">
      <c r="A3415" s="546" t="s">
        <v>8110</v>
      </c>
      <c r="B3415" s="498" t="s">
        <v>619</v>
      </c>
      <c r="C3415" s="499" t="s">
        <v>620</v>
      </c>
      <c r="D3415" s="546" t="s">
        <v>9084</v>
      </c>
      <c r="E3415" s="575">
        <v>2600</v>
      </c>
      <c r="F3415" s="576">
        <v>45146931</v>
      </c>
      <c r="G3415" s="577" t="s">
        <v>9085</v>
      </c>
      <c r="H3415" s="551" t="s">
        <v>8493</v>
      </c>
      <c r="I3415" s="551" t="s">
        <v>7122</v>
      </c>
      <c r="J3415" s="551" t="s">
        <v>8493</v>
      </c>
      <c r="K3415" s="555">
        <v>1</v>
      </c>
      <c r="L3415" s="546">
        <v>12</v>
      </c>
      <c r="M3415" s="578">
        <v>33888.217934003187</v>
      </c>
      <c r="N3415" s="546">
        <v>1</v>
      </c>
      <c r="O3415" s="546">
        <v>6</v>
      </c>
      <c r="P3415" s="578">
        <v>16810.111892675654</v>
      </c>
    </row>
    <row r="3416" spans="1:16" x14ac:dyDescent="0.2">
      <c r="A3416" s="546" t="s">
        <v>8110</v>
      </c>
      <c r="B3416" s="498" t="s">
        <v>619</v>
      </c>
      <c r="C3416" s="499" t="s">
        <v>620</v>
      </c>
      <c r="D3416" s="546" t="s">
        <v>8647</v>
      </c>
      <c r="E3416" s="575">
        <v>3300</v>
      </c>
      <c r="F3416" s="576">
        <v>23989621</v>
      </c>
      <c r="G3416" s="577" t="s">
        <v>9086</v>
      </c>
      <c r="H3416" s="551" t="s">
        <v>7172</v>
      </c>
      <c r="I3416" s="551" t="s">
        <v>7082</v>
      </c>
      <c r="J3416" s="551" t="s">
        <v>7172</v>
      </c>
      <c r="K3416" s="555">
        <v>1</v>
      </c>
      <c r="L3416" s="546">
        <v>12</v>
      </c>
      <c r="M3416" s="578">
        <v>42288.217934003187</v>
      </c>
      <c r="N3416" s="546">
        <v>1</v>
      </c>
      <c r="O3416" s="546">
        <v>6</v>
      </c>
      <c r="P3416" s="578">
        <v>21010.111892675654</v>
      </c>
    </row>
    <row r="3417" spans="1:16" x14ac:dyDescent="0.2">
      <c r="A3417" s="546" t="s">
        <v>8110</v>
      </c>
      <c r="B3417" s="498" t="s">
        <v>619</v>
      </c>
      <c r="C3417" s="499" t="s">
        <v>620</v>
      </c>
      <c r="D3417" s="546" t="s">
        <v>9087</v>
      </c>
      <c r="E3417" s="575">
        <v>1900</v>
      </c>
      <c r="F3417" s="576">
        <v>23945501</v>
      </c>
      <c r="G3417" s="577" t="s">
        <v>9088</v>
      </c>
      <c r="H3417" s="551" t="s">
        <v>8119</v>
      </c>
      <c r="I3417" s="551" t="s">
        <v>7142</v>
      </c>
      <c r="J3417" s="551" t="s">
        <v>8119</v>
      </c>
      <c r="K3417" s="555">
        <v>1</v>
      </c>
      <c r="L3417" s="546">
        <v>12</v>
      </c>
      <c r="M3417" s="578">
        <v>25450.417934003184</v>
      </c>
      <c r="N3417" s="546">
        <v>1</v>
      </c>
      <c r="O3417" s="546">
        <v>6</v>
      </c>
      <c r="P3417" s="578">
        <v>12329.311892675656</v>
      </c>
    </row>
    <row r="3418" spans="1:16" x14ac:dyDescent="0.2">
      <c r="A3418" s="546" t="s">
        <v>8110</v>
      </c>
      <c r="B3418" s="498" t="s">
        <v>619</v>
      </c>
      <c r="C3418" s="499" t="s">
        <v>620</v>
      </c>
      <c r="D3418" s="546" t="s">
        <v>9089</v>
      </c>
      <c r="E3418" s="575">
        <v>3300</v>
      </c>
      <c r="F3418" s="576">
        <v>41980534</v>
      </c>
      <c r="G3418" s="577" t="s">
        <v>9090</v>
      </c>
      <c r="H3418" s="551" t="s">
        <v>8314</v>
      </c>
      <c r="I3418" s="551" t="s">
        <v>7082</v>
      </c>
      <c r="J3418" s="551" t="s">
        <v>8314</v>
      </c>
      <c r="K3418" s="555">
        <v>1</v>
      </c>
      <c r="L3418" s="546">
        <v>12</v>
      </c>
      <c r="M3418" s="578">
        <v>42288.217934003187</v>
      </c>
      <c r="N3418" s="546">
        <v>1</v>
      </c>
      <c r="O3418" s="546">
        <v>6</v>
      </c>
      <c r="P3418" s="578">
        <v>21010.111892675654</v>
      </c>
    </row>
    <row r="3419" spans="1:16" x14ac:dyDescent="0.2">
      <c r="A3419" s="546" t="s">
        <v>8110</v>
      </c>
      <c r="B3419" s="498" t="s">
        <v>619</v>
      </c>
      <c r="C3419" s="499" t="s">
        <v>620</v>
      </c>
      <c r="D3419" s="546" t="s">
        <v>8574</v>
      </c>
      <c r="E3419" s="575">
        <v>1900</v>
      </c>
      <c r="F3419" s="576">
        <v>23870703</v>
      </c>
      <c r="G3419" s="577" t="s">
        <v>9091</v>
      </c>
      <c r="H3419" s="551" t="s">
        <v>9092</v>
      </c>
      <c r="I3419" s="551" t="s">
        <v>7142</v>
      </c>
      <c r="J3419" s="551" t="s">
        <v>9092</v>
      </c>
      <c r="K3419" s="555">
        <v>1</v>
      </c>
      <c r="L3419" s="546">
        <v>12</v>
      </c>
      <c r="M3419" s="578">
        <v>25450.417934003184</v>
      </c>
      <c r="N3419" s="546">
        <v>1</v>
      </c>
      <c r="O3419" s="546">
        <v>6</v>
      </c>
      <c r="P3419" s="578">
        <v>12329.311892675656</v>
      </c>
    </row>
    <row r="3420" spans="1:16" x14ac:dyDescent="0.2">
      <c r="A3420" s="546" t="s">
        <v>8110</v>
      </c>
      <c r="B3420" s="498" t="s">
        <v>619</v>
      </c>
      <c r="C3420" s="499" t="s">
        <v>620</v>
      </c>
      <c r="D3420" s="546" t="s">
        <v>8111</v>
      </c>
      <c r="E3420" s="575">
        <v>1900</v>
      </c>
      <c r="F3420" s="576">
        <v>42507704</v>
      </c>
      <c r="G3420" s="577" t="s">
        <v>9093</v>
      </c>
      <c r="H3420" s="551" t="s">
        <v>8124</v>
      </c>
      <c r="I3420" s="551" t="s">
        <v>7142</v>
      </c>
      <c r="J3420" s="551" t="s">
        <v>8124</v>
      </c>
      <c r="K3420" s="555">
        <v>1</v>
      </c>
      <c r="L3420" s="546">
        <v>12</v>
      </c>
      <c r="M3420" s="578">
        <v>25450.417934003184</v>
      </c>
      <c r="N3420" s="546">
        <v>1</v>
      </c>
      <c r="O3420" s="546">
        <v>6</v>
      </c>
      <c r="P3420" s="578">
        <v>12329.311892675656</v>
      </c>
    </row>
    <row r="3421" spans="1:16" x14ac:dyDescent="0.2">
      <c r="A3421" s="546" t="s">
        <v>8110</v>
      </c>
      <c r="B3421" s="498" t="s">
        <v>619</v>
      </c>
      <c r="C3421" s="499" t="s">
        <v>620</v>
      </c>
      <c r="D3421" s="546" t="s">
        <v>9094</v>
      </c>
      <c r="E3421" s="575">
        <v>1900</v>
      </c>
      <c r="F3421" s="576">
        <v>23987402</v>
      </c>
      <c r="G3421" s="577" t="s">
        <v>9095</v>
      </c>
      <c r="H3421" s="551" t="s">
        <v>8124</v>
      </c>
      <c r="I3421" s="551" t="s">
        <v>7142</v>
      </c>
      <c r="J3421" s="551" t="s">
        <v>8124</v>
      </c>
      <c r="K3421" s="555">
        <v>1</v>
      </c>
      <c r="L3421" s="546">
        <v>12</v>
      </c>
      <c r="M3421" s="578">
        <v>25450.417934003184</v>
      </c>
      <c r="N3421" s="546">
        <v>1</v>
      </c>
      <c r="O3421" s="546">
        <v>6</v>
      </c>
      <c r="P3421" s="578">
        <v>12329.311892675656</v>
      </c>
    </row>
    <row r="3422" spans="1:16" x14ac:dyDescent="0.2">
      <c r="A3422" s="546" t="s">
        <v>8110</v>
      </c>
      <c r="B3422" s="498" t="s">
        <v>619</v>
      </c>
      <c r="C3422" s="499" t="s">
        <v>620</v>
      </c>
      <c r="D3422" s="546" t="s">
        <v>9094</v>
      </c>
      <c r="E3422" s="575">
        <v>2300</v>
      </c>
      <c r="F3422" s="576">
        <v>42803321</v>
      </c>
      <c r="G3422" s="577" t="s">
        <v>9096</v>
      </c>
      <c r="H3422" s="551" t="s">
        <v>9097</v>
      </c>
      <c r="I3422" s="551" t="s">
        <v>7122</v>
      </c>
      <c r="J3422" s="551" t="s">
        <v>9097</v>
      </c>
      <c r="K3422" s="555">
        <v>1</v>
      </c>
      <c r="L3422" s="546">
        <v>12</v>
      </c>
      <c r="M3422" s="578">
        <v>30288.217934003187</v>
      </c>
      <c r="N3422" s="546">
        <v>1</v>
      </c>
      <c r="O3422" s="546">
        <v>6</v>
      </c>
      <c r="P3422" s="578">
        <v>14945.311892675656</v>
      </c>
    </row>
    <row r="3423" spans="1:16" x14ac:dyDescent="0.2">
      <c r="A3423" s="546" t="s">
        <v>8110</v>
      </c>
      <c r="B3423" s="498" t="s">
        <v>619</v>
      </c>
      <c r="C3423" s="499" t="s">
        <v>620</v>
      </c>
      <c r="D3423" s="546" t="s">
        <v>8279</v>
      </c>
      <c r="E3423" s="575">
        <v>2300</v>
      </c>
      <c r="F3423" s="576">
        <v>23886888</v>
      </c>
      <c r="G3423" s="577" t="s">
        <v>9098</v>
      </c>
      <c r="H3423" s="551" t="s">
        <v>9099</v>
      </c>
      <c r="I3423" s="551" t="s">
        <v>7122</v>
      </c>
      <c r="J3423" s="551" t="s">
        <v>9099</v>
      </c>
      <c r="K3423" s="555">
        <v>1</v>
      </c>
      <c r="L3423" s="546">
        <v>12</v>
      </c>
      <c r="M3423" s="578">
        <v>30288.217934003187</v>
      </c>
      <c r="N3423" s="546">
        <v>1</v>
      </c>
      <c r="O3423" s="546">
        <v>6</v>
      </c>
      <c r="P3423" s="578">
        <v>14945.311892675656</v>
      </c>
    </row>
    <row r="3424" spans="1:16" x14ac:dyDescent="0.2">
      <c r="A3424" s="546" t="s">
        <v>8110</v>
      </c>
      <c r="B3424" s="498" t="s">
        <v>619</v>
      </c>
      <c r="C3424" s="499" t="s">
        <v>620</v>
      </c>
      <c r="D3424" s="546" t="s">
        <v>8111</v>
      </c>
      <c r="E3424" s="575">
        <v>3500</v>
      </c>
      <c r="F3424" s="576">
        <v>23955149</v>
      </c>
      <c r="G3424" s="577" t="s">
        <v>9100</v>
      </c>
      <c r="H3424" s="551" t="s">
        <v>9101</v>
      </c>
      <c r="I3424" s="551" t="s">
        <v>7082</v>
      </c>
      <c r="J3424" s="551" t="s">
        <v>9101</v>
      </c>
      <c r="K3424" s="555">
        <v>1</v>
      </c>
      <c r="L3424" s="546">
        <v>12</v>
      </c>
      <c r="M3424" s="578">
        <v>44688.217934003187</v>
      </c>
      <c r="N3424" s="546">
        <v>1</v>
      </c>
      <c r="O3424" s="546">
        <v>6</v>
      </c>
      <c r="P3424" s="578">
        <v>22210.111892675654</v>
      </c>
    </row>
    <row r="3425" spans="1:16" x14ac:dyDescent="0.2">
      <c r="A3425" s="546" t="s">
        <v>8110</v>
      </c>
      <c r="B3425" s="498" t="s">
        <v>619</v>
      </c>
      <c r="C3425" s="499" t="s">
        <v>620</v>
      </c>
      <c r="D3425" s="546" t="s">
        <v>8184</v>
      </c>
      <c r="E3425" s="575">
        <v>2800</v>
      </c>
      <c r="F3425" s="576">
        <v>23986197</v>
      </c>
      <c r="G3425" s="577" t="s">
        <v>9102</v>
      </c>
      <c r="H3425" s="551" t="s">
        <v>9103</v>
      </c>
      <c r="I3425" s="551" t="s">
        <v>7122</v>
      </c>
      <c r="J3425" s="551" t="s">
        <v>9103</v>
      </c>
      <c r="K3425" s="555">
        <v>1</v>
      </c>
      <c r="L3425" s="546">
        <v>12</v>
      </c>
      <c r="M3425" s="578">
        <v>36288.217934003187</v>
      </c>
      <c r="N3425" s="546">
        <v>1</v>
      </c>
      <c r="O3425" s="546">
        <v>6</v>
      </c>
      <c r="P3425" s="578">
        <v>18010.111892675654</v>
      </c>
    </row>
    <row r="3426" spans="1:16" x14ac:dyDescent="0.2">
      <c r="A3426" s="546" t="s">
        <v>8110</v>
      </c>
      <c r="B3426" s="498" t="s">
        <v>619</v>
      </c>
      <c r="C3426" s="499" t="s">
        <v>620</v>
      </c>
      <c r="D3426" s="546" t="s">
        <v>8255</v>
      </c>
      <c r="E3426" s="575">
        <v>4300</v>
      </c>
      <c r="F3426" s="576">
        <v>42571779</v>
      </c>
      <c r="G3426" s="577" t="s">
        <v>9104</v>
      </c>
      <c r="H3426" s="551" t="s">
        <v>9105</v>
      </c>
      <c r="I3426" s="551" t="s">
        <v>7082</v>
      </c>
      <c r="J3426" s="551" t="s">
        <v>9105</v>
      </c>
      <c r="K3426" s="555">
        <v>1</v>
      </c>
      <c r="L3426" s="546">
        <v>12</v>
      </c>
      <c r="M3426" s="578">
        <v>54288.217934003187</v>
      </c>
      <c r="N3426" s="546">
        <v>1</v>
      </c>
      <c r="O3426" s="546">
        <v>6</v>
      </c>
      <c r="P3426" s="578">
        <v>27010.111892675654</v>
      </c>
    </row>
    <row r="3427" spans="1:16" x14ac:dyDescent="0.2">
      <c r="A3427" s="546" t="s">
        <v>8110</v>
      </c>
      <c r="B3427" s="498" t="s">
        <v>619</v>
      </c>
      <c r="C3427" s="499" t="s">
        <v>620</v>
      </c>
      <c r="D3427" s="546" t="s">
        <v>8111</v>
      </c>
      <c r="E3427" s="575">
        <v>3800</v>
      </c>
      <c r="F3427" s="576" t="s">
        <v>9106</v>
      </c>
      <c r="G3427" s="577" t="s">
        <v>9107</v>
      </c>
      <c r="H3427" s="551" t="s">
        <v>4606</v>
      </c>
      <c r="I3427" s="551" t="s">
        <v>7082</v>
      </c>
      <c r="J3427" s="551" t="s">
        <v>4606</v>
      </c>
      <c r="K3427" s="555">
        <v>1</v>
      </c>
      <c r="L3427" s="546">
        <v>12</v>
      </c>
      <c r="M3427" s="578">
        <v>48288.217934003187</v>
      </c>
      <c r="N3427" s="546">
        <v>1</v>
      </c>
      <c r="O3427" s="546">
        <v>6</v>
      </c>
      <c r="P3427" s="578">
        <v>24010.111892675654</v>
      </c>
    </row>
    <row r="3428" spans="1:16" x14ac:dyDescent="0.2">
      <c r="A3428" s="546" t="s">
        <v>8110</v>
      </c>
      <c r="B3428" s="498" t="s">
        <v>619</v>
      </c>
      <c r="C3428" s="499" t="s">
        <v>620</v>
      </c>
      <c r="D3428" s="546" t="s">
        <v>8125</v>
      </c>
      <c r="E3428" s="575">
        <v>1900</v>
      </c>
      <c r="F3428" s="576">
        <v>23949303</v>
      </c>
      <c r="G3428" s="577" t="s">
        <v>9108</v>
      </c>
      <c r="H3428" s="551" t="s">
        <v>8140</v>
      </c>
      <c r="I3428" s="551" t="s">
        <v>7142</v>
      </c>
      <c r="J3428" s="551" t="s">
        <v>8140</v>
      </c>
      <c r="K3428" s="555">
        <v>1</v>
      </c>
      <c r="L3428" s="546">
        <v>12</v>
      </c>
      <c r="M3428" s="578">
        <v>25450.417934003184</v>
      </c>
      <c r="N3428" s="546">
        <v>1</v>
      </c>
      <c r="O3428" s="546">
        <v>6</v>
      </c>
      <c r="P3428" s="578">
        <v>12329.311892675656</v>
      </c>
    </row>
    <row r="3429" spans="1:16" x14ac:dyDescent="0.2">
      <c r="A3429" s="546" t="s">
        <v>8110</v>
      </c>
      <c r="B3429" s="498" t="s">
        <v>619</v>
      </c>
      <c r="C3429" s="499" t="s">
        <v>620</v>
      </c>
      <c r="D3429" s="546" t="s">
        <v>8111</v>
      </c>
      <c r="E3429" s="575">
        <v>1900</v>
      </c>
      <c r="F3429" s="576">
        <v>42172693</v>
      </c>
      <c r="G3429" s="577" t="s">
        <v>9109</v>
      </c>
      <c r="H3429" s="551" t="s">
        <v>8124</v>
      </c>
      <c r="I3429" s="551" t="s">
        <v>7142</v>
      </c>
      <c r="J3429" s="551" t="s">
        <v>8124</v>
      </c>
      <c r="K3429" s="555">
        <v>1</v>
      </c>
      <c r="L3429" s="546">
        <v>12</v>
      </c>
      <c r="M3429" s="578">
        <v>25450.417934003184</v>
      </c>
      <c r="N3429" s="546">
        <v>1</v>
      </c>
      <c r="O3429" s="546">
        <v>6</v>
      </c>
      <c r="P3429" s="578">
        <v>12329.311892675656</v>
      </c>
    </row>
    <row r="3430" spans="1:16" x14ac:dyDescent="0.2">
      <c r="A3430" s="546" t="s">
        <v>8110</v>
      </c>
      <c r="B3430" s="498" t="s">
        <v>619</v>
      </c>
      <c r="C3430" s="499" t="s">
        <v>620</v>
      </c>
      <c r="D3430" s="546" t="s">
        <v>8111</v>
      </c>
      <c r="E3430" s="575">
        <v>1900</v>
      </c>
      <c r="F3430" s="576">
        <v>44135564</v>
      </c>
      <c r="G3430" s="577" t="s">
        <v>9110</v>
      </c>
      <c r="H3430" s="551" t="s">
        <v>8434</v>
      </c>
      <c r="I3430" s="551" t="s">
        <v>7142</v>
      </c>
      <c r="J3430" s="551" t="s">
        <v>8434</v>
      </c>
      <c r="K3430" s="555">
        <v>1</v>
      </c>
      <c r="L3430" s="546">
        <v>12</v>
      </c>
      <c r="M3430" s="578">
        <v>25450.417934003184</v>
      </c>
      <c r="N3430" s="546">
        <v>1</v>
      </c>
      <c r="O3430" s="546">
        <v>6</v>
      </c>
      <c r="P3430" s="578">
        <v>12329.311892675656</v>
      </c>
    </row>
    <row r="3431" spans="1:16" x14ac:dyDescent="0.2">
      <c r="A3431" s="546" t="s">
        <v>8110</v>
      </c>
      <c r="B3431" s="498" t="s">
        <v>619</v>
      </c>
      <c r="C3431" s="499" t="s">
        <v>620</v>
      </c>
      <c r="D3431" s="546" t="s">
        <v>8371</v>
      </c>
      <c r="E3431" s="575">
        <v>2600</v>
      </c>
      <c r="F3431" s="576">
        <v>23862441</v>
      </c>
      <c r="G3431" s="577" t="s">
        <v>9111</v>
      </c>
      <c r="H3431" s="551" t="s">
        <v>8233</v>
      </c>
      <c r="I3431" s="551" t="s">
        <v>7122</v>
      </c>
      <c r="J3431" s="551" t="s">
        <v>8233</v>
      </c>
      <c r="K3431" s="555">
        <v>1</v>
      </c>
      <c r="L3431" s="546">
        <v>12</v>
      </c>
      <c r="M3431" s="578">
        <v>33888.217934003187</v>
      </c>
      <c r="N3431" s="546">
        <v>1</v>
      </c>
      <c r="O3431" s="546">
        <v>6</v>
      </c>
      <c r="P3431" s="578">
        <v>16810.111892675654</v>
      </c>
    </row>
    <row r="3432" spans="1:16" x14ac:dyDescent="0.2">
      <c r="A3432" s="546" t="s">
        <v>8110</v>
      </c>
      <c r="B3432" s="498" t="s">
        <v>619</v>
      </c>
      <c r="C3432" s="499" t="s">
        <v>620</v>
      </c>
      <c r="D3432" s="546" t="s">
        <v>9112</v>
      </c>
      <c r="E3432" s="575">
        <v>3500</v>
      </c>
      <c r="F3432" s="576">
        <v>23881497</v>
      </c>
      <c r="G3432" s="577" t="s">
        <v>9113</v>
      </c>
      <c r="H3432" s="551" t="s">
        <v>8179</v>
      </c>
      <c r="I3432" s="551" t="s">
        <v>7082</v>
      </c>
      <c r="J3432" s="551" t="s">
        <v>8179</v>
      </c>
      <c r="K3432" s="555">
        <v>1</v>
      </c>
      <c r="L3432" s="546">
        <v>12</v>
      </c>
      <c r="M3432" s="578">
        <v>44688.217934003187</v>
      </c>
      <c r="N3432" s="546">
        <v>1</v>
      </c>
      <c r="O3432" s="546">
        <v>6</v>
      </c>
      <c r="P3432" s="578">
        <v>22210.111892675654</v>
      </c>
    </row>
    <row r="3433" spans="1:16" x14ac:dyDescent="0.2">
      <c r="A3433" s="546" t="s">
        <v>8110</v>
      </c>
      <c r="B3433" s="498" t="s">
        <v>619</v>
      </c>
      <c r="C3433" s="499" t="s">
        <v>620</v>
      </c>
      <c r="D3433" s="546" t="s">
        <v>8111</v>
      </c>
      <c r="E3433" s="575">
        <v>2600</v>
      </c>
      <c r="F3433" s="576">
        <v>80118607</v>
      </c>
      <c r="G3433" s="577" t="s">
        <v>9114</v>
      </c>
      <c r="H3433" s="551" t="s">
        <v>9115</v>
      </c>
      <c r="I3433" s="551" t="s">
        <v>7122</v>
      </c>
      <c r="J3433" s="551" t="s">
        <v>9115</v>
      </c>
      <c r="K3433" s="555">
        <v>1</v>
      </c>
      <c r="L3433" s="546">
        <v>12</v>
      </c>
      <c r="M3433" s="578">
        <v>33888.217934003187</v>
      </c>
      <c r="N3433" s="546">
        <v>1</v>
      </c>
      <c r="O3433" s="546">
        <v>6</v>
      </c>
      <c r="P3433" s="578">
        <v>16810.111892675654</v>
      </c>
    </row>
    <row r="3434" spans="1:16" x14ac:dyDescent="0.2">
      <c r="A3434" s="546" t="s">
        <v>8110</v>
      </c>
      <c r="B3434" s="498" t="s">
        <v>619</v>
      </c>
      <c r="C3434" s="499" t="s">
        <v>620</v>
      </c>
      <c r="D3434" s="546" t="s">
        <v>9116</v>
      </c>
      <c r="E3434" s="575">
        <v>1900</v>
      </c>
      <c r="F3434" s="576">
        <v>25304132</v>
      </c>
      <c r="G3434" s="577" t="s">
        <v>9117</v>
      </c>
      <c r="H3434" s="551" t="s">
        <v>8124</v>
      </c>
      <c r="I3434" s="551" t="s">
        <v>7142</v>
      </c>
      <c r="J3434" s="551" t="s">
        <v>8124</v>
      </c>
      <c r="K3434" s="555">
        <v>1</v>
      </c>
      <c r="L3434" s="546">
        <v>12</v>
      </c>
      <c r="M3434" s="578">
        <v>25450.417934003184</v>
      </c>
      <c r="N3434" s="546">
        <v>1</v>
      </c>
      <c r="O3434" s="546">
        <v>6</v>
      </c>
      <c r="P3434" s="578">
        <v>12329.311892675656</v>
      </c>
    </row>
    <row r="3435" spans="1:16" x14ac:dyDescent="0.2">
      <c r="A3435" s="546" t="s">
        <v>8110</v>
      </c>
      <c r="B3435" s="498" t="s">
        <v>619</v>
      </c>
      <c r="C3435" s="499" t="s">
        <v>620</v>
      </c>
      <c r="D3435" s="546" t="s">
        <v>8644</v>
      </c>
      <c r="E3435" s="575">
        <v>3500</v>
      </c>
      <c r="F3435" s="576">
        <v>80170969</v>
      </c>
      <c r="G3435" s="577" t="s">
        <v>9118</v>
      </c>
      <c r="H3435" s="551" t="s">
        <v>8179</v>
      </c>
      <c r="I3435" s="551" t="s">
        <v>7082</v>
      </c>
      <c r="J3435" s="551" t="s">
        <v>8179</v>
      </c>
      <c r="K3435" s="555">
        <v>1</v>
      </c>
      <c r="L3435" s="546">
        <v>12</v>
      </c>
      <c r="M3435" s="578">
        <v>44688.217934003187</v>
      </c>
      <c r="N3435" s="546">
        <v>1</v>
      </c>
      <c r="O3435" s="546">
        <v>6</v>
      </c>
      <c r="P3435" s="578">
        <v>22210.111892675654</v>
      </c>
    </row>
    <row r="3436" spans="1:16" x14ac:dyDescent="0.2">
      <c r="A3436" s="546" t="s">
        <v>8110</v>
      </c>
      <c r="B3436" s="498" t="s">
        <v>619</v>
      </c>
      <c r="C3436" s="499" t="s">
        <v>620</v>
      </c>
      <c r="D3436" s="546" t="s">
        <v>8255</v>
      </c>
      <c r="E3436" s="575">
        <v>1900</v>
      </c>
      <c r="F3436" s="576">
        <v>25315788</v>
      </c>
      <c r="G3436" s="577" t="s">
        <v>9119</v>
      </c>
      <c r="H3436" s="551" t="s">
        <v>8119</v>
      </c>
      <c r="I3436" s="551" t="s">
        <v>7142</v>
      </c>
      <c r="J3436" s="551" t="s">
        <v>8119</v>
      </c>
      <c r="K3436" s="555">
        <v>1</v>
      </c>
      <c r="L3436" s="546">
        <v>12</v>
      </c>
      <c r="M3436" s="578">
        <v>25450.417934003184</v>
      </c>
      <c r="N3436" s="546">
        <v>1</v>
      </c>
      <c r="O3436" s="546">
        <v>6</v>
      </c>
      <c r="P3436" s="578">
        <v>12329.311892675656</v>
      </c>
    </row>
    <row r="3437" spans="1:16" x14ac:dyDescent="0.2">
      <c r="A3437" s="546" t="s">
        <v>8110</v>
      </c>
      <c r="B3437" s="498" t="s">
        <v>619</v>
      </c>
      <c r="C3437" s="499" t="s">
        <v>620</v>
      </c>
      <c r="D3437" s="546" t="s">
        <v>8279</v>
      </c>
      <c r="E3437" s="575">
        <v>1900</v>
      </c>
      <c r="F3437" s="576">
        <v>24997769</v>
      </c>
      <c r="G3437" s="577" t="s">
        <v>9120</v>
      </c>
      <c r="H3437" s="551" t="s">
        <v>8119</v>
      </c>
      <c r="I3437" s="551" t="s">
        <v>7142</v>
      </c>
      <c r="J3437" s="551" t="s">
        <v>8119</v>
      </c>
      <c r="K3437" s="555">
        <v>1</v>
      </c>
      <c r="L3437" s="546">
        <v>12</v>
      </c>
      <c r="M3437" s="578">
        <v>25450.417934003184</v>
      </c>
      <c r="N3437" s="546">
        <v>1</v>
      </c>
      <c r="O3437" s="546">
        <v>6</v>
      </c>
      <c r="P3437" s="578">
        <v>12329.311892675656</v>
      </c>
    </row>
    <row r="3438" spans="1:16" x14ac:dyDescent="0.2">
      <c r="A3438" s="546" t="s">
        <v>8110</v>
      </c>
      <c r="B3438" s="498" t="s">
        <v>619</v>
      </c>
      <c r="C3438" s="499" t="s">
        <v>620</v>
      </c>
      <c r="D3438" s="546" t="s">
        <v>9121</v>
      </c>
      <c r="E3438" s="575">
        <v>3100</v>
      </c>
      <c r="F3438" s="576">
        <v>40901906</v>
      </c>
      <c r="G3438" s="577" t="s">
        <v>9122</v>
      </c>
      <c r="H3438" s="551" t="s">
        <v>9123</v>
      </c>
      <c r="I3438" s="551" t="s">
        <v>7082</v>
      </c>
      <c r="J3438" s="551" t="s">
        <v>9123</v>
      </c>
      <c r="K3438" s="555">
        <v>1</v>
      </c>
      <c r="L3438" s="546">
        <v>12</v>
      </c>
      <c r="M3438" s="578">
        <v>39888.217934003187</v>
      </c>
      <c r="N3438" s="546">
        <v>1</v>
      </c>
      <c r="O3438" s="546">
        <v>6</v>
      </c>
      <c r="P3438" s="578">
        <v>19810.111892675654</v>
      </c>
    </row>
    <row r="3439" spans="1:16" x14ac:dyDescent="0.2">
      <c r="A3439" s="546" t="s">
        <v>8110</v>
      </c>
      <c r="B3439" s="498" t="s">
        <v>619</v>
      </c>
      <c r="C3439" s="499" t="s">
        <v>620</v>
      </c>
      <c r="D3439" s="546" t="s">
        <v>9124</v>
      </c>
      <c r="E3439" s="575">
        <v>3500</v>
      </c>
      <c r="F3439" s="576">
        <v>42342328</v>
      </c>
      <c r="G3439" s="577" t="s">
        <v>9125</v>
      </c>
      <c r="H3439" s="551" t="s">
        <v>8395</v>
      </c>
      <c r="I3439" s="551" t="s">
        <v>7082</v>
      </c>
      <c r="J3439" s="551" t="s">
        <v>8395</v>
      </c>
      <c r="K3439" s="555">
        <v>1</v>
      </c>
      <c r="L3439" s="546">
        <v>12</v>
      </c>
      <c r="M3439" s="578">
        <v>44688.217934003187</v>
      </c>
      <c r="N3439" s="546">
        <v>1</v>
      </c>
      <c r="O3439" s="546">
        <v>6</v>
      </c>
      <c r="P3439" s="578">
        <v>22210.111892675654</v>
      </c>
    </row>
    <row r="3440" spans="1:16" x14ac:dyDescent="0.2">
      <c r="A3440" s="546" t="s">
        <v>8110</v>
      </c>
      <c r="B3440" s="498" t="s">
        <v>619</v>
      </c>
      <c r="C3440" s="499" t="s">
        <v>620</v>
      </c>
      <c r="D3440" s="546" t="s">
        <v>7150</v>
      </c>
      <c r="E3440" s="575">
        <v>1900</v>
      </c>
      <c r="F3440" s="576">
        <v>43281</v>
      </c>
      <c r="G3440" s="577" t="s">
        <v>9126</v>
      </c>
      <c r="H3440" s="551" t="s">
        <v>8221</v>
      </c>
      <c r="I3440" s="551" t="s">
        <v>7142</v>
      </c>
      <c r="J3440" s="551" t="s">
        <v>8221</v>
      </c>
      <c r="K3440" s="555">
        <v>1</v>
      </c>
      <c r="L3440" s="546">
        <v>12</v>
      </c>
      <c r="M3440" s="578">
        <v>25450.417934003184</v>
      </c>
      <c r="N3440" s="546">
        <v>1</v>
      </c>
      <c r="O3440" s="546">
        <v>6</v>
      </c>
      <c r="P3440" s="578">
        <v>12329.311892675656</v>
      </c>
    </row>
    <row r="3441" spans="1:16" x14ac:dyDescent="0.2">
      <c r="A3441" s="546" t="s">
        <v>8110</v>
      </c>
      <c r="B3441" s="498" t="s">
        <v>619</v>
      </c>
      <c r="C3441" s="499" t="s">
        <v>620</v>
      </c>
      <c r="D3441" s="546" t="s">
        <v>8221</v>
      </c>
      <c r="E3441" s="575">
        <v>1900</v>
      </c>
      <c r="F3441" s="576" t="s">
        <v>9127</v>
      </c>
      <c r="G3441" s="577" t="s">
        <v>9128</v>
      </c>
      <c r="H3441" s="551" t="s">
        <v>8111</v>
      </c>
      <c r="I3441" s="551" t="s">
        <v>7142</v>
      </c>
      <c r="J3441" s="551" t="s">
        <v>8111</v>
      </c>
      <c r="K3441" s="555">
        <v>1</v>
      </c>
      <c r="L3441" s="546">
        <v>12</v>
      </c>
      <c r="M3441" s="578">
        <v>25450.417934003184</v>
      </c>
      <c r="N3441" s="546">
        <v>1</v>
      </c>
      <c r="O3441" s="546">
        <v>6</v>
      </c>
      <c r="P3441" s="578">
        <v>12329.311892675656</v>
      </c>
    </row>
    <row r="3442" spans="1:16" x14ac:dyDescent="0.2">
      <c r="A3442" s="546" t="s">
        <v>8110</v>
      </c>
      <c r="B3442" s="498" t="s">
        <v>619</v>
      </c>
      <c r="C3442" s="499" t="s">
        <v>620</v>
      </c>
      <c r="D3442" s="546" t="s">
        <v>8184</v>
      </c>
      <c r="E3442" s="575">
        <v>3500</v>
      </c>
      <c r="F3442" s="576">
        <v>23877112</v>
      </c>
      <c r="G3442" s="577" t="s">
        <v>9129</v>
      </c>
      <c r="H3442" s="551" t="s">
        <v>4606</v>
      </c>
      <c r="I3442" s="551" t="s">
        <v>7082</v>
      </c>
      <c r="J3442" s="551" t="s">
        <v>4606</v>
      </c>
      <c r="K3442" s="555">
        <v>1</v>
      </c>
      <c r="L3442" s="546">
        <v>12</v>
      </c>
      <c r="M3442" s="578">
        <v>44688.217934003187</v>
      </c>
      <c r="N3442" s="546">
        <v>1</v>
      </c>
      <c r="O3442" s="546">
        <v>6</v>
      </c>
      <c r="P3442" s="578">
        <v>22210.111892675654</v>
      </c>
    </row>
    <row r="3443" spans="1:16" x14ac:dyDescent="0.2">
      <c r="A3443" s="546" t="s">
        <v>8110</v>
      </c>
      <c r="B3443" s="498" t="s">
        <v>619</v>
      </c>
      <c r="C3443" s="499" t="s">
        <v>620</v>
      </c>
      <c r="D3443" s="546" t="s">
        <v>8367</v>
      </c>
      <c r="E3443" s="575">
        <v>3500</v>
      </c>
      <c r="F3443" s="576">
        <v>23876161</v>
      </c>
      <c r="G3443" s="577" t="s">
        <v>9130</v>
      </c>
      <c r="H3443" s="551" t="s">
        <v>9131</v>
      </c>
      <c r="I3443" s="551" t="s">
        <v>7082</v>
      </c>
      <c r="J3443" s="551" t="s">
        <v>9131</v>
      </c>
      <c r="K3443" s="555">
        <v>1</v>
      </c>
      <c r="L3443" s="546">
        <v>12</v>
      </c>
      <c r="M3443" s="578">
        <v>44688.217934003187</v>
      </c>
      <c r="N3443" s="546">
        <v>1</v>
      </c>
      <c r="O3443" s="546">
        <v>6</v>
      </c>
      <c r="P3443" s="578">
        <v>22210.111892675654</v>
      </c>
    </row>
    <row r="3444" spans="1:16" x14ac:dyDescent="0.2">
      <c r="A3444" s="546" t="s">
        <v>8110</v>
      </c>
      <c r="B3444" s="498" t="s">
        <v>619</v>
      </c>
      <c r="C3444" s="499" t="s">
        <v>620</v>
      </c>
      <c r="D3444" s="546" t="s">
        <v>8536</v>
      </c>
      <c r="E3444" s="575">
        <v>1900</v>
      </c>
      <c r="F3444" s="576" t="s">
        <v>9132</v>
      </c>
      <c r="G3444" s="577" t="s">
        <v>9133</v>
      </c>
      <c r="H3444" s="551" t="s">
        <v>8111</v>
      </c>
      <c r="I3444" s="551" t="s">
        <v>7142</v>
      </c>
      <c r="J3444" s="551" t="s">
        <v>8111</v>
      </c>
      <c r="K3444" s="555">
        <v>1</v>
      </c>
      <c r="L3444" s="546">
        <v>12</v>
      </c>
      <c r="M3444" s="578">
        <v>25450.417934003184</v>
      </c>
      <c r="N3444" s="546">
        <v>1</v>
      </c>
      <c r="O3444" s="546">
        <v>6</v>
      </c>
      <c r="P3444" s="578">
        <v>12329.311892675656</v>
      </c>
    </row>
    <row r="3445" spans="1:16" x14ac:dyDescent="0.2">
      <c r="A3445" s="546" t="s">
        <v>8110</v>
      </c>
      <c r="B3445" s="498" t="s">
        <v>619</v>
      </c>
      <c r="C3445" s="499" t="s">
        <v>620</v>
      </c>
      <c r="D3445" s="546" t="s">
        <v>9134</v>
      </c>
      <c r="E3445" s="575">
        <v>3800</v>
      </c>
      <c r="F3445" s="576" t="s">
        <v>9135</v>
      </c>
      <c r="G3445" s="577" t="s">
        <v>9136</v>
      </c>
      <c r="H3445" s="551" t="s">
        <v>9137</v>
      </c>
      <c r="I3445" s="551" t="s">
        <v>7082</v>
      </c>
      <c r="J3445" s="551" t="s">
        <v>9137</v>
      </c>
      <c r="K3445" s="555">
        <v>1</v>
      </c>
      <c r="L3445" s="546">
        <v>12</v>
      </c>
      <c r="M3445" s="578">
        <v>48288.217934003187</v>
      </c>
      <c r="N3445" s="546">
        <v>1</v>
      </c>
      <c r="O3445" s="546">
        <v>6</v>
      </c>
      <c r="P3445" s="578">
        <v>24010.111892675654</v>
      </c>
    </row>
    <row r="3446" spans="1:16" x14ac:dyDescent="0.2">
      <c r="A3446" s="546" t="s">
        <v>8110</v>
      </c>
      <c r="B3446" s="498" t="s">
        <v>619</v>
      </c>
      <c r="C3446" s="499" t="s">
        <v>620</v>
      </c>
      <c r="D3446" s="546" t="s">
        <v>9138</v>
      </c>
      <c r="E3446" s="575">
        <v>4600</v>
      </c>
      <c r="F3446" s="576">
        <v>23874643</v>
      </c>
      <c r="G3446" s="577" t="s">
        <v>9139</v>
      </c>
      <c r="H3446" s="551" t="s">
        <v>8972</v>
      </c>
      <c r="I3446" s="551" t="s">
        <v>7082</v>
      </c>
      <c r="J3446" s="551" t="s">
        <v>8972</v>
      </c>
      <c r="K3446" s="555">
        <v>1</v>
      </c>
      <c r="L3446" s="546">
        <v>12</v>
      </c>
      <c r="M3446" s="578">
        <v>57888.217934003187</v>
      </c>
      <c r="N3446" s="546">
        <v>1</v>
      </c>
      <c r="O3446" s="546">
        <v>6</v>
      </c>
      <c r="P3446" s="578">
        <v>28810.111892675654</v>
      </c>
    </row>
    <row r="3447" spans="1:16" x14ac:dyDescent="0.2">
      <c r="A3447" s="546" t="s">
        <v>8110</v>
      </c>
      <c r="B3447" s="498" t="s">
        <v>619</v>
      </c>
      <c r="C3447" s="499" t="s">
        <v>620</v>
      </c>
      <c r="D3447" s="546" t="s">
        <v>8760</v>
      </c>
      <c r="E3447" s="575">
        <v>1900</v>
      </c>
      <c r="F3447" s="576">
        <v>40924976</v>
      </c>
      <c r="G3447" s="577" t="s">
        <v>9140</v>
      </c>
      <c r="H3447" s="551" t="s">
        <v>8119</v>
      </c>
      <c r="I3447" s="551" t="s">
        <v>7142</v>
      </c>
      <c r="J3447" s="551" t="s">
        <v>8119</v>
      </c>
      <c r="K3447" s="555">
        <v>1</v>
      </c>
      <c r="L3447" s="546">
        <v>12</v>
      </c>
      <c r="M3447" s="578">
        <v>25450.417934003184</v>
      </c>
      <c r="N3447" s="546">
        <v>1</v>
      </c>
      <c r="O3447" s="546">
        <v>6</v>
      </c>
      <c r="P3447" s="578">
        <v>12329.311892675656</v>
      </c>
    </row>
    <row r="3448" spans="1:16" x14ac:dyDescent="0.2">
      <c r="A3448" s="546" t="s">
        <v>8110</v>
      </c>
      <c r="B3448" s="498" t="s">
        <v>619</v>
      </c>
      <c r="C3448" s="499" t="s">
        <v>620</v>
      </c>
      <c r="D3448" s="546" t="s">
        <v>9141</v>
      </c>
      <c r="E3448" s="575">
        <v>2800</v>
      </c>
      <c r="F3448" s="576">
        <v>23850873</v>
      </c>
      <c r="G3448" s="577" t="s">
        <v>9142</v>
      </c>
      <c r="H3448" s="551" t="s">
        <v>8298</v>
      </c>
      <c r="I3448" s="551" t="s">
        <v>7122</v>
      </c>
      <c r="J3448" s="551" t="s">
        <v>8298</v>
      </c>
      <c r="K3448" s="555">
        <v>1</v>
      </c>
      <c r="L3448" s="546">
        <v>12</v>
      </c>
      <c r="M3448" s="578">
        <v>36288.217934003187</v>
      </c>
      <c r="N3448" s="546">
        <v>1</v>
      </c>
      <c r="O3448" s="546">
        <v>6</v>
      </c>
      <c r="P3448" s="578">
        <v>18010.111892675654</v>
      </c>
    </row>
    <row r="3449" spans="1:16" x14ac:dyDescent="0.2">
      <c r="A3449" s="546" t="s">
        <v>8110</v>
      </c>
      <c r="B3449" s="498" t="s">
        <v>619</v>
      </c>
      <c r="C3449" s="499" t="s">
        <v>620</v>
      </c>
      <c r="D3449" s="546" t="s">
        <v>8836</v>
      </c>
      <c r="E3449" s="575">
        <v>3300</v>
      </c>
      <c r="F3449" s="576">
        <v>42386662</v>
      </c>
      <c r="G3449" s="577" t="s">
        <v>9143</v>
      </c>
      <c r="H3449" s="551" t="s">
        <v>8350</v>
      </c>
      <c r="I3449" s="551" t="s">
        <v>7082</v>
      </c>
      <c r="J3449" s="551" t="s">
        <v>8350</v>
      </c>
      <c r="K3449" s="555">
        <v>1</v>
      </c>
      <c r="L3449" s="546">
        <v>12</v>
      </c>
      <c r="M3449" s="578">
        <v>42288.217934003187</v>
      </c>
      <c r="N3449" s="546">
        <v>1</v>
      </c>
      <c r="O3449" s="546">
        <v>6</v>
      </c>
      <c r="P3449" s="578">
        <v>21010.111892675654</v>
      </c>
    </row>
    <row r="3450" spans="1:16" x14ac:dyDescent="0.2">
      <c r="A3450" s="546" t="s">
        <v>8110</v>
      </c>
      <c r="B3450" s="498" t="s">
        <v>619</v>
      </c>
      <c r="C3450" s="499" t="s">
        <v>620</v>
      </c>
      <c r="D3450" s="546" t="s">
        <v>8173</v>
      </c>
      <c r="E3450" s="575">
        <v>3500</v>
      </c>
      <c r="F3450" s="576" t="s">
        <v>9144</v>
      </c>
      <c r="G3450" s="577" t="s">
        <v>9145</v>
      </c>
      <c r="H3450" s="551" t="s">
        <v>9146</v>
      </c>
      <c r="I3450" s="551" t="s">
        <v>7082</v>
      </c>
      <c r="J3450" s="551" t="s">
        <v>9146</v>
      </c>
      <c r="K3450" s="555">
        <v>1</v>
      </c>
      <c r="L3450" s="546">
        <v>12</v>
      </c>
      <c r="M3450" s="578">
        <v>44688.217934003187</v>
      </c>
      <c r="N3450" s="546">
        <v>1</v>
      </c>
      <c r="O3450" s="546">
        <v>6</v>
      </c>
      <c r="P3450" s="578">
        <v>22210.111892675654</v>
      </c>
    </row>
    <row r="3451" spans="1:16" x14ac:dyDescent="0.2">
      <c r="A3451" s="546" t="s">
        <v>8110</v>
      </c>
      <c r="B3451" s="498" t="s">
        <v>619</v>
      </c>
      <c r="C3451" s="499" t="s">
        <v>620</v>
      </c>
      <c r="D3451" s="546" t="s">
        <v>8647</v>
      </c>
      <c r="E3451" s="575">
        <v>1900</v>
      </c>
      <c r="F3451" s="576">
        <v>23810246</v>
      </c>
      <c r="G3451" s="577" t="s">
        <v>9147</v>
      </c>
      <c r="H3451" s="551" t="s">
        <v>8150</v>
      </c>
      <c r="I3451" s="551" t="s">
        <v>7142</v>
      </c>
      <c r="J3451" s="551" t="s">
        <v>8150</v>
      </c>
      <c r="K3451" s="555">
        <v>1</v>
      </c>
      <c r="L3451" s="546">
        <v>12</v>
      </c>
      <c r="M3451" s="578">
        <v>25450.417934003184</v>
      </c>
      <c r="N3451" s="546">
        <v>1</v>
      </c>
      <c r="O3451" s="546">
        <v>6</v>
      </c>
      <c r="P3451" s="578">
        <v>12329.311892675656</v>
      </c>
    </row>
    <row r="3452" spans="1:16" x14ac:dyDescent="0.2">
      <c r="A3452" s="546" t="s">
        <v>8110</v>
      </c>
      <c r="B3452" s="498" t="s">
        <v>619</v>
      </c>
      <c r="C3452" s="499" t="s">
        <v>620</v>
      </c>
      <c r="D3452" s="546" t="s">
        <v>9148</v>
      </c>
      <c r="E3452" s="575">
        <v>2600</v>
      </c>
      <c r="F3452" s="576">
        <v>40773878</v>
      </c>
      <c r="G3452" s="577" t="s">
        <v>9149</v>
      </c>
      <c r="H3452" s="551" t="s">
        <v>8119</v>
      </c>
      <c r="I3452" s="551" t="s">
        <v>7122</v>
      </c>
      <c r="J3452" s="551" t="s">
        <v>8119</v>
      </c>
      <c r="K3452" s="555">
        <v>1</v>
      </c>
      <c r="L3452" s="546">
        <v>12</v>
      </c>
      <c r="M3452" s="578">
        <v>33888.217934003187</v>
      </c>
      <c r="N3452" s="546">
        <v>1</v>
      </c>
      <c r="O3452" s="546">
        <v>6</v>
      </c>
      <c r="P3452" s="578">
        <v>16810.111892675654</v>
      </c>
    </row>
    <row r="3453" spans="1:16" x14ac:dyDescent="0.2">
      <c r="A3453" s="546" t="s">
        <v>8110</v>
      </c>
      <c r="B3453" s="498" t="s">
        <v>619</v>
      </c>
      <c r="C3453" s="499" t="s">
        <v>620</v>
      </c>
      <c r="D3453" s="546" t="s">
        <v>8786</v>
      </c>
      <c r="E3453" s="575">
        <v>2800</v>
      </c>
      <c r="F3453" s="576">
        <v>40773878</v>
      </c>
      <c r="G3453" s="577" t="s">
        <v>9149</v>
      </c>
      <c r="H3453" s="551" t="s">
        <v>8119</v>
      </c>
      <c r="I3453" s="551" t="s">
        <v>7122</v>
      </c>
      <c r="J3453" s="551" t="s">
        <v>8119</v>
      </c>
      <c r="K3453" s="555">
        <v>1</v>
      </c>
      <c r="L3453" s="546">
        <v>12</v>
      </c>
      <c r="M3453" s="578">
        <v>36288.217934003187</v>
      </c>
      <c r="N3453" s="546">
        <v>1</v>
      </c>
      <c r="O3453" s="546">
        <v>6</v>
      </c>
      <c r="P3453" s="578">
        <v>18010.111892675654</v>
      </c>
    </row>
    <row r="3454" spans="1:16" x14ac:dyDescent="0.2">
      <c r="A3454" s="546" t="s">
        <v>8110</v>
      </c>
      <c r="B3454" s="498" t="s">
        <v>619</v>
      </c>
      <c r="C3454" s="499" t="s">
        <v>620</v>
      </c>
      <c r="D3454" s="546" t="s">
        <v>9150</v>
      </c>
      <c r="E3454" s="575">
        <v>1900</v>
      </c>
      <c r="F3454" s="576">
        <v>23936478</v>
      </c>
      <c r="G3454" s="577" t="s">
        <v>9151</v>
      </c>
      <c r="H3454" s="551" t="s">
        <v>8298</v>
      </c>
      <c r="I3454" s="551" t="s">
        <v>7142</v>
      </c>
      <c r="J3454" s="551" t="s">
        <v>8298</v>
      </c>
      <c r="K3454" s="555">
        <v>1</v>
      </c>
      <c r="L3454" s="546">
        <v>12</v>
      </c>
      <c r="M3454" s="578">
        <v>25450.417934003184</v>
      </c>
      <c r="N3454" s="546">
        <v>1</v>
      </c>
      <c r="O3454" s="546">
        <v>6</v>
      </c>
      <c r="P3454" s="578">
        <v>12329.311892675656</v>
      </c>
    </row>
    <row r="3455" spans="1:16" x14ac:dyDescent="0.2">
      <c r="A3455" s="546" t="s">
        <v>8110</v>
      </c>
      <c r="B3455" s="498" t="s">
        <v>619</v>
      </c>
      <c r="C3455" s="499" t="s">
        <v>620</v>
      </c>
      <c r="D3455" s="546" t="s">
        <v>2708</v>
      </c>
      <c r="E3455" s="575">
        <v>4300</v>
      </c>
      <c r="F3455" s="576" t="s">
        <v>9152</v>
      </c>
      <c r="G3455" s="577" t="s">
        <v>9153</v>
      </c>
      <c r="H3455" s="551" t="s">
        <v>2708</v>
      </c>
      <c r="I3455" s="551" t="s">
        <v>7082</v>
      </c>
      <c r="J3455" s="551" t="s">
        <v>2708</v>
      </c>
      <c r="K3455" s="555">
        <v>1</v>
      </c>
      <c r="L3455" s="546">
        <v>12</v>
      </c>
      <c r="M3455" s="578">
        <v>54288.217934003187</v>
      </c>
      <c r="N3455" s="546">
        <v>1</v>
      </c>
      <c r="O3455" s="546">
        <v>1</v>
      </c>
      <c r="P3455" s="578">
        <v>4817.8</v>
      </c>
    </row>
    <row r="3456" spans="1:16" x14ac:dyDescent="0.2">
      <c r="A3456" s="546" t="s">
        <v>8110</v>
      </c>
      <c r="B3456" s="498" t="s">
        <v>619</v>
      </c>
      <c r="C3456" s="499" t="s">
        <v>620</v>
      </c>
      <c r="D3456" s="546" t="s">
        <v>8111</v>
      </c>
      <c r="E3456" s="575">
        <v>1900</v>
      </c>
      <c r="F3456" s="576">
        <v>70571870</v>
      </c>
      <c r="G3456" s="577" t="s">
        <v>9154</v>
      </c>
      <c r="H3456" s="551" t="s">
        <v>8140</v>
      </c>
      <c r="I3456" s="551" t="s">
        <v>7142</v>
      </c>
      <c r="J3456" s="551" t="s">
        <v>8140</v>
      </c>
      <c r="K3456" s="555">
        <v>1</v>
      </c>
      <c r="L3456" s="546">
        <v>12</v>
      </c>
      <c r="M3456" s="578">
        <v>25450.417934003184</v>
      </c>
      <c r="N3456" s="546">
        <v>1</v>
      </c>
      <c r="O3456" s="546">
        <v>6</v>
      </c>
      <c r="P3456" s="578">
        <v>12329.311892675656</v>
      </c>
    </row>
    <row r="3457" spans="1:16" x14ac:dyDescent="0.2">
      <c r="A3457" s="546" t="s">
        <v>8110</v>
      </c>
      <c r="B3457" s="498" t="s">
        <v>619</v>
      </c>
      <c r="C3457" s="499" t="s">
        <v>620</v>
      </c>
      <c r="D3457" s="546" t="s">
        <v>8111</v>
      </c>
      <c r="E3457" s="575">
        <v>1900</v>
      </c>
      <c r="F3457" s="576">
        <v>48088500</v>
      </c>
      <c r="G3457" s="577" t="s">
        <v>9155</v>
      </c>
      <c r="H3457" s="551" t="s">
        <v>8140</v>
      </c>
      <c r="I3457" s="551" t="s">
        <v>7142</v>
      </c>
      <c r="J3457" s="551" t="s">
        <v>8140</v>
      </c>
      <c r="K3457" s="555">
        <v>1</v>
      </c>
      <c r="L3457" s="546">
        <v>12</v>
      </c>
      <c r="M3457" s="578">
        <v>25450.417934003184</v>
      </c>
      <c r="N3457" s="546">
        <v>1</v>
      </c>
      <c r="O3457" s="546">
        <v>6</v>
      </c>
      <c r="P3457" s="578">
        <v>12329.311892675656</v>
      </c>
    </row>
    <row r="3458" spans="1:16" x14ac:dyDescent="0.2">
      <c r="A3458" s="546" t="s">
        <v>8110</v>
      </c>
      <c r="B3458" s="498" t="s">
        <v>619</v>
      </c>
      <c r="C3458" s="499" t="s">
        <v>620</v>
      </c>
      <c r="D3458" s="546" t="s">
        <v>9156</v>
      </c>
      <c r="E3458" s="575">
        <v>2600</v>
      </c>
      <c r="F3458" s="576">
        <v>23976463</v>
      </c>
      <c r="G3458" s="577" t="s">
        <v>9157</v>
      </c>
      <c r="H3458" s="551" t="s">
        <v>8932</v>
      </c>
      <c r="I3458" s="551" t="s">
        <v>7122</v>
      </c>
      <c r="J3458" s="551" t="s">
        <v>8932</v>
      </c>
      <c r="K3458" s="555">
        <v>1</v>
      </c>
      <c r="L3458" s="546">
        <v>12</v>
      </c>
      <c r="M3458" s="578">
        <v>33888.217934003187</v>
      </c>
      <c r="N3458" s="546">
        <v>1</v>
      </c>
      <c r="O3458" s="546">
        <v>6</v>
      </c>
      <c r="P3458" s="578">
        <v>16810.111892675654</v>
      </c>
    </row>
    <row r="3459" spans="1:16" x14ac:dyDescent="0.2">
      <c r="A3459" s="546" t="s">
        <v>8110</v>
      </c>
      <c r="B3459" s="498" t="s">
        <v>619</v>
      </c>
      <c r="C3459" s="499" t="s">
        <v>620</v>
      </c>
      <c r="D3459" s="546" t="s">
        <v>9156</v>
      </c>
      <c r="E3459" s="575">
        <v>3100</v>
      </c>
      <c r="F3459" s="576">
        <v>23943355</v>
      </c>
      <c r="G3459" s="577" t="s">
        <v>9158</v>
      </c>
      <c r="H3459" s="551" t="s">
        <v>8574</v>
      </c>
      <c r="I3459" s="551" t="s">
        <v>7082</v>
      </c>
      <c r="J3459" s="551" t="s">
        <v>8574</v>
      </c>
      <c r="K3459" s="555">
        <v>1</v>
      </c>
      <c r="L3459" s="546">
        <v>12</v>
      </c>
      <c r="M3459" s="578">
        <v>39888.217934003187</v>
      </c>
      <c r="N3459" s="546">
        <v>1</v>
      </c>
      <c r="O3459" s="546">
        <v>6</v>
      </c>
      <c r="P3459" s="578">
        <v>19810.111892675654</v>
      </c>
    </row>
    <row r="3460" spans="1:16" x14ac:dyDescent="0.2">
      <c r="A3460" s="546" t="s">
        <v>8110</v>
      </c>
      <c r="B3460" s="498" t="s">
        <v>619</v>
      </c>
      <c r="C3460" s="499" t="s">
        <v>620</v>
      </c>
      <c r="D3460" s="546" t="s">
        <v>9159</v>
      </c>
      <c r="E3460" s="575">
        <v>3500</v>
      </c>
      <c r="F3460" s="576" t="s">
        <v>9160</v>
      </c>
      <c r="G3460" s="577" t="s">
        <v>9161</v>
      </c>
      <c r="H3460" s="551" t="s">
        <v>9162</v>
      </c>
      <c r="I3460" s="551" t="s">
        <v>7082</v>
      </c>
      <c r="J3460" s="551" t="s">
        <v>9162</v>
      </c>
      <c r="K3460" s="555">
        <v>1</v>
      </c>
      <c r="L3460" s="546">
        <v>12</v>
      </c>
      <c r="M3460" s="578">
        <v>44688.217934003187</v>
      </c>
      <c r="N3460" s="546">
        <v>1</v>
      </c>
      <c r="O3460" s="546">
        <v>6</v>
      </c>
      <c r="P3460" s="578">
        <v>22210.111892675654</v>
      </c>
    </row>
    <row r="3461" spans="1:16" x14ac:dyDescent="0.2">
      <c r="A3461" s="546" t="s">
        <v>8110</v>
      </c>
      <c r="B3461" s="498" t="s">
        <v>619</v>
      </c>
      <c r="C3461" s="499" t="s">
        <v>620</v>
      </c>
      <c r="D3461" s="546" t="s">
        <v>8111</v>
      </c>
      <c r="E3461" s="575">
        <v>3100</v>
      </c>
      <c r="F3461" s="576">
        <v>46617786</v>
      </c>
      <c r="G3461" s="577" t="s">
        <v>9163</v>
      </c>
      <c r="H3461" s="551" t="s">
        <v>8350</v>
      </c>
      <c r="I3461" s="551" t="s">
        <v>7082</v>
      </c>
      <c r="J3461" s="551" t="s">
        <v>8350</v>
      </c>
      <c r="K3461" s="555">
        <v>1</v>
      </c>
      <c r="L3461" s="546">
        <v>12</v>
      </c>
      <c r="M3461" s="578">
        <v>39888.217934003187</v>
      </c>
      <c r="N3461" s="546">
        <v>1</v>
      </c>
      <c r="O3461" s="546">
        <v>6</v>
      </c>
      <c r="P3461" s="578">
        <v>19810.111892675654</v>
      </c>
    </row>
    <row r="3462" spans="1:16" x14ac:dyDescent="0.2">
      <c r="A3462" s="546" t="s">
        <v>8110</v>
      </c>
      <c r="B3462" s="498" t="s">
        <v>619</v>
      </c>
      <c r="C3462" s="499" t="s">
        <v>620</v>
      </c>
      <c r="D3462" s="546" t="s">
        <v>9164</v>
      </c>
      <c r="E3462" s="575">
        <v>1900</v>
      </c>
      <c r="F3462" s="576">
        <v>25004859</v>
      </c>
      <c r="G3462" s="577" t="s">
        <v>9165</v>
      </c>
      <c r="H3462" s="551" t="s">
        <v>8124</v>
      </c>
      <c r="I3462" s="551" t="s">
        <v>7142</v>
      </c>
      <c r="J3462" s="551" t="s">
        <v>8124</v>
      </c>
      <c r="K3462" s="555">
        <v>1</v>
      </c>
      <c r="L3462" s="546">
        <v>12</v>
      </c>
      <c r="M3462" s="578">
        <v>25450.417934003184</v>
      </c>
      <c r="N3462" s="546">
        <v>1</v>
      </c>
      <c r="O3462" s="546">
        <v>6</v>
      </c>
      <c r="P3462" s="578">
        <v>12329.311892675656</v>
      </c>
    </row>
    <row r="3463" spans="1:16" x14ac:dyDescent="0.2">
      <c r="A3463" s="546" t="s">
        <v>8110</v>
      </c>
      <c r="B3463" s="498" t="s">
        <v>619</v>
      </c>
      <c r="C3463" s="499" t="s">
        <v>620</v>
      </c>
      <c r="D3463" s="546" t="s">
        <v>9166</v>
      </c>
      <c r="E3463" s="575">
        <v>1900</v>
      </c>
      <c r="F3463" s="576">
        <v>25328533</v>
      </c>
      <c r="G3463" s="577" t="s">
        <v>9167</v>
      </c>
      <c r="H3463" s="551" t="s">
        <v>8124</v>
      </c>
      <c r="I3463" s="551" t="s">
        <v>7142</v>
      </c>
      <c r="J3463" s="551" t="s">
        <v>8124</v>
      </c>
      <c r="K3463" s="555">
        <v>1</v>
      </c>
      <c r="L3463" s="546">
        <v>12</v>
      </c>
      <c r="M3463" s="578">
        <v>25450.417934003184</v>
      </c>
      <c r="N3463" s="546">
        <v>1</v>
      </c>
      <c r="O3463" s="546">
        <v>6</v>
      </c>
      <c r="P3463" s="578">
        <v>12329.311892675656</v>
      </c>
    </row>
    <row r="3464" spans="1:16" x14ac:dyDescent="0.2">
      <c r="A3464" s="546" t="s">
        <v>8110</v>
      </c>
      <c r="B3464" s="498" t="s">
        <v>619</v>
      </c>
      <c r="C3464" s="499" t="s">
        <v>620</v>
      </c>
      <c r="D3464" s="546" t="s">
        <v>8485</v>
      </c>
      <c r="E3464" s="575">
        <v>1900</v>
      </c>
      <c r="F3464" s="576">
        <v>25327501</v>
      </c>
      <c r="G3464" s="577" t="s">
        <v>9168</v>
      </c>
      <c r="H3464" s="551" t="s">
        <v>8119</v>
      </c>
      <c r="I3464" s="551" t="s">
        <v>7142</v>
      </c>
      <c r="J3464" s="551" t="s">
        <v>8119</v>
      </c>
      <c r="K3464" s="555">
        <v>1</v>
      </c>
      <c r="L3464" s="546">
        <v>12</v>
      </c>
      <c r="M3464" s="578">
        <v>25450.417934003184</v>
      </c>
      <c r="N3464" s="546">
        <v>1</v>
      </c>
      <c r="O3464" s="546">
        <v>6</v>
      </c>
      <c r="P3464" s="578">
        <v>12329.311892675656</v>
      </c>
    </row>
    <row r="3465" spans="1:16" x14ac:dyDescent="0.2">
      <c r="A3465" s="546" t="s">
        <v>8110</v>
      </c>
      <c r="B3465" s="498" t="s">
        <v>619</v>
      </c>
      <c r="C3465" s="499" t="s">
        <v>620</v>
      </c>
      <c r="D3465" s="546" t="s">
        <v>8786</v>
      </c>
      <c r="E3465" s="575">
        <v>2600</v>
      </c>
      <c r="F3465" s="576">
        <v>23993250</v>
      </c>
      <c r="G3465" s="577" t="s">
        <v>9169</v>
      </c>
      <c r="H3465" s="551" t="s">
        <v>9170</v>
      </c>
      <c r="I3465" s="551" t="s">
        <v>7122</v>
      </c>
      <c r="J3465" s="551" t="s">
        <v>9170</v>
      </c>
      <c r="K3465" s="555">
        <v>1</v>
      </c>
      <c r="L3465" s="546">
        <v>12</v>
      </c>
      <c r="M3465" s="578">
        <v>33888.217934003187</v>
      </c>
      <c r="N3465" s="546">
        <v>1</v>
      </c>
      <c r="O3465" s="546">
        <v>6</v>
      </c>
      <c r="P3465" s="578">
        <v>16810.111892675654</v>
      </c>
    </row>
    <row r="3466" spans="1:16" x14ac:dyDescent="0.2">
      <c r="A3466" s="546" t="s">
        <v>8110</v>
      </c>
      <c r="B3466" s="498" t="s">
        <v>619</v>
      </c>
      <c r="C3466" s="499" t="s">
        <v>620</v>
      </c>
      <c r="D3466" s="546" t="s">
        <v>9171</v>
      </c>
      <c r="E3466" s="575">
        <v>2600</v>
      </c>
      <c r="F3466" s="576">
        <v>23816229</v>
      </c>
      <c r="G3466" s="577" t="s">
        <v>9172</v>
      </c>
      <c r="H3466" s="551" t="s">
        <v>9173</v>
      </c>
      <c r="I3466" s="551" t="s">
        <v>7122</v>
      </c>
      <c r="J3466" s="551" t="s">
        <v>9173</v>
      </c>
      <c r="K3466" s="555">
        <v>1</v>
      </c>
      <c r="L3466" s="546">
        <v>12</v>
      </c>
      <c r="M3466" s="578">
        <v>33888.217934003187</v>
      </c>
      <c r="N3466" s="546">
        <v>1</v>
      </c>
      <c r="O3466" s="546">
        <v>6</v>
      </c>
      <c r="P3466" s="578">
        <v>16810.111892675654</v>
      </c>
    </row>
    <row r="3467" spans="1:16" x14ac:dyDescent="0.2">
      <c r="A3467" s="546" t="s">
        <v>8110</v>
      </c>
      <c r="B3467" s="498" t="s">
        <v>619</v>
      </c>
      <c r="C3467" s="499" t="s">
        <v>620</v>
      </c>
      <c r="D3467" s="546" t="s">
        <v>9174</v>
      </c>
      <c r="E3467" s="575">
        <v>1900</v>
      </c>
      <c r="F3467" s="576">
        <v>45587550</v>
      </c>
      <c r="G3467" s="577" t="s">
        <v>9175</v>
      </c>
      <c r="H3467" s="551" t="s">
        <v>8124</v>
      </c>
      <c r="I3467" s="551" t="s">
        <v>7142</v>
      </c>
      <c r="J3467" s="551" t="s">
        <v>8124</v>
      </c>
      <c r="K3467" s="555">
        <v>1</v>
      </c>
      <c r="L3467" s="546">
        <v>12</v>
      </c>
      <c r="M3467" s="578">
        <v>25450.417934003184</v>
      </c>
      <c r="N3467" s="546">
        <v>1</v>
      </c>
      <c r="O3467" s="546">
        <v>6</v>
      </c>
      <c r="P3467" s="578">
        <v>12329.311892675656</v>
      </c>
    </row>
    <row r="3468" spans="1:16" x14ac:dyDescent="0.2">
      <c r="A3468" s="546" t="s">
        <v>8110</v>
      </c>
      <c r="B3468" s="498" t="s">
        <v>619</v>
      </c>
      <c r="C3468" s="499" t="s">
        <v>620</v>
      </c>
      <c r="D3468" s="546" t="s">
        <v>8111</v>
      </c>
      <c r="E3468" s="575">
        <v>3100</v>
      </c>
      <c r="F3468" s="576">
        <v>23914460</v>
      </c>
      <c r="G3468" s="577" t="s">
        <v>9176</v>
      </c>
      <c r="H3468" s="551" t="s">
        <v>8574</v>
      </c>
      <c r="I3468" s="551" t="s">
        <v>7082</v>
      </c>
      <c r="J3468" s="551" t="s">
        <v>8574</v>
      </c>
      <c r="K3468" s="555">
        <v>1</v>
      </c>
      <c r="L3468" s="546">
        <v>12</v>
      </c>
      <c r="M3468" s="578">
        <v>39888.217934003187</v>
      </c>
      <c r="N3468" s="546">
        <v>1</v>
      </c>
      <c r="O3468" s="546">
        <v>6</v>
      </c>
      <c r="P3468" s="578">
        <v>19810.111892675654</v>
      </c>
    </row>
    <row r="3469" spans="1:16" x14ac:dyDescent="0.2">
      <c r="A3469" s="546" t="s">
        <v>8110</v>
      </c>
      <c r="B3469" s="498" t="s">
        <v>619</v>
      </c>
      <c r="C3469" s="499" t="s">
        <v>620</v>
      </c>
      <c r="D3469" s="546" t="s">
        <v>9177</v>
      </c>
      <c r="E3469" s="575">
        <v>2600</v>
      </c>
      <c r="F3469" s="576">
        <v>23836280</v>
      </c>
      <c r="G3469" s="577" t="s">
        <v>9178</v>
      </c>
      <c r="H3469" s="551" t="s">
        <v>8720</v>
      </c>
      <c r="I3469" s="551" t="s">
        <v>7122</v>
      </c>
      <c r="J3469" s="551" t="s">
        <v>8720</v>
      </c>
      <c r="K3469" s="555">
        <v>1</v>
      </c>
      <c r="L3469" s="546">
        <v>12</v>
      </c>
      <c r="M3469" s="578">
        <v>33888.217934003187</v>
      </c>
      <c r="N3469" s="546">
        <v>1</v>
      </c>
      <c r="O3469" s="546">
        <v>6</v>
      </c>
      <c r="P3469" s="578">
        <v>16810.111892675654</v>
      </c>
    </row>
    <row r="3470" spans="1:16" x14ac:dyDescent="0.2">
      <c r="A3470" s="546" t="s">
        <v>8110</v>
      </c>
      <c r="B3470" s="498" t="s">
        <v>619</v>
      </c>
      <c r="C3470" s="499" t="s">
        <v>620</v>
      </c>
      <c r="D3470" s="546" t="s">
        <v>9179</v>
      </c>
      <c r="E3470" s="575">
        <v>1900</v>
      </c>
      <c r="F3470" s="576">
        <v>24945182</v>
      </c>
      <c r="G3470" s="577" t="s">
        <v>9180</v>
      </c>
      <c r="H3470" s="551" t="s">
        <v>8119</v>
      </c>
      <c r="I3470" s="551" t="s">
        <v>7142</v>
      </c>
      <c r="J3470" s="551" t="s">
        <v>8119</v>
      </c>
      <c r="K3470" s="555">
        <v>1</v>
      </c>
      <c r="L3470" s="546">
        <v>12</v>
      </c>
      <c r="M3470" s="578">
        <v>25450.417934003184</v>
      </c>
      <c r="N3470" s="546">
        <v>1</v>
      </c>
      <c r="O3470" s="546">
        <v>6</v>
      </c>
      <c r="P3470" s="578">
        <v>12329.311892675656</v>
      </c>
    </row>
    <row r="3471" spans="1:16" x14ac:dyDescent="0.2">
      <c r="A3471" s="546" t="s">
        <v>8110</v>
      </c>
      <c r="B3471" s="498" t="s">
        <v>619</v>
      </c>
      <c r="C3471" s="499" t="s">
        <v>620</v>
      </c>
      <c r="D3471" s="546" t="s">
        <v>9181</v>
      </c>
      <c r="E3471" s="575">
        <v>3100</v>
      </c>
      <c r="F3471" s="576">
        <v>23828813</v>
      </c>
      <c r="G3471" s="577" t="s">
        <v>9182</v>
      </c>
      <c r="H3471" s="551" t="s">
        <v>8350</v>
      </c>
      <c r="I3471" s="551" t="s">
        <v>7082</v>
      </c>
      <c r="J3471" s="551" t="s">
        <v>8350</v>
      </c>
      <c r="K3471" s="555">
        <v>1</v>
      </c>
      <c r="L3471" s="546">
        <v>12</v>
      </c>
      <c r="M3471" s="578">
        <v>39888.217934003187</v>
      </c>
      <c r="N3471" s="546">
        <v>1</v>
      </c>
      <c r="O3471" s="546">
        <v>6</v>
      </c>
      <c r="P3471" s="578">
        <v>19810.111892675654</v>
      </c>
    </row>
    <row r="3472" spans="1:16" x14ac:dyDescent="0.2">
      <c r="A3472" s="546" t="s">
        <v>8110</v>
      </c>
      <c r="B3472" s="498" t="s">
        <v>619</v>
      </c>
      <c r="C3472" s="499" t="s">
        <v>620</v>
      </c>
      <c r="D3472" s="546" t="s">
        <v>7150</v>
      </c>
      <c r="E3472" s="575">
        <v>1900</v>
      </c>
      <c r="F3472" s="576">
        <v>24993707</v>
      </c>
      <c r="G3472" s="577" t="s">
        <v>9183</v>
      </c>
      <c r="H3472" s="551" t="s">
        <v>8298</v>
      </c>
      <c r="I3472" s="551" t="s">
        <v>7142</v>
      </c>
      <c r="J3472" s="551" t="s">
        <v>8298</v>
      </c>
      <c r="K3472" s="555">
        <v>1</v>
      </c>
      <c r="L3472" s="546">
        <v>12</v>
      </c>
      <c r="M3472" s="578">
        <v>25450.417934003184</v>
      </c>
      <c r="N3472" s="546">
        <v>1</v>
      </c>
      <c r="O3472" s="546">
        <v>6</v>
      </c>
      <c r="P3472" s="578">
        <v>12329.311892675656</v>
      </c>
    </row>
    <row r="3473" spans="1:16" x14ac:dyDescent="0.2">
      <c r="A3473" s="546" t="s">
        <v>8110</v>
      </c>
      <c r="B3473" s="498" t="s">
        <v>619</v>
      </c>
      <c r="C3473" s="499" t="s">
        <v>620</v>
      </c>
      <c r="D3473" s="546" t="s">
        <v>8111</v>
      </c>
      <c r="E3473" s="575">
        <v>3500</v>
      </c>
      <c r="F3473" s="576">
        <v>23979007</v>
      </c>
      <c r="G3473" s="577" t="s">
        <v>9184</v>
      </c>
      <c r="H3473" s="551" t="s">
        <v>8179</v>
      </c>
      <c r="I3473" s="551" t="s">
        <v>7082</v>
      </c>
      <c r="J3473" s="551" t="s">
        <v>8179</v>
      </c>
      <c r="K3473" s="555">
        <v>1</v>
      </c>
      <c r="L3473" s="546">
        <v>12</v>
      </c>
      <c r="M3473" s="578">
        <v>44688.217934003187</v>
      </c>
      <c r="N3473" s="546">
        <v>1</v>
      </c>
      <c r="O3473" s="546">
        <v>6</v>
      </c>
      <c r="P3473" s="578">
        <v>22210.111892675654</v>
      </c>
    </row>
    <row r="3474" spans="1:16" x14ac:dyDescent="0.2">
      <c r="A3474" s="546" t="s">
        <v>8110</v>
      </c>
      <c r="B3474" s="498" t="s">
        <v>619</v>
      </c>
      <c r="C3474" s="499" t="s">
        <v>620</v>
      </c>
      <c r="D3474" s="546" t="s">
        <v>8226</v>
      </c>
      <c r="E3474" s="575">
        <v>3100</v>
      </c>
      <c r="F3474" s="576">
        <v>40674488</v>
      </c>
      <c r="G3474" s="577" t="s">
        <v>9185</v>
      </c>
      <c r="H3474" s="551" t="s">
        <v>8574</v>
      </c>
      <c r="I3474" s="551" t="s">
        <v>7082</v>
      </c>
      <c r="J3474" s="551" t="s">
        <v>8574</v>
      </c>
      <c r="K3474" s="555">
        <v>1</v>
      </c>
      <c r="L3474" s="546">
        <v>12</v>
      </c>
      <c r="M3474" s="578">
        <v>39888.217934003187</v>
      </c>
      <c r="N3474" s="546">
        <v>1</v>
      </c>
      <c r="O3474" s="546">
        <v>6</v>
      </c>
      <c r="P3474" s="578">
        <v>19810.111892675654</v>
      </c>
    </row>
    <row r="3475" spans="1:16" x14ac:dyDescent="0.2">
      <c r="A3475" s="546" t="s">
        <v>8110</v>
      </c>
      <c r="B3475" s="498" t="s">
        <v>619</v>
      </c>
      <c r="C3475" s="499" t="s">
        <v>620</v>
      </c>
      <c r="D3475" s="546" t="s">
        <v>9186</v>
      </c>
      <c r="E3475" s="575">
        <v>3500</v>
      </c>
      <c r="F3475" s="576">
        <v>23918232</v>
      </c>
      <c r="G3475" s="577" t="s">
        <v>9187</v>
      </c>
      <c r="H3475" s="551" t="s">
        <v>7150</v>
      </c>
      <c r="I3475" s="551" t="s">
        <v>7082</v>
      </c>
      <c r="J3475" s="551" t="s">
        <v>7150</v>
      </c>
      <c r="K3475" s="555">
        <v>1</v>
      </c>
      <c r="L3475" s="546">
        <v>12</v>
      </c>
      <c r="M3475" s="578">
        <v>44688.217934003187</v>
      </c>
      <c r="N3475" s="546">
        <v>1</v>
      </c>
      <c r="O3475" s="546">
        <v>6</v>
      </c>
      <c r="P3475" s="578">
        <v>22210.111892675654</v>
      </c>
    </row>
    <row r="3476" spans="1:16" x14ac:dyDescent="0.2">
      <c r="A3476" s="546" t="s">
        <v>8110</v>
      </c>
      <c r="B3476" s="498" t="s">
        <v>619</v>
      </c>
      <c r="C3476" s="499" t="s">
        <v>620</v>
      </c>
      <c r="D3476" s="546" t="s">
        <v>9188</v>
      </c>
      <c r="E3476" s="575">
        <v>2600</v>
      </c>
      <c r="F3476" s="576">
        <v>23933592</v>
      </c>
      <c r="G3476" s="577" t="s">
        <v>9189</v>
      </c>
      <c r="H3476" s="551" t="s">
        <v>8847</v>
      </c>
      <c r="I3476" s="551" t="s">
        <v>7122</v>
      </c>
      <c r="J3476" s="551" t="s">
        <v>8847</v>
      </c>
      <c r="K3476" s="555">
        <v>1</v>
      </c>
      <c r="L3476" s="546">
        <v>12</v>
      </c>
      <c r="M3476" s="578">
        <v>33888.217934003187</v>
      </c>
      <c r="N3476" s="546">
        <v>1</v>
      </c>
      <c r="O3476" s="546">
        <v>6</v>
      </c>
      <c r="P3476" s="578">
        <v>16810.111892675654</v>
      </c>
    </row>
    <row r="3477" spans="1:16" x14ac:dyDescent="0.2">
      <c r="A3477" s="546" t="s">
        <v>8110</v>
      </c>
      <c r="B3477" s="498" t="s">
        <v>619</v>
      </c>
      <c r="C3477" s="499" t="s">
        <v>620</v>
      </c>
      <c r="D3477" s="546" t="s">
        <v>9190</v>
      </c>
      <c r="E3477" s="575">
        <v>1900</v>
      </c>
      <c r="F3477" s="576">
        <v>24969527</v>
      </c>
      <c r="G3477" s="577" t="s">
        <v>9191</v>
      </c>
      <c r="H3477" s="551" t="s">
        <v>8119</v>
      </c>
      <c r="I3477" s="551" t="s">
        <v>7142</v>
      </c>
      <c r="J3477" s="551" t="s">
        <v>8119</v>
      </c>
      <c r="K3477" s="555">
        <v>1</v>
      </c>
      <c r="L3477" s="546">
        <v>12</v>
      </c>
      <c r="M3477" s="578">
        <v>25450.417934003184</v>
      </c>
      <c r="N3477" s="546">
        <v>1</v>
      </c>
      <c r="O3477" s="546">
        <v>6</v>
      </c>
      <c r="P3477" s="578">
        <v>12329.311892675656</v>
      </c>
    </row>
    <row r="3478" spans="1:16" x14ac:dyDescent="0.2">
      <c r="A3478" s="546" t="s">
        <v>8110</v>
      </c>
      <c r="B3478" s="498" t="s">
        <v>619</v>
      </c>
      <c r="C3478" s="499" t="s">
        <v>620</v>
      </c>
      <c r="D3478" s="546" t="s">
        <v>9192</v>
      </c>
      <c r="E3478" s="575">
        <v>1900</v>
      </c>
      <c r="F3478" s="576">
        <v>23812836</v>
      </c>
      <c r="G3478" s="577" t="s">
        <v>9193</v>
      </c>
      <c r="H3478" s="551" t="s">
        <v>8298</v>
      </c>
      <c r="I3478" s="551" t="s">
        <v>7142</v>
      </c>
      <c r="J3478" s="551" t="s">
        <v>8298</v>
      </c>
      <c r="K3478" s="555">
        <v>1</v>
      </c>
      <c r="L3478" s="546">
        <v>12</v>
      </c>
      <c r="M3478" s="578">
        <v>25450.417934003184</v>
      </c>
      <c r="N3478" s="546">
        <v>1</v>
      </c>
      <c r="O3478" s="546">
        <v>6</v>
      </c>
      <c r="P3478" s="578">
        <v>12329.311892675656</v>
      </c>
    </row>
    <row r="3479" spans="1:16" x14ac:dyDescent="0.2">
      <c r="A3479" s="546" t="s">
        <v>8110</v>
      </c>
      <c r="B3479" s="498" t="s">
        <v>619</v>
      </c>
      <c r="C3479" s="499" t="s">
        <v>620</v>
      </c>
      <c r="D3479" s="546" t="s">
        <v>9194</v>
      </c>
      <c r="E3479" s="575">
        <v>2600</v>
      </c>
      <c r="F3479" s="576">
        <v>41436001</v>
      </c>
      <c r="G3479" s="577" t="s">
        <v>9195</v>
      </c>
      <c r="H3479" s="551" t="s">
        <v>9196</v>
      </c>
      <c r="I3479" s="551" t="s">
        <v>7122</v>
      </c>
      <c r="J3479" s="551" t="s">
        <v>9196</v>
      </c>
      <c r="K3479" s="555">
        <v>1</v>
      </c>
      <c r="L3479" s="546">
        <v>12</v>
      </c>
      <c r="M3479" s="578">
        <v>33888.217934003187</v>
      </c>
      <c r="N3479" s="546">
        <v>1</v>
      </c>
      <c r="O3479" s="546">
        <v>6</v>
      </c>
      <c r="P3479" s="578">
        <v>16810.111892675654</v>
      </c>
    </row>
    <row r="3480" spans="1:16" x14ac:dyDescent="0.2">
      <c r="A3480" s="546" t="s">
        <v>8110</v>
      </c>
      <c r="B3480" s="498" t="s">
        <v>619</v>
      </c>
      <c r="C3480" s="499" t="s">
        <v>620</v>
      </c>
      <c r="D3480" s="546" t="s">
        <v>8111</v>
      </c>
      <c r="E3480" s="575">
        <v>1900</v>
      </c>
      <c r="F3480" s="576" t="s">
        <v>9197</v>
      </c>
      <c r="G3480" s="577" t="s">
        <v>9198</v>
      </c>
      <c r="H3480" s="551" t="s">
        <v>8119</v>
      </c>
      <c r="I3480" s="551" t="s">
        <v>7142</v>
      </c>
      <c r="J3480" s="551" t="s">
        <v>8119</v>
      </c>
      <c r="K3480" s="555">
        <v>1</v>
      </c>
      <c r="L3480" s="546">
        <v>12</v>
      </c>
      <c r="M3480" s="578">
        <v>25450.417934003184</v>
      </c>
      <c r="N3480" s="546">
        <v>1</v>
      </c>
      <c r="O3480" s="546">
        <v>6</v>
      </c>
      <c r="P3480" s="578">
        <v>12329.311892675656</v>
      </c>
    </row>
    <row r="3481" spans="1:16" x14ac:dyDescent="0.2">
      <c r="A3481" s="546" t="s">
        <v>8110</v>
      </c>
      <c r="B3481" s="498" t="s">
        <v>619</v>
      </c>
      <c r="C3481" s="499" t="s">
        <v>620</v>
      </c>
      <c r="D3481" s="546" t="s">
        <v>8219</v>
      </c>
      <c r="E3481" s="575">
        <v>1900</v>
      </c>
      <c r="F3481" s="576">
        <v>4961014</v>
      </c>
      <c r="G3481" s="577" t="s">
        <v>9199</v>
      </c>
      <c r="H3481" s="551" t="s">
        <v>9200</v>
      </c>
      <c r="I3481" s="551" t="s">
        <v>7142</v>
      </c>
      <c r="J3481" s="551" t="s">
        <v>9200</v>
      </c>
      <c r="K3481" s="555">
        <v>1</v>
      </c>
      <c r="L3481" s="546">
        <v>12</v>
      </c>
      <c r="M3481" s="578">
        <v>25450.417934003184</v>
      </c>
      <c r="N3481" s="546">
        <v>1</v>
      </c>
      <c r="O3481" s="546">
        <v>6</v>
      </c>
      <c r="P3481" s="578">
        <v>12329.311892675656</v>
      </c>
    </row>
    <row r="3482" spans="1:16" x14ac:dyDescent="0.2">
      <c r="A3482" s="546" t="s">
        <v>8110</v>
      </c>
      <c r="B3482" s="498" t="s">
        <v>619</v>
      </c>
      <c r="C3482" s="499" t="s">
        <v>620</v>
      </c>
      <c r="D3482" s="546" t="s">
        <v>9201</v>
      </c>
      <c r="E3482" s="575">
        <v>2600</v>
      </c>
      <c r="F3482" s="576">
        <v>40218811</v>
      </c>
      <c r="G3482" s="577" t="s">
        <v>9202</v>
      </c>
      <c r="H3482" s="551" t="s">
        <v>8760</v>
      </c>
      <c r="I3482" s="551" t="s">
        <v>7122</v>
      </c>
      <c r="J3482" s="551" t="s">
        <v>8760</v>
      </c>
      <c r="K3482" s="555">
        <v>1</v>
      </c>
      <c r="L3482" s="546">
        <v>12</v>
      </c>
      <c r="M3482" s="578">
        <v>33888.217934003187</v>
      </c>
      <c r="N3482" s="546">
        <v>1</v>
      </c>
      <c r="O3482" s="546">
        <v>6</v>
      </c>
      <c r="P3482" s="578">
        <v>16810.111892675654</v>
      </c>
    </row>
    <row r="3483" spans="1:16" x14ac:dyDescent="0.2">
      <c r="A3483" s="546" t="s">
        <v>8110</v>
      </c>
      <c r="B3483" s="498" t="s">
        <v>619</v>
      </c>
      <c r="C3483" s="499" t="s">
        <v>620</v>
      </c>
      <c r="D3483" s="546" t="s">
        <v>9203</v>
      </c>
      <c r="E3483" s="575">
        <v>3800</v>
      </c>
      <c r="F3483" s="576" t="s">
        <v>9204</v>
      </c>
      <c r="G3483" s="577" t="s">
        <v>9205</v>
      </c>
      <c r="H3483" s="551" t="s">
        <v>9206</v>
      </c>
      <c r="I3483" s="551" t="s">
        <v>7082</v>
      </c>
      <c r="J3483" s="551" t="s">
        <v>9206</v>
      </c>
      <c r="K3483" s="555">
        <v>1</v>
      </c>
      <c r="L3483" s="546">
        <v>12</v>
      </c>
      <c r="M3483" s="578">
        <v>48288.217934003187</v>
      </c>
      <c r="N3483" s="546">
        <v>1</v>
      </c>
      <c r="O3483" s="546">
        <v>6</v>
      </c>
      <c r="P3483" s="578">
        <v>24010.111892675654</v>
      </c>
    </row>
    <row r="3484" spans="1:16" x14ac:dyDescent="0.2">
      <c r="A3484" s="546" t="s">
        <v>8110</v>
      </c>
      <c r="B3484" s="498" t="s">
        <v>619</v>
      </c>
      <c r="C3484" s="499" t="s">
        <v>620</v>
      </c>
      <c r="D3484" s="546" t="s">
        <v>9207</v>
      </c>
      <c r="E3484" s="575">
        <v>2600</v>
      </c>
      <c r="F3484" s="576">
        <v>43281</v>
      </c>
      <c r="G3484" s="577" t="s">
        <v>9208</v>
      </c>
      <c r="H3484" s="551" t="s">
        <v>8298</v>
      </c>
      <c r="I3484" s="551" t="s">
        <v>7122</v>
      </c>
      <c r="J3484" s="551" t="s">
        <v>8298</v>
      </c>
      <c r="K3484" s="555">
        <v>1</v>
      </c>
      <c r="L3484" s="546">
        <v>12</v>
      </c>
      <c r="M3484" s="578">
        <v>33888.217934003187</v>
      </c>
      <c r="N3484" s="546">
        <v>1</v>
      </c>
      <c r="O3484" s="546">
        <v>6</v>
      </c>
      <c r="P3484" s="578">
        <v>16810.111892675654</v>
      </c>
    </row>
    <row r="3485" spans="1:16" x14ac:dyDescent="0.2">
      <c r="A3485" s="546" t="s">
        <v>8110</v>
      </c>
      <c r="B3485" s="498" t="s">
        <v>619</v>
      </c>
      <c r="C3485" s="499" t="s">
        <v>620</v>
      </c>
      <c r="D3485" s="546" t="s">
        <v>9209</v>
      </c>
      <c r="E3485" s="575">
        <v>1900</v>
      </c>
      <c r="F3485" s="576" t="s">
        <v>9210</v>
      </c>
      <c r="G3485" s="577" t="s">
        <v>9211</v>
      </c>
      <c r="H3485" s="551" t="s">
        <v>8111</v>
      </c>
      <c r="I3485" s="551" t="s">
        <v>7142</v>
      </c>
      <c r="J3485" s="551" t="s">
        <v>8111</v>
      </c>
      <c r="K3485" s="555">
        <v>1</v>
      </c>
      <c r="L3485" s="546">
        <v>12</v>
      </c>
      <c r="M3485" s="578">
        <v>25450.417934003184</v>
      </c>
      <c r="N3485" s="546">
        <v>1</v>
      </c>
      <c r="O3485" s="546">
        <v>6</v>
      </c>
      <c r="P3485" s="578">
        <v>12329.311892675656</v>
      </c>
    </row>
    <row r="3486" spans="1:16" x14ac:dyDescent="0.2">
      <c r="A3486" s="546" t="s">
        <v>8110</v>
      </c>
      <c r="B3486" s="498" t="s">
        <v>619</v>
      </c>
      <c r="C3486" s="499" t="s">
        <v>620</v>
      </c>
      <c r="D3486" s="546" t="s">
        <v>8221</v>
      </c>
      <c r="E3486" s="575">
        <v>1900</v>
      </c>
      <c r="F3486" s="576" t="s">
        <v>9212</v>
      </c>
      <c r="G3486" s="577" t="s">
        <v>9213</v>
      </c>
      <c r="H3486" s="551" t="s">
        <v>8119</v>
      </c>
      <c r="I3486" s="551" t="s">
        <v>7142</v>
      </c>
      <c r="J3486" s="551" t="s">
        <v>8119</v>
      </c>
      <c r="K3486" s="555">
        <v>1</v>
      </c>
      <c r="L3486" s="546">
        <v>12</v>
      </c>
      <c r="M3486" s="578">
        <v>25450.417934003184</v>
      </c>
      <c r="N3486" s="546">
        <v>1</v>
      </c>
      <c r="O3486" s="546">
        <v>6</v>
      </c>
      <c r="P3486" s="578">
        <v>12329.311892675656</v>
      </c>
    </row>
    <row r="3487" spans="1:16" x14ac:dyDescent="0.2">
      <c r="A3487" s="546" t="s">
        <v>8110</v>
      </c>
      <c r="B3487" s="498" t="s">
        <v>619</v>
      </c>
      <c r="C3487" s="499" t="s">
        <v>620</v>
      </c>
      <c r="D3487" s="546" t="s">
        <v>8322</v>
      </c>
      <c r="E3487" s="575">
        <v>1900</v>
      </c>
      <c r="F3487" s="576">
        <v>45747635</v>
      </c>
      <c r="G3487" s="577" t="s">
        <v>9214</v>
      </c>
      <c r="H3487" s="551" t="s">
        <v>8119</v>
      </c>
      <c r="I3487" s="551" t="s">
        <v>7142</v>
      </c>
      <c r="J3487" s="551" t="s">
        <v>8119</v>
      </c>
      <c r="K3487" s="555">
        <v>1</v>
      </c>
      <c r="L3487" s="546">
        <v>12</v>
      </c>
      <c r="M3487" s="578">
        <v>25450.417934003184</v>
      </c>
      <c r="N3487" s="546">
        <v>1</v>
      </c>
      <c r="O3487" s="546">
        <v>6</v>
      </c>
      <c r="P3487" s="578">
        <v>12329.311892675656</v>
      </c>
    </row>
    <row r="3488" spans="1:16" x14ac:dyDescent="0.2">
      <c r="A3488" s="546" t="s">
        <v>8110</v>
      </c>
      <c r="B3488" s="498" t="s">
        <v>619</v>
      </c>
      <c r="C3488" s="499" t="s">
        <v>620</v>
      </c>
      <c r="D3488" s="546" t="s">
        <v>9215</v>
      </c>
      <c r="E3488" s="575">
        <v>2300</v>
      </c>
      <c r="F3488" s="576" t="s">
        <v>9216</v>
      </c>
      <c r="G3488" s="577" t="s">
        <v>9217</v>
      </c>
      <c r="H3488" s="551" t="s">
        <v>9218</v>
      </c>
      <c r="I3488" s="551" t="s">
        <v>7122</v>
      </c>
      <c r="J3488" s="551" t="s">
        <v>9218</v>
      </c>
      <c r="K3488" s="555">
        <v>1</v>
      </c>
      <c r="L3488" s="546">
        <v>12</v>
      </c>
      <c r="M3488" s="578">
        <v>30288.217934003187</v>
      </c>
      <c r="N3488" s="546">
        <v>1</v>
      </c>
      <c r="O3488" s="546">
        <v>6</v>
      </c>
      <c r="P3488" s="578">
        <v>14945.311892675656</v>
      </c>
    </row>
    <row r="3489" spans="1:16" x14ac:dyDescent="0.2">
      <c r="A3489" s="546" t="s">
        <v>8110</v>
      </c>
      <c r="B3489" s="498" t="s">
        <v>619</v>
      </c>
      <c r="C3489" s="499" t="s">
        <v>620</v>
      </c>
      <c r="D3489" s="546" t="s">
        <v>8647</v>
      </c>
      <c r="E3489" s="575">
        <v>1900</v>
      </c>
      <c r="F3489" s="576">
        <v>42826491</v>
      </c>
      <c r="G3489" s="577" t="s">
        <v>9219</v>
      </c>
      <c r="H3489" s="551" t="s">
        <v>8124</v>
      </c>
      <c r="I3489" s="551" t="s">
        <v>7142</v>
      </c>
      <c r="J3489" s="551" t="s">
        <v>8124</v>
      </c>
      <c r="K3489" s="555">
        <v>1</v>
      </c>
      <c r="L3489" s="546">
        <v>12</v>
      </c>
      <c r="M3489" s="578">
        <v>25450.417934003184</v>
      </c>
      <c r="N3489" s="546">
        <v>1</v>
      </c>
      <c r="O3489" s="546">
        <v>6</v>
      </c>
      <c r="P3489" s="578">
        <v>12329.311892675656</v>
      </c>
    </row>
    <row r="3490" spans="1:16" x14ac:dyDescent="0.2">
      <c r="A3490" s="546" t="s">
        <v>8110</v>
      </c>
      <c r="B3490" s="498" t="s">
        <v>619</v>
      </c>
      <c r="C3490" s="499" t="s">
        <v>620</v>
      </c>
      <c r="D3490" s="546" t="s">
        <v>8221</v>
      </c>
      <c r="E3490" s="575">
        <v>1900</v>
      </c>
      <c r="F3490" s="576" t="s">
        <v>9220</v>
      </c>
      <c r="G3490" s="577" t="s">
        <v>9221</v>
      </c>
      <c r="H3490" s="551" t="s">
        <v>8111</v>
      </c>
      <c r="I3490" s="551" t="s">
        <v>7142</v>
      </c>
      <c r="J3490" s="551" t="s">
        <v>8111</v>
      </c>
      <c r="K3490" s="555">
        <v>1</v>
      </c>
      <c r="L3490" s="546">
        <v>12</v>
      </c>
      <c r="M3490" s="578">
        <v>25450.417934003184</v>
      </c>
      <c r="N3490" s="546">
        <v>1</v>
      </c>
      <c r="O3490" s="546">
        <v>6</v>
      </c>
      <c r="P3490" s="578">
        <v>12329.311892675656</v>
      </c>
    </row>
    <row r="3491" spans="1:16" x14ac:dyDescent="0.2">
      <c r="A3491" s="546" t="s">
        <v>8110</v>
      </c>
      <c r="B3491" s="498" t="s">
        <v>619</v>
      </c>
      <c r="C3491" s="499" t="s">
        <v>620</v>
      </c>
      <c r="D3491" s="546" t="s">
        <v>8582</v>
      </c>
      <c r="E3491" s="575">
        <v>1900</v>
      </c>
      <c r="F3491" s="576">
        <v>23829644</v>
      </c>
      <c r="G3491" s="577" t="s">
        <v>9222</v>
      </c>
      <c r="H3491" s="551" t="s">
        <v>8576</v>
      </c>
      <c r="I3491" s="551" t="s">
        <v>7142</v>
      </c>
      <c r="J3491" s="551" t="s">
        <v>8576</v>
      </c>
      <c r="K3491" s="555">
        <v>1</v>
      </c>
      <c r="L3491" s="546">
        <v>12</v>
      </c>
      <c r="M3491" s="578">
        <v>25450.417934003184</v>
      </c>
      <c r="N3491" s="546">
        <v>1</v>
      </c>
      <c r="O3491" s="546">
        <v>6</v>
      </c>
      <c r="P3491" s="578">
        <v>12329.311892675656</v>
      </c>
    </row>
    <row r="3492" spans="1:16" x14ac:dyDescent="0.2">
      <c r="A3492" s="546" t="s">
        <v>8110</v>
      </c>
      <c r="B3492" s="498" t="s">
        <v>619</v>
      </c>
      <c r="C3492" s="499" t="s">
        <v>620</v>
      </c>
      <c r="D3492" s="546" t="s">
        <v>8111</v>
      </c>
      <c r="E3492" s="575">
        <v>3100</v>
      </c>
      <c r="F3492" s="576">
        <v>23929079</v>
      </c>
      <c r="G3492" s="577" t="s">
        <v>9223</v>
      </c>
      <c r="H3492" s="551" t="s">
        <v>8363</v>
      </c>
      <c r="I3492" s="551" t="s">
        <v>7082</v>
      </c>
      <c r="J3492" s="551" t="s">
        <v>8363</v>
      </c>
      <c r="K3492" s="555">
        <v>1</v>
      </c>
      <c r="L3492" s="546">
        <v>12</v>
      </c>
      <c r="M3492" s="578">
        <v>39888.217934003187</v>
      </c>
      <c r="N3492" s="546">
        <v>1</v>
      </c>
      <c r="O3492" s="546">
        <v>6</v>
      </c>
      <c r="P3492" s="578">
        <v>19810.111892675654</v>
      </c>
    </row>
    <row r="3493" spans="1:16" x14ac:dyDescent="0.2">
      <c r="A3493" s="546" t="s">
        <v>8110</v>
      </c>
      <c r="B3493" s="498" t="s">
        <v>619</v>
      </c>
      <c r="C3493" s="499" t="s">
        <v>620</v>
      </c>
      <c r="D3493" s="546" t="s">
        <v>8485</v>
      </c>
      <c r="E3493" s="575">
        <v>4000</v>
      </c>
      <c r="F3493" s="576">
        <v>23929079</v>
      </c>
      <c r="G3493" s="577" t="s">
        <v>9223</v>
      </c>
      <c r="H3493" s="551" t="s">
        <v>8363</v>
      </c>
      <c r="I3493" s="551" t="s">
        <v>7082</v>
      </c>
      <c r="J3493" s="551" t="s">
        <v>8363</v>
      </c>
      <c r="K3493" s="555">
        <v>1</v>
      </c>
      <c r="L3493" s="546">
        <v>12</v>
      </c>
      <c r="M3493" s="578">
        <v>50688.217934003187</v>
      </c>
      <c r="N3493" s="546">
        <v>1</v>
      </c>
      <c r="O3493" s="546">
        <v>6</v>
      </c>
      <c r="P3493" s="578">
        <v>25210.111892675654</v>
      </c>
    </row>
    <row r="3494" spans="1:16" x14ac:dyDescent="0.2">
      <c r="A3494" s="546" t="s">
        <v>8110</v>
      </c>
      <c r="B3494" s="498" t="s">
        <v>619</v>
      </c>
      <c r="C3494" s="499" t="s">
        <v>620</v>
      </c>
      <c r="D3494" s="546" t="s">
        <v>9224</v>
      </c>
      <c r="E3494" s="575">
        <v>1900</v>
      </c>
      <c r="F3494" s="576">
        <v>24493907</v>
      </c>
      <c r="G3494" s="577" t="s">
        <v>9225</v>
      </c>
      <c r="H3494" s="551" t="s">
        <v>8124</v>
      </c>
      <c r="I3494" s="551" t="s">
        <v>7142</v>
      </c>
      <c r="J3494" s="551" t="s">
        <v>8124</v>
      </c>
      <c r="K3494" s="555">
        <v>1</v>
      </c>
      <c r="L3494" s="546">
        <v>12</v>
      </c>
      <c r="M3494" s="578">
        <v>25450.417934003184</v>
      </c>
      <c r="N3494" s="546">
        <v>1</v>
      </c>
      <c r="O3494" s="546">
        <v>6</v>
      </c>
      <c r="P3494" s="578">
        <v>12329.311892675656</v>
      </c>
    </row>
    <row r="3495" spans="1:16" x14ac:dyDescent="0.2">
      <c r="A3495" s="546" t="s">
        <v>8110</v>
      </c>
      <c r="B3495" s="498" t="s">
        <v>619</v>
      </c>
      <c r="C3495" s="499" t="s">
        <v>620</v>
      </c>
      <c r="D3495" s="546" t="s">
        <v>8125</v>
      </c>
      <c r="E3495" s="575">
        <v>3500</v>
      </c>
      <c r="F3495" s="576">
        <v>44190176</v>
      </c>
      <c r="G3495" s="577" t="s">
        <v>9226</v>
      </c>
      <c r="H3495" s="551" t="s">
        <v>8493</v>
      </c>
      <c r="I3495" s="551" t="s">
        <v>7082</v>
      </c>
      <c r="J3495" s="551" t="s">
        <v>8493</v>
      </c>
      <c r="K3495" s="555">
        <v>1</v>
      </c>
      <c r="L3495" s="546">
        <v>12</v>
      </c>
      <c r="M3495" s="578">
        <v>44688.217934003187</v>
      </c>
      <c r="N3495" s="546">
        <v>1</v>
      </c>
      <c r="O3495" s="546">
        <v>6</v>
      </c>
      <c r="P3495" s="578">
        <v>22210.111892675654</v>
      </c>
    </row>
    <row r="3496" spans="1:16" x14ac:dyDescent="0.2">
      <c r="A3496" s="546" t="s">
        <v>8110</v>
      </c>
      <c r="B3496" s="498" t="s">
        <v>619</v>
      </c>
      <c r="C3496" s="499" t="s">
        <v>620</v>
      </c>
      <c r="D3496" s="546" t="s">
        <v>8111</v>
      </c>
      <c r="E3496" s="575">
        <v>1900</v>
      </c>
      <c r="F3496" s="576">
        <v>25312207</v>
      </c>
      <c r="G3496" s="577" t="s">
        <v>9227</v>
      </c>
      <c r="H3496" s="551" t="s">
        <v>8124</v>
      </c>
      <c r="I3496" s="551" t="s">
        <v>7142</v>
      </c>
      <c r="J3496" s="551" t="s">
        <v>8124</v>
      </c>
      <c r="K3496" s="555">
        <v>1</v>
      </c>
      <c r="L3496" s="546">
        <v>12</v>
      </c>
      <c r="M3496" s="578">
        <v>25450.417934003184</v>
      </c>
      <c r="N3496" s="546">
        <v>1</v>
      </c>
      <c r="O3496" s="546">
        <v>6</v>
      </c>
      <c r="P3496" s="578">
        <v>12329.311892675656</v>
      </c>
    </row>
    <row r="3497" spans="1:16" x14ac:dyDescent="0.2">
      <c r="A3497" s="546" t="s">
        <v>8110</v>
      </c>
      <c r="B3497" s="498" t="s">
        <v>619</v>
      </c>
      <c r="C3497" s="499" t="s">
        <v>620</v>
      </c>
      <c r="D3497" s="546" t="s">
        <v>8536</v>
      </c>
      <c r="E3497" s="575">
        <v>1900</v>
      </c>
      <c r="F3497" s="576">
        <v>23981087</v>
      </c>
      <c r="G3497" s="577" t="s">
        <v>9228</v>
      </c>
      <c r="H3497" s="551" t="s">
        <v>8119</v>
      </c>
      <c r="I3497" s="551" t="s">
        <v>7142</v>
      </c>
      <c r="J3497" s="551" t="s">
        <v>8119</v>
      </c>
      <c r="K3497" s="555">
        <v>1</v>
      </c>
      <c r="L3497" s="546">
        <v>12</v>
      </c>
      <c r="M3497" s="578">
        <v>25450.417934003184</v>
      </c>
      <c r="N3497" s="546">
        <v>1</v>
      </c>
      <c r="O3497" s="546">
        <v>6</v>
      </c>
      <c r="P3497" s="578">
        <v>12329.311892675656</v>
      </c>
    </row>
    <row r="3498" spans="1:16" x14ac:dyDescent="0.2">
      <c r="A3498" s="546" t="s">
        <v>8110</v>
      </c>
      <c r="B3498" s="498" t="s">
        <v>619</v>
      </c>
      <c r="C3498" s="499" t="s">
        <v>620</v>
      </c>
      <c r="D3498" s="546" t="s">
        <v>8511</v>
      </c>
      <c r="E3498" s="575">
        <v>1790</v>
      </c>
      <c r="F3498" s="576">
        <v>23939979</v>
      </c>
      <c r="G3498" s="577" t="s">
        <v>9229</v>
      </c>
      <c r="H3498" s="551" t="s">
        <v>9230</v>
      </c>
      <c r="I3498" s="551" t="s">
        <v>7122</v>
      </c>
      <c r="J3498" s="551" t="s">
        <v>9230</v>
      </c>
      <c r="K3498" s="555">
        <v>1</v>
      </c>
      <c r="L3498" s="546">
        <v>12</v>
      </c>
      <c r="M3498" s="578">
        <v>24011.617934003189</v>
      </c>
      <c r="N3498" s="546">
        <v>1</v>
      </c>
      <c r="O3498" s="546">
        <v>6</v>
      </c>
      <c r="P3498" s="578">
        <v>11609.911892675656</v>
      </c>
    </row>
    <row r="3499" spans="1:16" x14ac:dyDescent="0.2">
      <c r="A3499" s="546" t="s">
        <v>8110</v>
      </c>
      <c r="B3499" s="498" t="s">
        <v>619</v>
      </c>
      <c r="C3499" s="499" t="s">
        <v>620</v>
      </c>
      <c r="D3499" s="546" t="s">
        <v>9231</v>
      </c>
      <c r="E3499" s="575">
        <v>4600</v>
      </c>
      <c r="F3499" s="576">
        <v>23894645</v>
      </c>
      <c r="G3499" s="577" t="s">
        <v>9232</v>
      </c>
      <c r="H3499" s="551" t="s">
        <v>8230</v>
      </c>
      <c r="I3499" s="551" t="s">
        <v>7082</v>
      </c>
      <c r="J3499" s="551" t="s">
        <v>8230</v>
      </c>
      <c r="K3499" s="555">
        <v>1</v>
      </c>
      <c r="L3499" s="546">
        <v>12</v>
      </c>
      <c r="M3499" s="578">
        <v>57888.217934003187</v>
      </c>
      <c r="N3499" s="546">
        <v>1</v>
      </c>
      <c r="O3499" s="546">
        <v>6</v>
      </c>
      <c r="P3499" s="578">
        <v>28810.111892675654</v>
      </c>
    </row>
    <row r="3500" spans="1:16" x14ac:dyDescent="0.2">
      <c r="A3500" s="546" t="s">
        <v>8110</v>
      </c>
      <c r="B3500" s="498" t="s">
        <v>619</v>
      </c>
      <c r="C3500" s="499" t="s">
        <v>620</v>
      </c>
      <c r="D3500" s="546" t="s">
        <v>9231</v>
      </c>
      <c r="E3500" s="575">
        <v>2600</v>
      </c>
      <c r="F3500" s="576">
        <v>23951558</v>
      </c>
      <c r="G3500" s="577" t="s">
        <v>9233</v>
      </c>
      <c r="H3500" s="551" t="s">
        <v>7941</v>
      </c>
      <c r="I3500" s="551" t="s">
        <v>7122</v>
      </c>
      <c r="J3500" s="551" t="s">
        <v>7941</v>
      </c>
      <c r="K3500" s="555">
        <v>1</v>
      </c>
      <c r="L3500" s="546">
        <v>12</v>
      </c>
      <c r="M3500" s="578">
        <v>33888.217934003187</v>
      </c>
      <c r="N3500" s="546">
        <v>1</v>
      </c>
      <c r="O3500" s="546">
        <v>6</v>
      </c>
      <c r="P3500" s="578">
        <v>16810.111892675654</v>
      </c>
    </row>
    <row r="3501" spans="1:16" x14ac:dyDescent="0.2">
      <c r="A3501" s="546" t="s">
        <v>8110</v>
      </c>
      <c r="B3501" s="498" t="s">
        <v>619</v>
      </c>
      <c r="C3501" s="499" t="s">
        <v>620</v>
      </c>
      <c r="D3501" s="546" t="s">
        <v>8279</v>
      </c>
      <c r="E3501" s="575">
        <v>1900</v>
      </c>
      <c r="F3501" s="576">
        <v>24985664</v>
      </c>
      <c r="G3501" s="577" t="s">
        <v>9234</v>
      </c>
      <c r="H3501" s="551" t="s">
        <v>8124</v>
      </c>
      <c r="I3501" s="551" t="s">
        <v>7142</v>
      </c>
      <c r="J3501" s="551" t="s">
        <v>8124</v>
      </c>
      <c r="K3501" s="555">
        <v>1</v>
      </c>
      <c r="L3501" s="546">
        <v>12</v>
      </c>
      <c r="M3501" s="578">
        <v>25450.417934003184</v>
      </c>
      <c r="N3501" s="546">
        <v>1</v>
      </c>
      <c r="O3501" s="546">
        <v>6</v>
      </c>
      <c r="P3501" s="578">
        <v>12329.311892675656</v>
      </c>
    </row>
    <row r="3502" spans="1:16" x14ac:dyDescent="0.2">
      <c r="A3502" s="546" t="s">
        <v>8110</v>
      </c>
      <c r="B3502" s="498" t="s">
        <v>619</v>
      </c>
      <c r="C3502" s="499" t="s">
        <v>620</v>
      </c>
      <c r="D3502" s="546" t="s">
        <v>8485</v>
      </c>
      <c r="E3502" s="575">
        <v>3100</v>
      </c>
      <c r="F3502" s="576">
        <v>70251009</v>
      </c>
      <c r="G3502" s="577" t="s">
        <v>9235</v>
      </c>
      <c r="H3502" s="551" t="s">
        <v>9236</v>
      </c>
      <c r="I3502" s="551" t="s">
        <v>7082</v>
      </c>
      <c r="J3502" s="551" t="s">
        <v>9236</v>
      </c>
      <c r="K3502" s="555">
        <v>1</v>
      </c>
      <c r="L3502" s="546">
        <v>12</v>
      </c>
      <c r="M3502" s="578">
        <v>39888.217934003187</v>
      </c>
      <c r="N3502" s="546">
        <v>1</v>
      </c>
      <c r="O3502" s="546">
        <v>6</v>
      </c>
      <c r="P3502" s="578">
        <v>19810.111892675654</v>
      </c>
    </row>
    <row r="3503" spans="1:16" x14ac:dyDescent="0.2">
      <c r="A3503" s="546" t="s">
        <v>8110</v>
      </c>
      <c r="B3503" s="498" t="s">
        <v>619</v>
      </c>
      <c r="C3503" s="499" t="s">
        <v>620</v>
      </c>
      <c r="D3503" s="546" t="s">
        <v>9237</v>
      </c>
      <c r="E3503" s="575">
        <v>2600</v>
      </c>
      <c r="F3503" s="576" t="s">
        <v>9238</v>
      </c>
      <c r="G3503" s="577" t="s">
        <v>9239</v>
      </c>
      <c r="H3503" s="551" t="s">
        <v>8434</v>
      </c>
      <c r="I3503" s="551" t="s">
        <v>7122</v>
      </c>
      <c r="J3503" s="551" t="s">
        <v>8434</v>
      </c>
      <c r="K3503" s="555">
        <v>1</v>
      </c>
      <c r="L3503" s="546">
        <v>12</v>
      </c>
      <c r="M3503" s="578">
        <v>33888.217934003187</v>
      </c>
      <c r="N3503" s="546">
        <v>1</v>
      </c>
      <c r="O3503" s="546">
        <v>6</v>
      </c>
      <c r="P3503" s="578">
        <v>16810.111892675654</v>
      </c>
    </row>
    <row r="3504" spans="1:16" x14ac:dyDescent="0.2">
      <c r="A3504" s="546" t="s">
        <v>8110</v>
      </c>
      <c r="B3504" s="498" t="s">
        <v>619</v>
      </c>
      <c r="C3504" s="499" t="s">
        <v>620</v>
      </c>
      <c r="D3504" s="546" t="s">
        <v>8859</v>
      </c>
      <c r="E3504" s="575">
        <v>1900</v>
      </c>
      <c r="F3504" s="576">
        <v>24950145</v>
      </c>
      <c r="G3504" s="577" t="s">
        <v>9240</v>
      </c>
      <c r="H3504" s="551" t="s">
        <v>8119</v>
      </c>
      <c r="I3504" s="551" t="s">
        <v>7142</v>
      </c>
      <c r="J3504" s="551" t="s">
        <v>8119</v>
      </c>
      <c r="K3504" s="555">
        <v>1</v>
      </c>
      <c r="L3504" s="546">
        <v>12</v>
      </c>
      <c r="M3504" s="578">
        <v>25450.417934003184</v>
      </c>
      <c r="N3504" s="546">
        <v>1</v>
      </c>
      <c r="O3504" s="546">
        <v>6</v>
      </c>
      <c r="P3504" s="578">
        <v>12329.311892675656</v>
      </c>
    </row>
    <row r="3505" spans="1:16" x14ac:dyDescent="0.2">
      <c r="A3505" s="546" t="s">
        <v>8110</v>
      </c>
      <c r="B3505" s="498" t="s">
        <v>619</v>
      </c>
      <c r="C3505" s="499" t="s">
        <v>620</v>
      </c>
      <c r="D3505" s="546" t="s">
        <v>8711</v>
      </c>
      <c r="E3505" s="575">
        <v>3300</v>
      </c>
      <c r="F3505" s="576">
        <v>23934569</v>
      </c>
      <c r="G3505" s="577" t="s">
        <v>9241</v>
      </c>
      <c r="H3505" s="551" t="s">
        <v>8230</v>
      </c>
      <c r="I3505" s="551" t="s">
        <v>7082</v>
      </c>
      <c r="J3505" s="551" t="s">
        <v>8230</v>
      </c>
      <c r="K3505" s="555">
        <v>1</v>
      </c>
      <c r="L3505" s="546">
        <v>12</v>
      </c>
      <c r="M3505" s="578">
        <v>42288.217934003187</v>
      </c>
      <c r="N3505" s="546">
        <v>1</v>
      </c>
      <c r="O3505" s="546">
        <v>6</v>
      </c>
      <c r="P3505" s="578">
        <v>21010.111892675654</v>
      </c>
    </row>
    <row r="3506" spans="1:16" x14ac:dyDescent="0.2">
      <c r="A3506" s="546" t="s">
        <v>8110</v>
      </c>
      <c r="B3506" s="498" t="s">
        <v>619</v>
      </c>
      <c r="C3506" s="499" t="s">
        <v>620</v>
      </c>
      <c r="D3506" s="546" t="s">
        <v>9242</v>
      </c>
      <c r="E3506" s="575">
        <v>1900</v>
      </c>
      <c r="F3506" s="576">
        <v>41563639</v>
      </c>
      <c r="G3506" s="577" t="s">
        <v>9243</v>
      </c>
      <c r="H3506" s="551" t="s">
        <v>8124</v>
      </c>
      <c r="I3506" s="551" t="s">
        <v>7142</v>
      </c>
      <c r="J3506" s="551" t="s">
        <v>8124</v>
      </c>
      <c r="K3506" s="555">
        <v>1</v>
      </c>
      <c r="L3506" s="546">
        <v>12</v>
      </c>
      <c r="M3506" s="578">
        <v>25450.417934003184</v>
      </c>
      <c r="N3506" s="546">
        <v>1</v>
      </c>
      <c r="O3506" s="546">
        <v>6</v>
      </c>
      <c r="P3506" s="578">
        <v>12329.311892675656</v>
      </c>
    </row>
    <row r="3507" spans="1:16" x14ac:dyDescent="0.2">
      <c r="A3507" s="546" t="s">
        <v>8110</v>
      </c>
      <c r="B3507" s="498" t="s">
        <v>619</v>
      </c>
      <c r="C3507" s="499" t="s">
        <v>620</v>
      </c>
      <c r="D3507" s="546" t="s">
        <v>9244</v>
      </c>
      <c r="E3507" s="575">
        <v>3500</v>
      </c>
      <c r="F3507" s="576" t="s">
        <v>9245</v>
      </c>
      <c r="G3507" s="577" t="s">
        <v>9246</v>
      </c>
      <c r="H3507" s="551" t="s">
        <v>9247</v>
      </c>
      <c r="I3507" s="551" t="s">
        <v>7082</v>
      </c>
      <c r="J3507" s="551" t="s">
        <v>9247</v>
      </c>
      <c r="K3507" s="555">
        <v>1</v>
      </c>
      <c r="L3507" s="546">
        <v>12</v>
      </c>
      <c r="M3507" s="578">
        <v>44688.217934003187</v>
      </c>
      <c r="N3507" s="546">
        <v>1</v>
      </c>
      <c r="O3507" s="546">
        <v>6</v>
      </c>
      <c r="P3507" s="578">
        <v>22210.111892675654</v>
      </c>
    </row>
    <row r="3508" spans="1:16" x14ac:dyDescent="0.2">
      <c r="A3508" s="546" t="s">
        <v>8110</v>
      </c>
      <c r="B3508" s="498" t="s">
        <v>619</v>
      </c>
      <c r="C3508" s="499" t="s">
        <v>620</v>
      </c>
      <c r="D3508" s="546" t="s">
        <v>9248</v>
      </c>
      <c r="E3508" s="575">
        <v>2600</v>
      </c>
      <c r="F3508" s="576">
        <v>23957241</v>
      </c>
      <c r="G3508" s="577" t="s">
        <v>9249</v>
      </c>
      <c r="H3508" s="551" t="s">
        <v>8720</v>
      </c>
      <c r="I3508" s="551" t="s">
        <v>7122</v>
      </c>
      <c r="J3508" s="551" t="s">
        <v>8720</v>
      </c>
      <c r="K3508" s="555">
        <v>1</v>
      </c>
      <c r="L3508" s="546">
        <v>12</v>
      </c>
      <c r="M3508" s="578">
        <v>33888.217934003187</v>
      </c>
      <c r="N3508" s="546">
        <v>1</v>
      </c>
      <c r="O3508" s="546">
        <v>6</v>
      </c>
      <c r="P3508" s="578">
        <v>16810.111892675654</v>
      </c>
    </row>
    <row r="3509" spans="1:16" x14ac:dyDescent="0.2">
      <c r="A3509" s="546" t="s">
        <v>8110</v>
      </c>
      <c r="B3509" s="498" t="s">
        <v>619</v>
      </c>
      <c r="C3509" s="499" t="s">
        <v>620</v>
      </c>
      <c r="D3509" s="546" t="s">
        <v>9051</v>
      </c>
      <c r="E3509" s="575">
        <v>3100</v>
      </c>
      <c r="F3509" s="576">
        <v>23893425</v>
      </c>
      <c r="G3509" s="577" t="s">
        <v>9250</v>
      </c>
      <c r="H3509" s="551" t="s">
        <v>9251</v>
      </c>
      <c r="I3509" s="551" t="s">
        <v>7082</v>
      </c>
      <c r="J3509" s="551" t="s">
        <v>9251</v>
      </c>
      <c r="K3509" s="555">
        <v>1</v>
      </c>
      <c r="L3509" s="546">
        <v>12</v>
      </c>
      <c r="M3509" s="578">
        <v>39888.217934003187</v>
      </c>
      <c r="N3509" s="546">
        <v>1</v>
      </c>
      <c r="O3509" s="546">
        <v>6</v>
      </c>
      <c r="P3509" s="578">
        <v>19810.111892675654</v>
      </c>
    </row>
    <row r="3510" spans="1:16" x14ac:dyDescent="0.2">
      <c r="A3510" s="546" t="s">
        <v>8110</v>
      </c>
      <c r="B3510" s="498" t="s">
        <v>619</v>
      </c>
      <c r="C3510" s="499" t="s">
        <v>620</v>
      </c>
      <c r="D3510" s="546" t="s">
        <v>9252</v>
      </c>
      <c r="E3510" s="575">
        <v>4300</v>
      </c>
      <c r="F3510" s="576">
        <v>43841764</v>
      </c>
      <c r="G3510" s="577" t="s">
        <v>9253</v>
      </c>
      <c r="H3510" s="551" t="s">
        <v>9254</v>
      </c>
      <c r="I3510" s="551" t="s">
        <v>7082</v>
      </c>
      <c r="J3510" s="551" t="s">
        <v>9254</v>
      </c>
      <c r="K3510" s="555">
        <v>1</v>
      </c>
      <c r="L3510" s="546">
        <v>12</v>
      </c>
      <c r="M3510" s="578">
        <v>54288.217934003187</v>
      </c>
      <c r="N3510" s="546">
        <v>1</v>
      </c>
      <c r="O3510" s="546">
        <v>6</v>
      </c>
      <c r="P3510" s="578">
        <v>27010.111892675654</v>
      </c>
    </row>
    <row r="3511" spans="1:16" x14ac:dyDescent="0.2">
      <c r="A3511" s="546" t="s">
        <v>8110</v>
      </c>
      <c r="B3511" s="498" t="s">
        <v>619</v>
      </c>
      <c r="C3511" s="499" t="s">
        <v>620</v>
      </c>
      <c r="D3511" s="546" t="s">
        <v>8111</v>
      </c>
      <c r="E3511" s="575">
        <v>4300</v>
      </c>
      <c r="F3511" s="576">
        <v>41732199</v>
      </c>
      <c r="G3511" s="577" t="s">
        <v>9255</v>
      </c>
      <c r="H3511" s="551" t="s">
        <v>8310</v>
      </c>
      <c r="I3511" s="551" t="s">
        <v>7082</v>
      </c>
      <c r="J3511" s="551" t="s">
        <v>8310</v>
      </c>
      <c r="K3511" s="555">
        <v>1</v>
      </c>
      <c r="L3511" s="546">
        <v>12</v>
      </c>
      <c r="M3511" s="578">
        <v>54288.217934003187</v>
      </c>
      <c r="N3511" s="546">
        <v>1</v>
      </c>
      <c r="O3511" s="546">
        <v>6</v>
      </c>
      <c r="P3511" s="578">
        <v>27010.111892675654</v>
      </c>
    </row>
    <row r="3512" spans="1:16" x14ac:dyDescent="0.2">
      <c r="A3512" s="546" t="s">
        <v>8110</v>
      </c>
      <c r="B3512" s="498" t="s">
        <v>619</v>
      </c>
      <c r="C3512" s="499" t="s">
        <v>620</v>
      </c>
      <c r="D3512" s="546" t="s">
        <v>9256</v>
      </c>
      <c r="E3512" s="575">
        <v>1900</v>
      </c>
      <c r="F3512" s="576">
        <v>24294034</v>
      </c>
      <c r="G3512" s="577" t="s">
        <v>9257</v>
      </c>
      <c r="H3512" s="551" t="s">
        <v>8124</v>
      </c>
      <c r="I3512" s="551" t="s">
        <v>7142</v>
      </c>
      <c r="J3512" s="551" t="s">
        <v>8124</v>
      </c>
      <c r="K3512" s="555">
        <v>1</v>
      </c>
      <c r="L3512" s="546">
        <v>12</v>
      </c>
      <c r="M3512" s="578">
        <v>25450.417934003184</v>
      </c>
      <c r="N3512" s="546">
        <v>1</v>
      </c>
      <c r="O3512" s="546">
        <v>6</v>
      </c>
      <c r="P3512" s="578">
        <v>12329.311892675656</v>
      </c>
    </row>
    <row r="3513" spans="1:16" x14ac:dyDescent="0.2">
      <c r="A3513" s="546" t="s">
        <v>8110</v>
      </c>
      <c r="B3513" s="498" t="s">
        <v>619</v>
      </c>
      <c r="C3513" s="499" t="s">
        <v>620</v>
      </c>
      <c r="D3513" s="546" t="s">
        <v>8111</v>
      </c>
      <c r="E3513" s="575">
        <v>5000</v>
      </c>
      <c r="F3513" s="576">
        <v>23891195</v>
      </c>
      <c r="G3513" s="577" t="s">
        <v>9258</v>
      </c>
      <c r="H3513" s="551" t="s">
        <v>8179</v>
      </c>
      <c r="I3513" s="551" t="s">
        <v>7082</v>
      </c>
      <c r="J3513" s="551" t="s">
        <v>8179</v>
      </c>
      <c r="K3513" s="555">
        <v>1</v>
      </c>
      <c r="L3513" s="546">
        <v>12</v>
      </c>
      <c r="M3513" s="578">
        <v>62688.217934003187</v>
      </c>
      <c r="N3513" s="546">
        <v>1</v>
      </c>
      <c r="O3513" s="546">
        <v>6</v>
      </c>
      <c r="P3513" s="578">
        <v>31210.111892675654</v>
      </c>
    </row>
    <row r="3514" spans="1:16" x14ac:dyDescent="0.2">
      <c r="A3514" s="546" t="s">
        <v>8110</v>
      </c>
      <c r="B3514" s="498" t="s">
        <v>619</v>
      </c>
      <c r="C3514" s="499" t="s">
        <v>620</v>
      </c>
      <c r="D3514" s="546" t="s">
        <v>8536</v>
      </c>
      <c r="E3514" s="575">
        <v>3100</v>
      </c>
      <c r="F3514" s="576">
        <v>23826114</v>
      </c>
      <c r="G3514" s="577" t="s">
        <v>9259</v>
      </c>
      <c r="H3514" s="551" t="s">
        <v>9260</v>
      </c>
      <c r="I3514" s="551" t="s">
        <v>7082</v>
      </c>
      <c r="J3514" s="551" t="s">
        <v>9260</v>
      </c>
      <c r="K3514" s="555">
        <v>1</v>
      </c>
      <c r="L3514" s="546">
        <v>12</v>
      </c>
      <c r="M3514" s="578">
        <v>39888.217934003187</v>
      </c>
      <c r="N3514" s="546">
        <v>1</v>
      </c>
      <c r="O3514" s="546">
        <v>6</v>
      </c>
      <c r="P3514" s="578">
        <v>19810.111892675654</v>
      </c>
    </row>
    <row r="3515" spans="1:16" x14ac:dyDescent="0.2">
      <c r="A3515" s="546" t="s">
        <v>8110</v>
      </c>
      <c r="B3515" s="498" t="s">
        <v>619</v>
      </c>
      <c r="C3515" s="499" t="s">
        <v>620</v>
      </c>
      <c r="D3515" s="546" t="s">
        <v>9261</v>
      </c>
      <c r="E3515" s="575">
        <v>6500</v>
      </c>
      <c r="F3515" s="576">
        <v>23934058</v>
      </c>
      <c r="G3515" s="577" t="s">
        <v>9262</v>
      </c>
      <c r="H3515" s="551" t="s">
        <v>4606</v>
      </c>
      <c r="I3515" s="551" t="s">
        <v>7082</v>
      </c>
      <c r="J3515" s="551" t="s">
        <v>4606</v>
      </c>
      <c r="K3515" s="555">
        <v>1</v>
      </c>
      <c r="L3515" s="546">
        <v>12</v>
      </c>
      <c r="M3515" s="578">
        <v>80688.217934003187</v>
      </c>
      <c r="N3515" s="546">
        <v>1</v>
      </c>
      <c r="O3515" s="546">
        <v>6</v>
      </c>
      <c r="P3515" s="578">
        <v>40210.111892675661</v>
      </c>
    </row>
    <row r="3516" spans="1:16" x14ac:dyDescent="0.2">
      <c r="A3516" s="546" t="s">
        <v>8110</v>
      </c>
      <c r="B3516" s="498" t="s">
        <v>619</v>
      </c>
      <c r="C3516" s="499" t="s">
        <v>620</v>
      </c>
      <c r="D3516" s="546" t="s">
        <v>9263</v>
      </c>
      <c r="E3516" s="575">
        <v>1600</v>
      </c>
      <c r="F3516" s="576">
        <v>23803523</v>
      </c>
      <c r="G3516" s="577" t="s">
        <v>9264</v>
      </c>
      <c r="H3516" s="551" t="s">
        <v>9265</v>
      </c>
      <c r="I3516" s="551" t="s">
        <v>7142</v>
      </c>
      <c r="J3516" s="551" t="s">
        <v>9265</v>
      </c>
      <c r="K3516" s="555">
        <v>1</v>
      </c>
      <c r="L3516" s="546">
        <v>12</v>
      </c>
      <c r="M3516" s="578">
        <v>21526.417934003184</v>
      </c>
      <c r="N3516" s="546">
        <v>1</v>
      </c>
      <c r="O3516" s="546">
        <v>6</v>
      </c>
      <c r="P3516" s="578">
        <v>10367.311892675656</v>
      </c>
    </row>
    <row r="3517" spans="1:16" x14ac:dyDescent="0.2">
      <c r="A3517" s="546" t="s">
        <v>8110</v>
      </c>
      <c r="B3517" s="498" t="s">
        <v>619</v>
      </c>
      <c r="C3517" s="499" t="s">
        <v>620</v>
      </c>
      <c r="D3517" s="546" t="s">
        <v>9266</v>
      </c>
      <c r="E3517" s="575">
        <v>1900</v>
      </c>
      <c r="F3517" s="576">
        <v>41860204</v>
      </c>
      <c r="G3517" s="577" t="s">
        <v>9267</v>
      </c>
      <c r="H3517" s="551" t="s">
        <v>8119</v>
      </c>
      <c r="I3517" s="551" t="s">
        <v>7142</v>
      </c>
      <c r="J3517" s="551" t="s">
        <v>8119</v>
      </c>
      <c r="K3517" s="555">
        <v>1</v>
      </c>
      <c r="L3517" s="546">
        <v>12</v>
      </c>
      <c r="M3517" s="578">
        <v>25450.417934003184</v>
      </c>
      <c r="N3517" s="546">
        <v>1</v>
      </c>
      <c r="O3517" s="546">
        <v>6</v>
      </c>
      <c r="P3517" s="578">
        <v>12329.311892675656</v>
      </c>
    </row>
    <row r="3518" spans="1:16" x14ac:dyDescent="0.2">
      <c r="A3518" s="546" t="s">
        <v>8110</v>
      </c>
      <c r="B3518" s="498" t="s">
        <v>619</v>
      </c>
      <c r="C3518" s="499" t="s">
        <v>620</v>
      </c>
      <c r="D3518" s="546" t="s">
        <v>9268</v>
      </c>
      <c r="E3518" s="575">
        <v>1800</v>
      </c>
      <c r="F3518" s="576">
        <v>23843010</v>
      </c>
      <c r="G3518" s="577" t="s">
        <v>9269</v>
      </c>
      <c r="H3518" s="551" t="s">
        <v>8124</v>
      </c>
      <c r="I3518" s="551" t="s">
        <v>7142</v>
      </c>
      <c r="J3518" s="551" t="s">
        <v>8124</v>
      </c>
      <c r="K3518" s="555">
        <v>1</v>
      </c>
      <c r="L3518" s="546">
        <v>12</v>
      </c>
      <c r="M3518" s="578">
        <v>24142.417934003184</v>
      </c>
      <c r="N3518" s="546">
        <v>1</v>
      </c>
      <c r="O3518" s="546">
        <v>6</v>
      </c>
      <c r="P3518" s="578">
        <v>11675.311892675656</v>
      </c>
    </row>
    <row r="3519" spans="1:16" x14ac:dyDescent="0.2">
      <c r="A3519" s="546" t="s">
        <v>8110</v>
      </c>
      <c r="B3519" s="498" t="s">
        <v>619</v>
      </c>
      <c r="C3519" s="499" t="s">
        <v>620</v>
      </c>
      <c r="D3519" s="546" t="s">
        <v>8647</v>
      </c>
      <c r="E3519" s="575">
        <v>2300</v>
      </c>
      <c r="F3519" s="576">
        <v>23840240</v>
      </c>
      <c r="G3519" s="577" t="s">
        <v>9270</v>
      </c>
      <c r="H3519" s="551" t="s">
        <v>8117</v>
      </c>
      <c r="I3519" s="551" t="s">
        <v>7122</v>
      </c>
      <c r="J3519" s="551" t="s">
        <v>8117</v>
      </c>
      <c r="K3519" s="555">
        <v>1</v>
      </c>
      <c r="L3519" s="546">
        <v>12</v>
      </c>
      <c r="M3519" s="578">
        <v>30288.217934003187</v>
      </c>
      <c r="N3519" s="546">
        <v>1</v>
      </c>
      <c r="O3519" s="546">
        <v>6</v>
      </c>
      <c r="P3519" s="578">
        <v>14945.311892675656</v>
      </c>
    </row>
    <row r="3520" spans="1:16" x14ac:dyDescent="0.2">
      <c r="A3520" s="546" t="s">
        <v>8110</v>
      </c>
      <c r="B3520" s="498" t="s">
        <v>619</v>
      </c>
      <c r="C3520" s="499" t="s">
        <v>620</v>
      </c>
      <c r="D3520" s="546" t="s">
        <v>8977</v>
      </c>
      <c r="E3520" s="575">
        <v>1900</v>
      </c>
      <c r="F3520" s="576">
        <v>25311302</v>
      </c>
      <c r="G3520" s="577" t="s">
        <v>9271</v>
      </c>
      <c r="H3520" s="551" t="s">
        <v>8119</v>
      </c>
      <c r="I3520" s="551" t="s">
        <v>7142</v>
      </c>
      <c r="J3520" s="551" t="s">
        <v>8119</v>
      </c>
      <c r="K3520" s="555">
        <v>1</v>
      </c>
      <c r="L3520" s="546">
        <v>12</v>
      </c>
      <c r="M3520" s="578">
        <v>25450.417934003184</v>
      </c>
      <c r="N3520" s="546">
        <v>1</v>
      </c>
      <c r="O3520" s="546">
        <v>6</v>
      </c>
      <c r="P3520" s="578">
        <v>12329.311892675656</v>
      </c>
    </row>
    <row r="3521" spans="1:16" x14ac:dyDescent="0.2">
      <c r="A3521" s="546" t="s">
        <v>8110</v>
      </c>
      <c r="B3521" s="498" t="s">
        <v>619</v>
      </c>
      <c r="C3521" s="499" t="s">
        <v>620</v>
      </c>
      <c r="D3521" s="546" t="s">
        <v>9272</v>
      </c>
      <c r="E3521" s="575">
        <v>2600</v>
      </c>
      <c r="F3521" s="576">
        <v>23880821</v>
      </c>
      <c r="G3521" s="577" t="s">
        <v>9273</v>
      </c>
      <c r="H3521" s="551" t="s">
        <v>8298</v>
      </c>
      <c r="I3521" s="551" t="s">
        <v>7122</v>
      </c>
      <c r="J3521" s="551" t="s">
        <v>8298</v>
      </c>
      <c r="K3521" s="555">
        <v>1</v>
      </c>
      <c r="L3521" s="546">
        <v>12</v>
      </c>
      <c r="M3521" s="578">
        <v>33888.217934003187</v>
      </c>
      <c r="N3521" s="546">
        <v>1</v>
      </c>
      <c r="O3521" s="546">
        <v>6</v>
      </c>
      <c r="P3521" s="578">
        <v>16810.111892675654</v>
      </c>
    </row>
    <row r="3522" spans="1:16" x14ac:dyDescent="0.2">
      <c r="A3522" s="546" t="s">
        <v>8110</v>
      </c>
      <c r="B3522" s="498" t="s">
        <v>619</v>
      </c>
      <c r="C3522" s="499" t="s">
        <v>620</v>
      </c>
      <c r="D3522" s="546" t="s">
        <v>9274</v>
      </c>
      <c r="E3522" s="575">
        <v>1900</v>
      </c>
      <c r="F3522" s="576">
        <v>25327470</v>
      </c>
      <c r="G3522" s="577" t="s">
        <v>9275</v>
      </c>
      <c r="H3522" s="551" t="s">
        <v>8119</v>
      </c>
      <c r="I3522" s="551" t="s">
        <v>7142</v>
      </c>
      <c r="J3522" s="551" t="s">
        <v>8119</v>
      </c>
      <c r="K3522" s="555">
        <v>1</v>
      </c>
      <c r="L3522" s="546">
        <v>12</v>
      </c>
      <c r="M3522" s="578">
        <v>25450.417934003184</v>
      </c>
      <c r="N3522" s="546">
        <v>1</v>
      </c>
      <c r="O3522" s="546">
        <v>6</v>
      </c>
      <c r="P3522" s="578">
        <v>12329.311892675656</v>
      </c>
    </row>
    <row r="3523" spans="1:16" x14ac:dyDescent="0.2">
      <c r="A3523" s="546" t="s">
        <v>8110</v>
      </c>
      <c r="B3523" s="498" t="s">
        <v>619</v>
      </c>
      <c r="C3523" s="499" t="s">
        <v>620</v>
      </c>
      <c r="D3523" s="546" t="s">
        <v>8279</v>
      </c>
      <c r="E3523" s="575">
        <v>1900</v>
      </c>
      <c r="F3523" s="576">
        <v>25327407</v>
      </c>
      <c r="G3523" s="577" t="s">
        <v>9276</v>
      </c>
      <c r="H3523" s="551" t="s">
        <v>8119</v>
      </c>
      <c r="I3523" s="551" t="s">
        <v>7142</v>
      </c>
      <c r="J3523" s="551" t="s">
        <v>8119</v>
      </c>
      <c r="K3523" s="555">
        <v>1</v>
      </c>
      <c r="L3523" s="546">
        <v>12</v>
      </c>
      <c r="M3523" s="578">
        <v>25450.417934003184</v>
      </c>
      <c r="N3523" s="546">
        <v>1</v>
      </c>
      <c r="O3523" s="546">
        <v>6</v>
      </c>
      <c r="P3523" s="578">
        <v>12329.311892675656</v>
      </c>
    </row>
    <row r="3524" spans="1:16" x14ac:dyDescent="0.2">
      <c r="A3524" s="546" t="s">
        <v>8110</v>
      </c>
      <c r="B3524" s="498" t="s">
        <v>619</v>
      </c>
      <c r="C3524" s="499" t="s">
        <v>620</v>
      </c>
      <c r="D3524" s="546" t="s">
        <v>8536</v>
      </c>
      <c r="E3524" s="575">
        <v>1900</v>
      </c>
      <c r="F3524" s="576">
        <v>25327442</v>
      </c>
      <c r="G3524" s="577" t="s">
        <v>9277</v>
      </c>
      <c r="H3524" s="551" t="s">
        <v>9278</v>
      </c>
      <c r="I3524" s="551" t="s">
        <v>7142</v>
      </c>
      <c r="J3524" s="551" t="s">
        <v>9278</v>
      </c>
      <c r="K3524" s="555">
        <v>1</v>
      </c>
      <c r="L3524" s="546">
        <v>12</v>
      </c>
      <c r="M3524" s="578">
        <v>25450.417934003184</v>
      </c>
      <c r="N3524" s="546">
        <v>1</v>
      </c>
      <c r="O3524" s="546">
        <v>6</v>
      </c>
      <c r="P3524" s="578">
        <v>12329.311892675656</v>
      </c>
    </row>
    <row r="3525" spans="1:16" x14ac:dyDescent="0.2">
      <c r="A3525" s="546" t="s">
        <v>8110</v>
      </c>
      <c r="B3525" s="498" t="s">
        <v>619</v>
      </c>
      <c r="C3525" s="499" t="s">
        <v>620</v>
      </c>
      <c r="D3525" s="546" t="s">
        <v>8536</v>
      </c>
      <c r="E3525" s="575">
        <v>1900</v>
      </c>
      <c r="F3525" s="576" t="s">
        <v>9279</v>
      </c>
      <c r="G3525" s="577" t="s">
        <v>9280</v>
      </c>
      <c r="H3525" s="551" t="s">
        <v>8119</v>
      </c>
      <c r="I3525" s="551" t="s">
        <v>7142</v>
      </c>
      <c r="J3525" s="551" t="s">
        <v>8119</v>
      </c>
      <c r="K3525" s="555">
        <v>1</v>
      </c>
      <c r="L3525" s="546">
        <v>12</v>
      </c>
      <c r="M3525" s="578">
        <v>25450.417934003184</v>
      </c>
      <c r="N3525" s="546">
        <v>1</v>
      </c>
      <c r="O3525" s="546">
        <v>6</v>
      </c>
      <c r="P3525" s="578">
        <v>12329.311892675656</v>
      </c>
    </row>
    <row r="3526" spans="1:16" x14ac:dyDescent="0.2">
      <c r="A3526" s="546" t="s">
        <v>8110</v>
      </c>
      <c r="B3526" s="498" t="s">
        <v>619</v>
      </c>
      <c r="C3526" s="499" t="s">
        <v>620</v>
      </c>
      <c r="D3526" s="546" t="s">
        <v>8221</v>
      </c>
      <c r="E3526" s="575">
        <v>1900</v>
      </c>
      <c r="F3526" s="576" t="s">
        <v>9281</v>
      </c>
      <c r="G3526" s="577" t="s">
        <v>9282</v>
      </c>
      <c r="H3526" s="551" t="s">
        <v>8111</v>
      </c>
      <c r="I3526" s="551" t="s">
        <v>7142</v>
      </c>
      <c r="J3526" s="551" t="s">
        <v>8111</v>
      </c>
      <c r="K3526" s="555">
        <v>1</v>
      </c>
      <c r="L3526" s="546">
        <v>12</v>
      </c>
      <c r="M3526" s="578">
        <v>25450.417934003184</v>
      </c>
      <c r="N3526" s="546">
        <v>1</v>
      </c>
      <c r="O3526" s="546">
        <v>6</v>
      </c>
      <c r="P3526" s="578">
        <v>12329.311892675656</v>
      </c>
    </row>
    <row r="3527" spans="1:16" x14ac:dyDescent="0.2">
      <c r="A3527" s="546" t="s">
        <v>8110</v>
      </c>
      <c r="B3527" s="498" t="s">
        <v>619</v>
      </c>
      <c r="C3527" s="499" t="s">
        <v>620</v>
      </c>
      <c r="D3527" s="546" t="s">
        <v>9283</v>
      </c>
      <c r="E3527" s="575">
        <v>5700</v>
      </c>
      <c r="F3527" s="576">
        <v>23923947</v>
      </c>
      <c r="G3527" s="577" t="s">
        <v>9284</v>
      </c>
      <c r="H3527" s="551" t="s">
        <v>8626</v>
      </c>
      <c r="I3527" s="551" t="s">
        <v>7082</v>
      </c>
      <c r="J3527" s="551" t="s">
        <v>8626</v>
      </c>
      <c r="K3527" s="555">
        <v>1</v>
      </c>
      <c r="L3527" s="546">
        <v>12</v>
      </c>
      <c r="M3527" s="578">
        <v>71088.217934003187</v>
      </c>
      <c r="N3527" s="546">
        <v>1</v>
      </c>
      <c r="O3527" s="546">
        <v>6</v>
      </c>
      <c r="P3527" s="578">
        <v>35410.111892675661</v>
      </c>
    </row>
    <row r="3528" spans="1:16" x14ac:dyDescent="0.2">
      <c r="A3528" s="546" t="s">
        <v>8110</v>
      </c>
      <c r="B3528" s="498" t="s">
        <v>619</v>
      </c>
      <c r="C3528" s="499" t="s">
        <v>620</v>
      </c>
      <c r="D3528" s="546" t="s">
        <v>8111</v>
      </c>
      <c r="E3528" s="575">
        <v>8000</v>
      </c>
      <c r="F3528" s="576">
        <v>23923947</v>
      </c>
      <c r="G3528" s="577" t="s">
        <v>9284</v>
      </c>
      <c r="H3528" s="551" t="s">
        <v>8626</v>
      </c>
      <c r="I3528" s="551" t="s">
        <v>8201</v>
      </c>
      <c r="J3528" s="551" t="s">
        <v>8626</v>
      </c>
      <c r="K3528" s="555">
        <v>1</v>
      </c>
      <c r="L3528" s="546">
        <v>12</v>
      </c>
      <c r="M3528" s="578">
        <v>98688.217934003187</v>
      </c>
      <c r="N3528" s="546">
        <v>1</v>
      </c>
      <c r="O3528" s="546">
        <v>6</v>
      </c>
      <c r="P3528" s="578">
        <v>49210.111892675661</v>
      </c>
    </row>
    <row r="3529" spans="1:16" x14ac:dyDescent="0.2">
      <c r="A3529" s="546" t="s">
        <v>8110</v>
      </c>
      <c r="B3529" s="498" t="s">
        <v>619</v>
      </c>
      <c r="C3529" s="499" t="s">
        <v>620</v>
      </c>
      <c r="D3529" s="546" t="s">
        <v>8536</v>
      </c>
      <c r="E3529" s="575">
        <v>1900</v>
      </c>
      <c r="F3529" s="576">
        <v>48424223</v>
      </c>
      <c r="G3529" s="577" t="s">
        <v>9285</v>
      </c>
      <c r="H3529" s="551" t="s">
        <v>8140</v>
      </c>
      <c r="I3529" s="551" t="s">
        <v>7142</v>
      </c>
      <c r="J3529" s="551" t="s">
        <v>8140</v>
      </c>
      <c r="K3529" s="555">
        <v>1</v>
      </c>
      <c r="L3529" s="546">
        <v>12</v>
      </c>
      <c r="M3529" s="578">
        <v>25450.417934003184</v>
      </c>
      <c r="N3529" s="546">
        <v>1</v>
      </c>
      <c r="O3529" s="546">
        <v>6</v>
      </c>
      <c r="P3529" s="578">
        <v>12329.311892675656</v>
      </c>
    </row>
    <row r="3530" spans="1:16" x14ac:dyDescent="0.2">
      <c r="A3530" s="546" t="s">
        <v>8110</v>
      </c>
      <c r="B3530" s="498" t="s">
        <v>619</v>
      </c>
      <c r="C3530" s="499" t="s">
        <v>620</v>
      </c>
      <c r="D3530" s="546" t="s">
        <v>8536</v>
      </c>
      <c r="E3530" s="575">
        <v>1900</v>
      </c>
      <c r="F3530" s="576">
        <v>25000778</v>
      </c>
      <c r="G3530" s="577" t="s">
        <v>9286</v>
      </c>
      <c r="H3530" s="551" t="s">
        <v>9287</v>
      </c>
      <c r="I3530" s="551" t="s">
        <v>7142</v>
      </c>
      <c r="J3530" s="551" t="s">
        <v>9287</v>
      </c>
      <c r="K3530" s="555">
        <v>1</v>
      </c>
      <c r="L3530" s="546">
        <v>12</v>
      </c>
      <c r="M3530" s="578">
        <v>25450.417934003184</v>
      </c>
      <c r="N3530" s="546">
        <v>1</v>
      </c>
      <c r="O3530" s="546">
        <v>6</v>
      </c>
      <c r="P3530" s="578">
        <v>12329.311892675656</v>
      </c>
    </row>
    <row r="3531" spans="1:16" x14ac:dyDescent="0.2">
      <c r="A3531" s="546" t="s">
        <v>8110</v>
      </c>
      <c r="B3531" s="498" t="s">
        <v>619</v>
      </c>
      <c r="C3531" s="499" t="s">
        <v>620</v>
      </c>
      <c r="D3531" s="546" t="s">
        <v>8111</v>
      </c>
      <c r="E3531" s="575">
        <v>1900</v>
      </c>
      <c r="F3531" s="576">
        <v>25311261</v>
      </c>
      <c r="G3531" s="577" t="s">
        <v>9288</v>
      </c>
      <c r="H3531" s="551" t="s">
        <v>8119</v>
      </c>
      <c r="I3531" s="551" t="s">
        <v>7142</v>
      </c>
      <c r="J3531" s="551" t="s">
        <v>8119</v>
      </c>
      <c r="K3531" s="555">
        <v>1</v>
      </c>
      <c r="L3531" s="546">
        <v>12</v>
      </c>
      <c r="M3531" s="578">
        <v>25450.417934003184</v>
      </c>
      <c r="N3531" s="546">
        <v>1</v>
      </c>
      <c r="O3531" s="546">
        <v>6</v>
      </c>
      <c r="P3531" s="578">
        <v>12329.311892675656</v>
      </c>
    </row>
    <row r="3532" spans="1:16" x14ac:dyDescent="0.2">
      <c r="A3532" s="546" t="s">
        <v>8110</v>
      </c>
      <c r="B3532" s="498" t="s">
        <v>619</v>
      </c>
      <c r="C3532" s="499" t="s">
        <v>620</v>
      </c>
      <c r="D3532" s="546" t="s">
        <v>8383</v>
      </c>
      <c r="E3532" s="575">
        <v>1800</v>
      </c>
      <c r="F3532" s="576">
        <v>23860056</v>
      </c>
      <c r="G3532" s="577" t="s">
        <v>9289</v>
      </c>
      <c r="H3532" s="551" t="s">
        <v>9290</v>
      </c>
      <c r="I3532" s="551" t="s">
        <v>7142</v>
      </c>
      <c r="J3532" s="551" t="s">
        <v>9290</v>
      </c>
      <c r="K3532" s="555">
        <v>1</v>
      </c>
      <c r="L3532" s="546">
        <v>12</v>
      </c>
      <c r="M3532" s="578">
        <v>24142.417934003184</v>
      </c>
      <c r="N3532" s="546">
        <v>1</v>
      </c>
      <c r="O3532" s="546">
        <v>6</v>
      </c>
      <c r="P3532" s="578">
        <v>11675.311892675656</v>
      </c>
    </row>
    <row r="3533" spans="1:16" x14ac:dyDescent="0.2">
      <c r="A3533" s="546" t="s">
        <v>8110</v>
      </c>
      <c r="B3533" s="498" t="s">
        <v>619</v>
      </c>
      <c r="C3533" s="499" t="s">
        <v>620</v>
      </c>
      <c r="D3533" s="546" t="s">
        <v>8647</v>
      </c>
      <c r="E3533" s="575">
        <v>2600</v>
      </c>
      <c r="F3533" s="576">
        <v>40917704</v>
      </c>
      <c r="G3533" s="577" t="s">
        <v>9291</v>
      </c>
      <c r="H3533" s="551" t="s">
        <v>9292</v>
      </c>
      <c r="I3533" s="551" t="s">
        <v>7122</v>
      </c>
      <c r="J3533" s="551" t="s">
        <v>9292</v>
      </c>
      <c r="K3533" s="555">
        <v>1</v>
      </c>
      <c r="L3533" s="546">
        <v>12</v>
      </c>
      <c r="M3533" s="578">
        <v>33888.217934003187</v>
      </c>
      <c r="N3533" s="546">
        <v>1</v>
      </c>
      <c r="O3533" s="546">
        <v>6</v>
      </c>
      <c r="P3533" s="578">
        <v>16810.111892675654</v>
      </c>
    </row>
    <row r="3534" spans="1:16" x14ac:dyDescent="0.2">
      <c r="A3534" s="546" t="s">
        <v>8110</v>
      </c>
      <c r="B3534" s="498" t="s">
        <v>619</v>
      </c>
      <c r="C3534" s="499" t="s">
        <v>620</v>
      </c>
      <c r="D3534" s="546" t="s">
        <v>9293</v>
      </c>
      <c r="E3534" s="575">
        <v>3100</v>
      </c>
      <c r="F3534" s="576" t="s">
        <v>9294</v>
      </c>
      <c r="G3534" s="577" t="s">
        <v>9295</v>
      </c>
      <c r="H3534" s="551" t="s">
        <v>8267</v>
      </c>
      <c r="I3534" s="551" t="s">
        <v>7082</v>
      </c>
      <c r="J3534" s="551" t="s">
        <v>8267</v>
      </c>
      <c r="K3534" s="555">
        <v>1</v>
      </c>
      <c r="L3534" s="546">
        <v>12</v>
      </c>
      <c r="M3534" s="578">
        <v>39888.217934003187</v>
      </c>
      <c r="N3534" s="546">
        <v>1</v>
      </c>
      <c r="O3534" s="546">
        <v>6</v>
      </c>
      <c r="P3534" s="578">
        <v>19810.111892675654</v>
      </c>
    </row>
    <row r="3535" spans="1:16" x14ac:dyDescent="0.2">
      <c r="A3535" s="546" t="s">
        <v>8110</v>
      </c>
      <c r="B3535" s="498" t="s">
        <v>619</v>
      </c>
      <c r="C3535" s="499" t="s">
        <v>620</v>
      </c>
      <c r="D3535" s="546" t="s">
        <v>8647</v>
      </c>
      <c r="E3535" s="575">
        <v>1900</v>
      </c>
      <c r="F3535" s="576">
        <v>42261080</v>
      </c>
      <c r="G3535" s="577" t="s">
        <v>9296</v>
      </c>
      <c r="H3535" s="551" t="s">
        <v>8119</v>
      </c>
      <c r="I3535" s="551" t="s">
        <v>7142</v>
      </c>
      <c r="J3535" s="551" t="s">
        <v>8119</v>
      </c>
      <c r="K3535" s="555">
        <v>1</v>
      </c>
      <c r="L3535" s="546">
        <v>12</v>
      </c>
      <c r="M3535" s="578">
        <v>25450.417934003184</v>
      </c>
      <c r="N3535" s="546">
        <v>1</v>
      </c>
      <c r="O3535" s="546">
        <v>6</v>
      </c>
      <c r="P3535" s="578">
        <v>12329.311892675656</v>
      </c>
    </row>
    <row r="3536" spans="1:16" x14ac:dyDescent="0.2">
      <c r="A3536" s="546" t="s">
        <v>8110</v>
      </c>
      <c r="B3536" s="498" t="s">
        <v>619</v>
      </c>
      <c r="C3536" s="499" t="s">
        <v>620</v>
      </c>
      <c r="D3536" s="546" t="s">
        <v>8111</v>
      </c>
      <c r="E3536" s="575">
        <v>1600</v>
      </c>
      <c r="F3536" s="576">
        <v>40501336</v>
      </c>
      <c r="G3536" s="577" t="s">
        <v>9297</v>
      </c>
      <c r="H3536" s="551" t="s">
        <v>7122</v>
      </c>
      <c r="I3536" s="551" t="s">
        <v>7142</v>
      </c>
      <c r="J3536" s="551" t="s">
        <v>7122</v>
      </c>
      <c r="K3536" s="555">
        <v>1</v>
      </c>
      <c r="L3536" s="546">
        <v>12</v>
      </c>
      <c r="M3536" s="578">
        <v>21526.417934003184</v>
      </c>
      <c r="N3536" s="546">
        <v>1</v>
      </c>
      <c r="O3536" s="546">
        <v>6</v>
      </c>
      <c r="P3536" s="578">
        <v>10367.311892675656</v>
      </c>
    </row>
    <row r="3537" spans="1:16" x14ac:dyDescent="0.2">
      <c r="A3537" s="546" t="s">
        <v>8110</v>
      </c>
      <c r="B3537" s="498" t="s">
        <v>619</v>
      </c>
      <c r="C3537" s="499" t="s">
        <v>620</v>
      </c>
      <c r="D3537" s="546" t="s">
        <v>8560</v>
      </c>
      <c r="E3537" s="575">
        <v>1900</v>
      </c>
      <c r="F3537" s="576">
        <v>42569357</v>
      </c>
      <c r="G3537" s="577" t="s">
        <v>9298</v>
      </c>
      <c r="H3537" s="551" t="s">
        <v>8124</v>
      </c>
      <c r="I3537" s="551" t="s">
        <v>7142</v>
      </c>
      <c r="J3537" s="551" t="s">
        <v>8124</v>
      </c>
      <c r="K3537" s="555">
        <v>1</v>
      </c>
      <c r="L3537" s="546">
        <v>12</v>
      </c>
      <c r="M3537" s="578">
        <v>25450.417934003184</v>
      </c>
      <c r="N3537" s="546">
        <v>1</v>
      </c>
      <c r="O3537" s="546">
        <v>6</v>
      </c>
      <c r="P3537" s="578">
        <v>12329.311892675656</v>
      </c>
    </row>
    <row r="3538" spans="1:16" x14ac:dyDescent="0.2">
      <c r="A3538" s="546" t="s">
        <v>8110</v>
      </c>
      <c r="B3538" s="498" t="s">
        <v>619</v>
      </c>
      <c r="C3538" s="499" t="s">
        <v>620</v>
      </c>
      <c r="D3538" s="546" t="s">
        <v>9299</v>
      </c>
      <c r="E3538" s="575">
        <v>3300</v>
      </c>
      <c r="F3538" s="576">
        <v>40847597</v>
      </c>
      <c r="G3538" s="577" t="s">
        <v>9300</v>
      </c>
      <c r="H3538" s="551" t="s">
        <v>4606</v>
      </c>
      <c r="I3538" s="551" t="s">
        <v>7082</v>
      </c>
      <c r="J3538" s="551" t="s">
        <v>4606</v>
      </c>
      <c r="K3538" s="555">
        <v>1</v>
      </c>
      <c r="L3538" s="546">
        <v>12</v>
      </c>
      <c r="M3538" s="578">
        <v>42288.217934003187</v>
      </c>
      <c r="N3538" s="546">
        <v>1</v>
      </c>
      <c r="O3538" s="546">
        <v>6</v>
      </c>
      <c r="P3538" s="578">
        <v>21010.111892675654</v>
      </c>
    </row>
    <row r="3539" spans="1:16" x14ac:dyDescent="0.2">
      <c r="A3539" s="546" t="s">
        <v>8110</v>
      </c>
      <c r="B3539" s="498" t="s">
        <v>619</v>
      </c>
      <c r="C3539" s="499" t="s">
        <v>620</v>
      </c>
      <c r="D3539" s="546" t="s">
        <v>9051</v>
      </c>
      <c r="E3539" s="575">
        <v>1900</v>
      </c>
      <c r="F3539" s="576">
        <v>24476633</v>
      </c>
      <c r="G3539" s="577" t="s">
        <v>9301</v>
      </c>
      <c r="H3539" s="551" t="s">
        <v>8124</v>
      </c>
      <c r="I3539" s="551" t="s">
        <v>7142</v>
      </c>
      <c r="J3539" s="551" t="s">
        <v>8124</v>
      </c>
      <c r="K3539" s="555">
        <v>1</v>
      </c>
      <c r="L3539" s="546">
        <v>12</v>
      </c>
      <c r="M3539" s="578">
        <v>25450.417934003184</v>
      </c>
      <c r="N3539" s="546">
        <v>1</v>
      </c>
      <c r="O3539" s="546">
        <v>6</v>
      </c>
      <c r="P3539" s="578">
        <v>12329.311892675656</v>
      </c>
    </row>
    <row r="3540" spans="1:16" x14ac:dyDescent="0.2">
      <c r="A3540" s="546" t="s">
        <v>8110</v>
      </c>
      <c r="B3540" s="498" t="s">
        <v>619</v>
      </c>
      <c r="C3540" s="499" t="s">
        <v>620</v>
      </c>
      <c r="D3540" s="546" t="s">
        <v>8111</v>
      </c>
      <c r="E3540" s="575">
        <v>3500</v>
      </c>
      <c r="F3540" s="576">
        <v>23807863</v>
      </c>
      <c r="G3540" s="577" t="s">
        <v>9302</v>
      </c>
      <c r="H3540" s="551" t="s">
        <v>9303</v>
      </c>
      <c r="I3540" s="551" t="s">
        <v>7082</v>
      </c>
      <c r="J3540" s="551" t="s">
        <v>9303</v>
      </c>
      <c r="K3540" s="555">
        <v>1</v>
      </c>
      <c r="L3540" s="546">
        <v>12</v>
      </c>
      <c r="M3540" s="578">
        <v>44688.217934003187</v>
      </c>
      <c r="N3540" s="546">
        <v>1</v>
      </c>
      <c r="O3540" s="546">
        <v>6</v>
      </c>
      <c r="P3540" s="578">
        <v>22210.111892675654</v>
      </c>
    </row>
    <row r="3541" spans="1:16" x14ac:dyDescent="0.2">
      <c r="A3541" s="546" t="s">
        <v>8110</v>
      </c>
      <c r="B3541" s="498" t="s">
        <v>619</v>
      </c>
      <c r="C3541" s="499" t="s">
        <v>620</v>
      </c>
      <c r="D3541" s="546" t="s">
        <v>8111</v>
      </c>
      <c r="E3541" s="575">
        <v>1900</v>
      </c>
      <c r="F3541" s="576">
        <v>42195851</v>
      </c>
      <c r="G3541" s="577" t="s">
        <v>9304</v>
      </c>
      <c r="H3541" s="551" t="s">
        <v>8124</v>
      </c>
      <c r="I3541" s="551" t="s">
        <v>7142</v>
      </c>
      <c r="J3541" s="551" t="s">
        <v>8124</v>
      </c>
      <c r="K3541" s="555">
        <v>1</v>
      </c>
      <c r="L3541" s="546">
        <v>12</v>
      </c>
      <c r="M3541" s="578">
        <v>25450.417934003184</v>
      </c>
      <c r="N3541" s="546">
        <v>1</v>
      </c>
      <c r="O3541" s="546">
        <v>6</v>
      </c>
      <c r="P3541" s="578">
        <v>12329.311892675656</v>
      </c>
    </row>
    <row r="3542" spans="1:16" x14ac:dyDescent="0.2">
      <c r="A3542" s="546" t="s">
        <v>8110</v>
      </c>
      <c r="B3542" s="498" t="s">
        <v>619</v>
      </c>
      <c r="C3542" s="499" t="s">
        <v>620</v>
      </c>
      <c r="D3542" s="546" t="s">
        <v>8111</v>
      </c>
      <c r="E3542" s="575">
        <v>1900</v>
      </c>
      <c r="F3542" s="576">
        <v>25311082</v>
      </c>
      <c r="G3542" s="577" t="s">
        <v>9305</v>
      </c>
      <c r="H3542" s="551" t="s">
        <v>8119</v>
      </c>
      <c r="I3542" s="551" t="s">
        <v>7142</v>
      </c>
      <c r="J3542" s="551" t="s">
        <v>8119</v>
      </c>
      <c r="K3542" s="555">
        <v>1</v>
      </c>
      <c r="L3542" s="546">
        <v>12</v>
      </c>
      <c r="M3542" s="578">
        <v>25450.417934003184</v>
      </c>
      <c r="N3542" s="546">
        <v>1</v>
      </c>
      <c r="O3542" s="546">
        <v>6</v>
      </c>
      <c r="P3542" s="578">
        <v>12329.311892675656</v>
      </c>
    </row>
    <row r="3543" spans="1:16" x14ac:dyDescent="0.2">
      <c r="A3543" s="546" t="s">
        <v>8110</v>
      </c>
      <c r="B3543" s="498" t="s">
        <v>619</v>
      </c>
      <c r="C3543" s="499" t="s">
        <v>620</v>
      </c>
      <c r="D3543" s="546" t="s">
        <v>9237</v>
      </c>
      <c r="E3543" s="575">
        <v>2600</v>
      </c>
      <c r="F3543" s="576" t="s">
        <v>9306</v>
      </c>
      <c r="G3543" s="577" t="s">
        <v>9307</v>
      </c>
      <c r="H3543" s="551" t="s">
        <v>8546</v>
      </c>
      <c r="I3543" s="551" t="s">
        <v>7122</v>
      </c>
      <c r="J3543" s="551" t="s">
        <v>8546</v>
      </c>
      <c r="K3543" s="555">
        <v>1</v>
      </c>
      <c r="L3543" s="546">
        <v>12</v>
      </c>
      <c r="M3543" s="578">
        <v>33888.217934003187</v>
      </c>
      <c r="N3543" s="546">
        <v>1</v>
      </c>
      <c r="O3543" s="546">
        <v>6</v>
      </c>
      <c r="P3543" s="578">
        <v>16810.111892675654</v>
      </c>
    </row>
    <row r="3544" spans="1:16" x14ac:dyDescent="0.2">
      <c r="A3544" s="546" t="s">
        <v>8110</v>
      </c>
      <c r="B3544" s="498" t="s">
        <v>619</v>
      </c>
      <c r="C3544" s="499" t="s">
        <v>620</v>
      </c>
      <c r="D3544" s="546" t="s">
        <v>8536</v>
      </c>
      <c r="E3544" s="575">
        <v>2300</v>
      </c>
      <c r="F3544" s="576">
        <v>23837965</v>
      </c>
      <c r="G3544" s="577" t="s">
        <v>9308</v>
      </c>
      <c r="H3544" s="551" t="s">
        <v>9309</v>
      </c>
      <c r="I3544" s="551" t="s">
        <v>7122</v>
      </c>
      <c r="J3544" s="551" t="s">
        <v>9309</v>
      </c>
      <c r="K3544" s="555">
        <v>1</v>
      </c>
      <c r="L3544" s="546">
        <v>12</v>
      </c>
      <c r="M3544" s="578">
        <v>30288.217934003187</v>
      </c>
      <c r="N3544" s="546">
        <v>1</v>
      </c>
      <c r="O3544" s="546">
        <v>6</v>
      </c>
      <c r="P3544" s="578">
        <v>14945.311892675656</v>
      </c>
    </row>
    <row r="3545" spans="1:16" x14ac:dyDescent="0.2">
      <c r="A3545" s="546" t="s">
        <v>8110</v>
      </c>
      <c r="B3545" s="498" t="s">
        <v>619</v>
      </c>
      <c r="C3545" s="499" t="s">
        <v>620</v>
      </c>
      <c r="D3545" s="546" t="s">
        <v>8610</v>
      </c>
      <c r="E3545" s="575">
        <v>2000</v>
      </c>
      <c r="F3545" s="576">
        <v>23800082</v>
      </c>
      <c r="G3545" s="577" t="s">
        <v>9310</v>
      </c>
      <c r="H3545" s="551" t="s">
        <v>8117</v>
      </c>
      <c r="I3545" s="551" t="s">
        <v>7142</v>
      </c>
      <c r="J3545" s="551" t="s">
        <v>8117</v>
      </c>
      <c r="K3545" s="555">
        <v>1</v>
      </c>
      <c r="L3545" s="546">
        <v>12</v>
      </c>
      <c r="M3545" s="578">
        <v>26688.217934003187</v>
      </c>
      <c r="N3545" s="546">
        <v>1</v>
      </c>
      <c r="O3545" s="546">
        <v>6</v>
      </c>
      <c r="P3545" s="578">
        <v>12983.311892675656</v>
      </c>
    </row>
    <row r="3546" spans="1:16" x14ac:dyDescent="0.2">
      <c r="A3546" s="546" t="s">
        <v>8110</v>
      </c>
      <c r="B3546" s="498" t="s">
        <v>619</v>
      </c>
      <c r="C3546" s="499" t="s">
        <v>620</v>
      </c>
      <c r="D3546" s="546" t="s">
        <v>8111</v>
      </c>
      <c r="E3546" s="575">
        <v>3800</v>
      </c>
      <c r="F3546" s="576">
        <v>23882268</v>
      </c>
      <c r="G3546" s="577" t="s">
        <v>9311</v>
      </c>
      <c r="H3546" s="551" t="s">
        <v>8230</v>
      </c>
      <c r="I3546" s="551" t="s">
        <v>7082</v>
      </c>
      <c r="J3546" s="551" t="s">
        <v>8230</v>
      </c>
      <c r="K3546" s="555">
        <v>1</v>
      </c>
      <c r="L3546" s="546">
        <v>12</v>
      </c>
      <c r="M3546" s="578">
        <v>48288.217934003187</v>
      </c>
      <c r="N3546" s="546">
        <v>1</v>
      </c>
      <c r="O3546" s="546">
        <v>6</v>
      </c>
      <c r="P3546" s="578">
        <v>24010.111892675654</v>
      </c>
    </row>
    <row r="3547" spans="1:16" x14ac:dyDescent="0.2">
      <c r="A3547" s="546" t="s">
        <v>8110</v>
      </c>
      <c r="B3547" s="498" t="s">
        <v>619</v>
      </c>
      <c r="C3547" s="499" t="s">
        <v>620</v>
      </c>
      <c r="D3547" s="546" t="s">
        <v>1755</v>
      </c>
      <c r="E3547" s="575">
        <v>2600</v>
      </c>
      <c r="F3547" s="576" t="s">
        <v>9312</v>
      </c>
      <c r="G3547" s="577" t="s">
        <v>9313</v>
      </c>
      <c r="H3547" s="551" t="s">
        <v>8254</v>
      </c>
      <c r="I3547" s="551" t="s">
        <v>7122</v>
      </c>
      <c r="J3547" s="551" t="s">
        <v>8254</v>
      </c>
      <c r="K3547" s="555">
        <v>1</v>
      </c>
      <c r="L3547" s="546">
        <v>12</v>
      </c>
      <c r="M3547" s="578">
        <v>33888.217934003187</v>
      </c>
      <c r="N3547" s="546">
        <v>1</v>
      </c>
      <c r="O3547" s="546">
        <v>6</v>
      </c>
      <c r="P3547" s="578">
        <v>16810.111892675654</v>
      </c>
    </row>
    <row r="3548" spans="1:16" x14ac:dyDescent="0.2">
      <c r="A3548" s="546" t="s">
        <v>8110</v>
      </c>
      <c r="B3548" s="498" t="s">
        <v>619</v>
      </c>
      <c r="C3548" s="499" t="s">
        <v>620</v>
      </c>
      <c r="D3548" s="546" t="s">
        <v>9314</v>
      </c>
      <c r="E3548" s="575">
        <v>1900</v>
      </c>
      <c r="F3548" s="576">
        <v>25311534</v>
      </c>
      <c r="G3548" s="577" t="s">
        <v>9315</v>
      </c>
      <c r="H3548" s="551" t="s">
        <v>8119</v>
      </c>
      <c r="I3548" s="551" t="s">
        <v>7142</v>
      </c>
      <c r="J3548" s="551" t="s">
        <v>8119</v>
      </c>
      <c r="K3548" s="555">
        <v>1</v>
      </c>
      <c r="L3548" s="546">
        <v>12</v>
      </c>
      <c r="M3548" s="578">
        <v>25450.417934003184</v>
      </c>
      <c r="N3548" s="546">
        <v>1</v>
      </c>
      <c r="O3548" s="546">
        <v>6</v>
      </c>
      <c r="P3548" s="578">
        <v>12329.311892675656</v>
      </c>
    </row>
    <row r="3549" spans="1:16" x14ac:dyDescent="0.2">
      <c r="A3549" s="546" t="s">
        <v>8110</v>
      </c>
      <c r="B3549" s="498" t="s">
        <v>619</v>
      </c>
      <c r="C3549" s="499" t="s">
        <v>620</v>
      </c>
      <c r="D3549" s="546" t="s">
        <v>8111</v>
      </c>
      <c r="E3549" s="575">
        <v>4300</v>
      </c>
      <c r="F3549" s="576">
        <v>76465895</v>
      </c>
      <c r="G3549" s="577" t="s">
        <v>9316</v>
      </c>
      <c r="H3549" s="551" t="s">
        <v>8909</v>
      </c>
      <c r="I3549" s="551" t="s">
        <v>7082</v>
      </c>
      <c r="J3549" s="551" t="s">
        <v>8909</v>
      </c>
      <c r="K3549" s="555">
        <v>1</v>
      </c>
      <c r="L3549" s="546">
        <v>12</v>
      </c>
      <c r="M3549" s="578">
        <v>54288.217934003187</v>
      </c>
      <c r="N3549" s="546">
        <v>1</v>
      </c>
      <c r="O3549" s="546">
        <v>6</v>
      </c>
      <c r="P3549" s="578">
        <v>27010.111892675654</v>
      </c>
    </row>
    <row r="3550" spans="1:16" x14ac:dyDescent="0.2">
      <c r="A3550" s="546" t="s">
        <v>8110</v>
      </c>
      <c r="B3550" s="498" t="s">
        <v>619</v>
      </c>
      <c r="C3550" s="499" t="s">
        <v>620</v>
      </c>
      <c r="D3550" s="546" t="s">
        <v>8111</v>
      </c>
      <c r="E3550" s="575">
        <v>3000</v>
      </c>
      <c r="F3550" s="576">
        <v>40214894</v>
      </c>
      <c r="G3550" s="577" t="s">
        <v>9317</v>
      </c>
      <c r="H3550" s="551" t="s">
        <v>9318</v>
      </c>
      <c r="I3550" s="551" t="s">
        <v>7122</v>
      </c>
      <c r="J3550" s="551" t="s">
        <v>9318</v>
      </c>
      <c r="K3550" s="555">
        <v>1</v>
      </c>
      <c r="L3550" s="546">
        <v>12</v>
      </c>
      <c r="M3550" s="578">
        <v>38688.217934003187</v>
      </c>
      <c r="N3550" s="546">
        <v>1</v>
      </c>
      <c r="O3550" s="546">
        <v>6</v>
      </c>
      <c r="P3550" s="578">
        <v>19210.111892675654</v>
      </c>
    </row>
    <row r="3551" spans="1:16" x14ac:dyDescent="0.2">
      <c r="A3551" s="546" t="s">
        <v>8110</v>
      </c>
      <c r="B3551" s="498" t="s">
        <v>619</v>
      </c>
      <c r="C3551" s="499" t="s">
        <v>620</v>
      </c>
      <c r="D3551" s="546" t="s">
        <v>8111</v>
      </c>
      <c r="E3551" s="575">
        <v>2300</v>
      </c>
      <c r="F3551" s="576">
        <v>23828581</v>
      </c>
      <c r="G3551" s="577" t="s">
        <v>9319</v>
      </c>
      <c r="H3551" s="551" t="s">
        <v>9200</v>
      </c>
      <c r="I3551" s="551" t="s">
        <v>7122</v>
      </c>
      <c r="J3551" s="551" t="s">
        <v>9200</v>
      </c>
      <c r="K3551" s="555">
        <v>1</v>
      </c>
      <c r="L3551" s="546">
        <v>12</v>
      </c>
      <c r="M3551" s="578">
        <v>30288.217934003187</v>
      </c>
      <c r="N3551" s="546">
        <v>1</v>
      </c>
      <c r="O3551" s="546">
        <v>6</v>
      </c>
      <c r="P3551" s="578">
        <v>14945.311892675656</v>
      </c>
    </row>
    <row r="3552" spans="1:16" x14ac:dyDescent="0.2">
      <c r="A3552" s="546" t="s">
        <v>8110</v>
      </c>
      <c r="B3552" s="498" t="s">
        <v>619</v>
      </c>
      <c r="C3552" s="499" t="s">
        <v>620</v>
      </c>
      <c r="D3552" s="546" t="s">
        <v>8111</v>
      </c>
      <c r="E3552" s="575">
        <v>1900</v>
      </c>
      <c r="F3552" s="576">
        <v>25208090</v>
      </c>
      <c r="G3552" s="577" t="s">
        <v>9320</v>
      </c>
      <c r="H3552" s="551" t="s">
        <v>8124</v>
      </c>
      <c r="I3552" s="551" t="s">
        <v>7142</v>
      </c>
      <c r="J3552" s="551" t="s">
        <v>8124</v>
      </c>
      <c r="K3552" s="555">
        <v>1</v>
      </c>
      <c r="L3552" s="546">
        <v>12</v>
      </c>
      <c r="M3552" s="578">
        <v>25450.417934003184</v>
      </c>
      <c r="N3552" s="546">
        <v>1</v>
      </c>
      <c r="O3552" s="546">
        <v>6</v>
      </c>
      <c r="P3552" s="578">
        <v>12329.311892675656</v>
      </c>
    </row>
    <row r="3553" spans="1:16" x14ac:dyDescent="0.2">
      <c r="A3553" s="546" t="s">
        <v>8110</v>
      </c>
      <c r="B3553" s="498" t="s">
        <v>619</v>
      </c>
      <c r="C3553" s="499" t="s">
        <v>620</v>
      </c>
      <c r="D3553" s="546" t="s">
        <v>9321</v>
      </c>
      <c r="E3553" s="575">
        <v>1900</v>
      </c>
      <c r="F3553" s="576">
        <v>24493904</v>
      </c>
      <c r="G3553" s="577" t="s">
        <v>9322</v>
      </c>
      <c r="H3553" s="551" t="s">
        <v>8140</v>
      </c>
      <c r="I3553" s="551" t="s">
        <v>7142</v>
      </c>
      <c r="J3553" s="551" t="s">
        <v>8140</v>
      </c>
      <c r="K3553" s="555">
        <v>1</v>
      </c>
      <c r="L3553" s="546">
        <v>12</v>
      </c>
      <c r="M3553" s="578">
        <v>25450.417934003184</v>
      </c>
      <c r="N3553" s="546">
        <v>1</v>
      </c>
      <c r="O3553" s="546">
        <v>6</v>
      </c>
      <c r="P3553" s="578">
        <v>12329.311892675656</v>
      </c>
    </row>
    <row r="3554" spans="1:16" x14ac:dyDescent="0.2">
      <c r="A3554" s="546" t="s">
        <v>8110</v>
      </c>
      <c r="B3554" s="498" t="s">
        <v>619</v>
      </c>
      <c r="C3554" s="499" t="s">
        <v>620</v>
      </c>
      <c r="D3554" s="546" t="s">
        <v>8111</v>
      </c>
      <c r="E3554" s="575">
        <v>1900</v>
      </c>
      <c r="F3554" s="576">
        <v>25310984</v>
      </c>
      <c r="G3554" s="577" t="s">
        <v>9323</v>
      </c>
      <c r="H3554" s="551" t="s">
        <v>8119</v>
      </c>
      <c r="I3554" s="551" t="s">
        <v>7142</v>
      </c>
      <c r="J3554" s="551" t="s">
        <v>8119</v>
      </c>
      <c r="K3554" s="555">
        <v>1</v>
      </c>
      <c r="L3554" s="546">
        <v>12</v>
      </c>
      <c r="M3554" s="578">
        <v>25450.417934003184</v>
      </c>
      <c r="N3554" s="546">
        <v>1</v>
      </c>
      <c r="O3554" s="546">
        <v>6</v>
      </c>
      <c r="P3554" s="578">
        <v>12329.311892675656</v>
      </c>
    </row>
    <row r="3555" spans="1:16" x14ac:dyDescent="0.2">
      <c r="A3555" s="546" t="s">
        <v>8110</v>
      </c>
      <c r="B3555" s="498" t="s">
        <v>619</v>
      </c>
      <c r="C3555" s="499" t="s">
        <v>620</v>
      </c>
      <c r="D3555" s="546" t="s">
        <v>8111</v>
      </c>
      <c r="E3555" s="575">
        <v>1900</v>
      </c>
      <c r="F3555" s="576">
        <v>25311378</v>
      </c>
      <c r="G3555" s="577" t="s">
        <v>9324</v>
      </c>
      <c r="H3555" s="551" t="s">
        <v>8119</v>
      </c>
      <c r="I3555" s="551" t="s">
        <v>7142</v>
      </c>
      <c r="J3555" s="551" t="s">
        <v>8119</v>
      </c>
      <c r="K3555" s="555">
        <v>1</v>
      </c>
      <c r="L3555" s="546">
        <v>12</v>
      </c>
      <c r="M3555" s="578">
        <v>25450.417934003184</v>
      </c>
      <c r="N3555" s="546">
        <v>1</v>
      </c>
      <c r="O3555" s="546">
        <v>6</v>
      </c>
      <c r="P3555" s="578">
        <v>12329.311892675656</v>
      </c>
    </row>
    <row r="3556" spans="1:16" x14ac:dyDescent="0.2">
      <c r="A3556" s="546" t="s">
        <v>8110</v>
      </c>
      <c r="B3556" s="498" t="s">
        <v>619</v>
      </c>
      <c r="C3556" s="499" t="s">
        <v>620</v>
      </c>
      <c r="D3556" s="546" t="s">
        <v>8111</v>
      </c>
      <c r="E3556" s="575">
        <v>1900</v>
      </c>
      <c r="F3556" s="576">
        <v>25321277</v>
      </c>
      <c r="G3556" s="577" t="s">
        <v>9325</v>
      </c>
      <c r="H3556" s="551" t="s">
        <v>8119</v>
      </c>
      <c r="I3556" s="551" t="s">
        <v>7142</v>
      </c>
      <c r="J3556" s="551" t="s">
        <v>8119</v>
      </c>
      <c r="K3556" s="555">
        <v>1</v>
      </c>
      <c r="L3556" s="546">
        <v>12</v>
      </c>
      <c r="M3556" s="578">
        <v>25450.417934003184</v>
      </c>
      <c r="N3556" s="546">
        <v>1</v>
      </c>
      <c r="O3556" s="546">
        <v>6</v>
      </c>
      <c r="P3556" s="578">
        <v>12329.311892675656</v>
      </c>
    </row>
    <row r="3557" spans="1:16" x14ac:dyDescent="0.2">
      <c r="A3557" s="546" t="s">
        <v>8110</v>
      </c>
      <c r="B3557" s="498" t="s">
        <v>619</v>
      </c>
      <c r="C3557" s="499" t="s">
        <v>620</v>
      </c>
      <c r="D3557" s="546" t="s">
        <v>8111</v>
      </c>
      <c r="E3557" s="575">
        <v>1900</v>
      </c>
      <c r="F3557" s="576">
        <v>40469631</v>
      </c>
      <c r="G3557" s="577" t="s">
        <v>9326</v>
      </c>
      <c r="H3557" s="551" t="s">
        <v>8119</v>
      </c>
      <c r="I3557" s="551" t="s">
        <v>7142</v>
      </c>
      <c r="J3557" s="551" t="s">
        <v>8119</v>
      </c>
      <c r="K3557" s="555">
        <v>1</v>
      </c>
      <c r="L3557" s="546">
        <v>12</v>
      </c>
      <c r="M3557" s="578">
        <v>25450.417934003184</v>
      </c>
      <c r="N3557" s="546">
        <v>1</v>
      </c>
      <c r="O3557" s="546">
        <v>6</v>
      </c>
      <c r="P3557" s="578">
        <v>12329.311892675656</v>
      </c>
    </row>
    <row r="3558" spans="1:16" x14ac:dyDescent="0.2">
      <c r="A3558" s="546" t="s">
        <v>8110</v>
      </c>
      <c r="B3558" s="498" t="s">
        <v>619</v>
      </c>
      <c r="C3558" s="499" t="s">
        <v>620</v>
      </c>
      <c r="D3558" s="546" t="s">
        <v>8111</v>
      </c>
      <c r="E3558" s="575">
        <v>1900</v>
      </c>
      <c r="F3558" s="576">
        <v>23994212</v>
      </c>
      <c r="G3558" s="577" t="s">
        <v>9327</v>
      </c>
      <c r="H3558" s="551" t="s">
        <v>8124</v>
      </c>
      <c r="I3558" s="551" t="s">
        <v>7142</v>
      </c>
      <c r="J3558" s="551" t="s">
        <v>8124</v>
      </c>
      <c r="K3558" s="555">
        <v>1</v>
      </c>
      <c r="L3558" s="546">
        <v>12</v>
      </c>
      <c r="M3558" s="578">
        <v>25450.417934003184</v>
      </c>
      <c r="N3558" s="546">
        <v>1</v>
      </c>
      <c r="O3558" s="546">
        <v>6</v>
      </c>
      <c r="P3558" s="578">
        <v>12329.311892675656</v>
      </c>
    </row>
    <row r="3559" spans="1:16" x14ac:dyDescent="0.2">
      <c r="A3559" s="546" t="s">
        <v>8110</v>
      </c>
      <c r="B3559" s="498" t="s">
        <v>619</v>
      </c>
      <c r="C3559" s="499" t="s">
        <v>620</v>
      </c>
      <c r="D3559" s="546" t="s">
        <v>8179</v>
      </c>
      <c r="E3559" s="575">
        <v>1900</v>
      </c>
      <c r="F3559" s="576">
        <v>23940204</v>
      </c>
      <c r="G3559" s="577" t="s">
        <v>9328</v>
      </c>
      <c r="H3559" s="551" t="s">
        <v>8124</v>
      </c>
      <c r="I3559" s="551" t="s">
        <v>7142</v>
      </c>
      <c r="J3559" s="551" t="s">
        <v>8124</v>
      </c>
      <c r="K3559" s="555">
        <v>1</v>
      </c>
      <c r="L3559" s="546">
        <v>12</v>
      </c>
      <c r="M3559" s="578">
        <v>25450.417934003184</v>
      </c>
      <c r="N3559" s="546">
        <v>1</v>
      </c>
      <c r="O3559" s="546">
        <v>6</v>
      </c>
      <c r="P3559" s="578">
        <v>12329.311892675656</v>
      </c>
    </row>
    <row r="3560" spans="1:16" x14ac:dyDescent="0.2">
      <c r="A3560" s="546" t="s">
        <v>8110</v>
      </c>
      <c r="B3560" s="498" t="s">
        <v>619</v>
      </c>
      <c r="C3560" s="499" t="s">
        <v>620</v>
      </c>
      <c r="D3560" s="546" t="s">
        <v>9329</v>
      </c>
      <c r="E3560" s="575">
        <v>2000</v>
      </c>
      <c r="F3560" s="576">
        <v>25321404</v>
      </c>
      <c r="G3560" s="577" t="s">
        <v>9330</v>
      </c>
      <c r="H3560" s="551" t="s">
        <v>8119</v>
      </c>
      <c r="I3560" s="551" t="s">
        <v>7142</v>
      </c>
      <c r="J3560" s="551" t="s">
        <v>8119</v>
      </c>
      <c r="K3560" s="555">
        <v>1</v>
      </c>
      <c r="L3560" s="546">
        <v>12</v>
      </c>
      <c r="M3560" s="578">
        <v>26688.217934003187</v>
      </c>
      <c r="N3560" s="546">
        <v>1</v>
      </c>
      <c r="O3560" s="546">
        <v>6</v>
      </c>
      <c r="P3560" s="578">
        <v>12983.311892675656</v>
      </c>
    </row>
    <row r="3561" spans="1:16" x14ac:dyDescent="0.2">
      <c r="A3561" s="546" t="s">
        <v>8110</v>
      </c>
      <c r="B3561" s="498" t="s">
        <v>619</v>
      </c>
      <c r="C3561" s="499" t="s">
        <v>620</v>
      </c>
      <c r="D3561" s="546" t="s">
        <v>8111</v>
      </c>
      <c r="E3561" s="575">
        <v>1900</v>
      </c>
      <c r="F3561" s="576">
        <v>9656234</v>
      </c>
      <c r="G3561" s="577" t="s">
        <v>9331</v>
      </c>
      <c r="H3561" s="551" t="s">
        <v>8119</v>
      </c>
      <c r="I3561" s="551" t="s">
        <v>7142</v>
      </c>
      <c r="J3561" s="551" t="s">
        <v>8119</v>
      </c>
      <c r="K3561" s="555">
        <v>1</v>
      </c>
      <c r="L3561" s="546">
        <v>12</v>
      </c>
      <c r="M3561" s="578">
        <v>25450.417934003184</v>
      </c>
      <c r="N3561" s="546">
        <v>1</v>
      </c>
      <c r="O3561" s="546">
        <v>6</v>
      </c>
      <c r="P3561" s="578">
        <v>12329.311892675656</v>
      </c>
    </row>
    <row r="3562" spans="1:16" x14ac:dyDescent="0.2">
      <c r="A3562" s="546" t="s">
        <v>8110</v>
      </c>
      <c r="B3562" s="498" t="s">
        <v>619</v>
      </c>
      <c r="C3562" s="499" t="s">
        <v>620</v>
      </c>
      <c r="D3562" s="546" t="s">
        <v>8647</v>
      </c>
      <c r="E3562" s="575">
        <v>1900</v>
      </c>
      <c r="F3562" s="576">
        <v>44096761</v>
      </c>
      <c r="G3562" s="577" t="s">
        <v>9332</v>
      </c>
      <c r="H3562" s="551" t="s">
        <v>8119</v>
      </c>
      <c r="I3562" s="551" t="s">
        <v>7142</v>
      </c>
      <c r="J3562" s="551" t="s">
        <v>8119</v>
      </c>
      <c r="K3562" s="555">
        <v>1</v>
      </c>
      <c r="L3562" s="546">
        <v>12</v>
      </c>
      <c r="M3562" s="578">
        <v>25450.417934003184</v>
      </c>
      <c r="N3562" s="546">
        <v>1</v>
      </c>
      <c r="O3562" s="546">
        <v>6</v>
      </c>
      <c r="P3562" s="578">
        <v>12329.311892675656</v>
      </c>
    </row>
    <row r="3563" spans="1:16" x14ac:dyDescent="0.2">
      <c r="A3563" s="546" t="s">
        <v>8110</v>
      </c>
      <c r="B3563" s="498" t="s">
        <v>619</v>
      </c>
      <c r="C3563" s="499" t="s">
        <v>620</v>
      </c>
      <c r="D3563" s="546" t="s">
        <v>8891</v>
      </c>
      <c r="E3563" s="575">
        <v>1900</v>
      </c>
      <c r="F3563" s="576">
        <v>46650992</v>
      </c>
      <c r="G3563" s="577" t="s">
        <v>9333</v>
      </c>
      <c r="H3563" s="551" t="s">
        <v>8124</v>
      </c>
      <c r="I3563" s="551" t="s">
        <v>7142</v>
      </c>
      <c r="J3563" s="551" t="s">
        <v>8124</v>
      </c>
      <c r="K3563" s="555">
        <v>1</v>
      </c>
      <c r="L3563" s="546">
        <v>12</v>
      </c>
      <c r="M3563" s="578">
        <v>25450.417934003184</v>
      </c>
      <c r="N3563" s="546">
        <v>1</v>
      </c>
      <c r="O3563" s="546">
        <v>6</v>
      </c>
      <c r="P3563" s="578">
        <v>12329.311892675656</v>
      </c>
    </row>
    <row r="3564" spans="1:16" x14ac:dyDescent="0.2">
      <c r="A3564" s="546" t="s">
        <v>8110</v>
      </c>
      <c r="B3564" s="498" t="s">
        <v>619</v>
      </c>
      <c r="C3564" s="499" t="s">
        <v>620</v>
      </c>
      <c r="D3564" s="546" t="s">
        <v>8891</v>
      </c>
      <c r="E3564" s="575">
        <v>3300</v>
      </c>
      <c r="F3564" s="576">
        <v>23860228</v>
      </c>
      <c r="G3564" s="577" t="s">
        <v>9334</v>
      </c>
      <c r="H3564" s="551" t="s">
        <v>9335</v>
      </c>
      <c r="I3564" s="551" t="s">
        <v>7082</v>
      </c>
      <c r="J3564" s="551" t="s">
        <v>9335</v>
      </c>
      <c r="K3564" s="555">
        <v>1</v>
      </c>
      <c r="L3564" s="546">
        <v>12</v>
      </c>
      <c r="M3564" s="578">
        <v>42288.217934003187</v>
      </c>
      <c r="N3564" s="546">
        <v>1</v>
      </c>
      <c r="O3564" s="546">
        <v>6</v>
      </c>
      <c r="P3564" s="578">
        <v>21010.111892675654</v>
      </c>
    </row>
    <row r="3565" spans="1:16" x14ac:dyDescent="0.2">
      <c r="A3565" s="546" t="s">
        <v>8110</v>
      </c>
      <c r="B3565" s="498" t="s">
        <v>619</v>
      </c>
      <c r="C3565" s="499" t="s">
        <v>620</v>
      </c>
      <c r="D3565" s="546" t="s">
        <v>8111</v>
      </c>
      <c r="E3565" s="575">
        <v>1900</v>
      </c>
      <c r="F3565" s="576">
        <v>24370103</v>
      </c>
      <c r="G3565" s="577" t="s">
        <v>9336</v>
      </c>
      <c r="H3565" s="551" t="s">
        <v>8124</v>
      </c>
      <c r="I3565" s="551" t="s">
        <v>7142</v>
      </c>
      <c r="J3565" s="551" t="s">
        <v>8124</v>
      </c>
      <c r="K3565" s="555">
        <v>1</v>
      </c>
      <c r="L3565" s="546">
        <v>12</v>
      </c>
      <c r="M3565" s="578">
        <v>25450.417934003184</v>
      </c>
      <c r="N3565" s="546">
        <v>1</v>
      </c>
      <c r="O3565" s="546">
        <v>6</v>
      </c>
      <c r="P3565" s="578">
        <v>12329.311892675656</v>
      </c>
    </row>
    <row r="3566" spans="1:16" x14ac:dyDescent="0.2">
      <c r="A3566" s="546" t="s">
        <v>8110</v>
      </c>
      <c r="B3566" s="498" t="s">
        <v>619</v>
      </c>
      <c r="C3566" s="499" t="s">
        <v>620</v>
      </c>
      <c r="D3566" s="546" t="s">
        <v>9337</v>
      </c>
      <c r="E3566" s="575">
        <v>1900</v>
      </c>
      <c r="F3566" s="576">
        <v>24582789</v>
      </c>
      <c r="G3566" s="577" t="s">
        <v>9338</v>
      </c>
      <c r="H3566" s="551" t="s">
        <v>8124</v>
      </c>
      <c r="I3566" s="551" t="s">
        <v>7142</v>
      </c>
      <c r="J3566" s="551" t="s">
        <v>8124</v>
      </c>
      <c r="K3566" s="555">
        <v>1</v>
      </c>
      <c r="L3566" s="546">
        <v>12</v>
      </c>
      <c r="M3566" s="578">
        <v>25450.417934003184</v>
      </c>
      <c r="N3566" s="546">
        <v>1</v>
      </c>
      <c r="O3566" s="546">
        <v>6</v>
      </c>
      <c r="P3566" s="578">
        <v>12329.311892675656</v>
      </c>
    </row>
    <row r="3567" spans="1:16" x14ac:dyDescent="0.2">
      <c r="A3567" s="546" t="s">
        <v>8110</v>
      </c>
      <c r="B3567" s="498" t="s">
        <v>619</v>
      </c>
      <c r="C3567" s="499" t="s">
        <v>620</v>
      </c>
      <c r="D3567" s="546" t="s">
        <v>8312</v>
      </c>
      <c r="E3567" s="575">
        <v>1900</v>
      </c>
      <c r="F3567" s="576">
        <v>40219832</v>
      </c>
      <c r="G3567" s="577" t="s">
        <v>9339</v>
      </c>
      <c r="H3567" s="551" t="s">
        <v>8119</v>
      </c>
      <c r="I3567" s="551" t="s">
        <v>7142</v>
      </c>
      <c r="J3567" s="551" t="s">
        <v>8119</v>
      </c>
      <c r="K3567" s="555">
        <v>1</v>
      </c>
      <c r="L3567" s="546">
        <v>12</v>
      </c>
      <c r="M3567" s="578">
        <v>25450.417934003184</v>
      </c>
      <c r="N3567" s="546">
        <v>1</v>
      </c>
      <c r="O3567" s="546">
        <v>6</v>
      </c>
      <c r="P3567" s="578">
        <v>12329.311892675656</v>
      </c>
    </row>
    <row r="3568" spans="1:16" x14ac:dyDescent="0.2">
      <c r="A3568" s="546" t="s">
        <v>8110</v>
      </c>
      <c r="B3568" s="498" t="s">
        <v>619</v>
      </c>
      <c r="C3568" s="499" t="s">
        <v>620</v>
      </c>
      <c r="D3568" s="546" t="s">
        <v>8111</v>
      </c>
      <c r="E3568" s="575">
        <v>1900</v>
      </c>
      <c r="F3568" s="576">
        <v>41533554</v>
      </c>
      <c r="G3568" s="577" t="s">
        <v>9340</v>
      </c>
      <c r="H3568" s="551" t="s">
        <v>8124</v>
      </c>
      <c r="I3568" s="551" t="s">
        <v>7142</v>
      </c>
      <c r="J3568" s="551" t="s">
        <v>8124</v>
      </c>
      <c r="K3568" s="555">
        <v>1</v>
      </c>
      <c r="L3568" s="546">
        <v>12</v>
      </c>
      <c r="M3568" s="578">
        <v>25450.417934003184</v>
      </c>
      <c r="N3568" s="546">
        <v>1</v>
      </c>
      <c r="O3568" s="546">
        <v>6</v>
      </c>
      <c r="P3568" s="578">
        <v>12329.311892675656</v>
      </c>
    </row>
    <row r="3569" spans="1:16" x14ac:dyDescent="0.2">
      <c r="A3569" s="546" t="s">
        <v>8110</v>
      </c>
      <c r="B3569" s="498" t="s">
        <v>619</v>
      </c>
      <c r="C3569" s="499" t="s">
        <v>620</v>
      </c>
      <c r="D3569" s="546" t="s">
        <v>8111</v>
      </c>
      <c r="E3569" s="575">
        <v>1900</v>
      </c>
      <c r="F3569" s="576">
        <v>42090853</v>
      </c>
      <c r="G3569" s="577" t="s">
        <v>9341</v>
      </c>
      <c r="H3569" s="551" t="s">
        <v>8119</v>
      </c>
      <c r="I3569" s="551" t="s">
        <v>7142</v>
      </c>
      <c r="J3569" s="551" t="s">
        <v>8119</v>
      </c>
      <c r="K3569" s="555">
        <v>1</v>
      </c>
      <c r="L3569" s="546">
        <v>12</v>
      </c>
      <c r="M3569" s="578">
        <v>25450.417934003184</v>
      </c>
      <c r="N3569" s="546">
        <v>1</v>
      </c>
      <c r="O3569" s="546">
        <v>6</v>
      </c>
      <c r="P3569" s="578">
        <v>12329.311892675656</v>
      </c>
    </row>
    <row r="3570" spans="1:16" x14ac:dyDescent="0.2">
      <c r="A3570" s="546" t="s">
        <v>8110</v>
      </c>
      <c r="B3570" s="498" t="s">
        <v>619</v>
      </c>
      <c r="C3570" s="499" t="s">
        <v>620</v>
      </c>
      <c r="D3570" s="546" t="s">
        <v>9112</v>
      </c>
      <c r="E3570" s="575">
        <v>2600</v>
      </c>
      <c r="F3570" s="576">
        <v>24964454</v>
      </c>
      <c r="G3570" s="577" t="s">
        <v>9342</v>
      </c>
      <c r="H3570" s="551" t="s">
        <v>8720</v>
      </c>
      <c r="I3570" s="551" t="s">
        <v>7122</v>
      </c>
      <c r="J3570" s="551" t="s">
        <v>8720</v>
      </c>
      <c r="K3570" s="555">
        <v>1</v>
      </c>
      <c r="L3570" s="546">
        <v>12</v>
      </c>
      <c r="M3570" s="578">
        <v>33888.217934003187</v>
      </c>
      <c r="N3570" s="546">
        <v>1</v>
      </c>
      <c r="O3570" s="546">
        <v>6</v>
      </c>
      <c r="P3570" s="578">
        <v>16810.111892675654</v>
      </c>
    </row>
    <row r="3571" spans="1:16" x14ac:dyDescent="0.2">
      <c r="A3571" s="546" t="s">
        <v>8110</v>
      </c>
      <c r="B3571" s="498" t="s">
        <v>619</v>
      </c>
      <c r="C3571" s="499" t="s">
        <v>620</v>
      </c>
      <c r="D3571" s="546" t="s">
        <v>9343</v>
      </c>
      <c r="E3571" s="575">
        <v>1900</v>
      </c>
      <c r="F3571" s="576">
        <v>23946771</v>
      </c>
      <c r="G3571" s="577" t="s">
        <v>9344</v>
      </c>
      <c r="H3571" s="551" t="s">
        <v>8124</v>
      </c>
      <c r="I3571" s="551" t="s">
        <v>7142</v>
      </c>
      <c r="J3571" s="551" t="s">
        <v>8124</v>
      </c>
      <c r="K3571" s="555">
        <v>1</v>
      </c>
      <c r="L3571" s="546">
        <v>12</v>
      </c>
      <c r="M3571" s="578">
        <v>25450.417934003184</v>
      </c>
      <c r="N3571" s="546">
        <v>1</v>
      </c>
      <c r="O3571" s="546">
        <v>6</v>
      </c>
      <c r="P3571" s="578">
        <v>12329.311892675656</v>
      </c>
    </row>
    <row r="3572" spans="1:16" x14ac:dyDescent="0.2">
      <c r="A3572" s="546" t="s">
        <v>8110</v>
      </c>
      <c r="B3572" s="498" t="s">
        <v>619</v>
      </c>
      <c r="C3572" s="499" t="s">
        <v>620</v>
      </c>
      <c r="D3572" s="546" t="s">
        <v>9345</v>
      </c>
      <c r="E3572" s="575">
        <v>1900</v>
      </c>
      <c r="F3572" s="576">
        <v>46620499</v>
      </c>
      <c r="G3572" s="577" t="s">
        <v>9346</v>
      </c>
      <c r="H3572" s="551" t="s">
        <v>8119</v>
      </c>
      <c r="I3572" s="551" t="s">
        <v>7142</v>
      </c>
      <c r="J3572" s="551" t="s">
        <v>8119</v>
      </c>
      <c r="K3572" s="555">
        <v>1</v>
      </c>
      <c r="L3572" s="546">
        <v>12</v>
      </c>
      <c r="M3572" s="578">
        <v>25450.417934003184</v>
      </c>
      <c r="N3572" s="546">
        <v>1</v>
      </c>
      <c r="O3572" s="546">
        <v>6</v>
      </c>
      <c r="P3572" s="578">
        <v>12329.311892675656</v>
      </c>
    </row>
    <row r="3573" spans="1:16" x14ac:dyDescent="0.2">
      <c r="A3573" s="546" t="s">
        <v>8110</v>
      </c>
      <c r="B3573" s="498" t="s">
        <v>619</v>
      </c>
      <c r="C3573" s="499" t="s">
        <v>620</v>
      </c>
      <c r="D3573" s="546" t="s">
        <v>9347</v>
      </c>
      <c r="E3573" s="575">
        <v>1900</v>
      </c>
      <c r="F3573" s="576">
        <v>24485709</v>
      </c>
      <c r="G3573" s="577" t="s">
        <v>9348</v>
      </c>
      <c r="H3573" s="551" t="s">
        <v>8124</v>
      </c>
      <c r="I3573" s="551" t="s">
        <v>7142</v>
      </c>
      <c r="J3573" s="551" t="s">
        <v>8124</v>
      </c>
      <c r="K3573" s="555">
        <v>1</v>
      </c>
      <c r="L3573" s="546">
        <v>12</v>
      </c>
      <c r="M3573" s="578">
        <v>25450.417934003184</v>
      </c>
      <c r="N3573" s="546">
        <v>1</v>
      </c>
      <c r="O3573" s="546">
        <v>6</v>
      </c>
      <c r="P3573" s="578">
        <v>12329.311892675656</v>
      </c>
    </row>
    <row r="3574" spans="1:16" x14ac:dyDescent="0.2">
      <c r="A3574" s="546" t="s">
        <v>8110</v>
      </c>
      <c r="B3574" s="498" t="s">
        <v>619</v>
      </c>
      <c r="C3574" s="499" t="s">
        <v>620</v>
      </c>
      <c r="D3574" s="546" t="s">
        <v>9349</v>
      </c>
      <c r="E3574" s="575">
        <v>1900</v>
      </c>
      <c r="F3574" s="576">
        <v>42268835</v>
      </c>
      <c r="G3574" s="577" t="s">
        <v>9350</v>
      </c>
      <c r="H3574" s="551" t="s">
        <v>8124</v>
      </c>
      <c r="I3574" s="551" t="s">
        <v>7142</v>
      </c>
      <c r="J3574" s="551" t="s">
        <v>8124</v>
      </c>
      <c r="K3574" s="555">
        <v>1</v>
      </c>
      <c r="L3574" s="546">
        <v>12</v>
      </c>
      <c r="M3574" s="578">
        <v>25450.417934003184</v>
      </c>
      <c r="N3574" s="546">
        <v>1</v>
      </c>
      <c r="O3574" s="546">
        <v>1</v>
      </c>
      <c r="P3574" s="578">
        <v>2371</v>
      </c>
    </row>
    <row r="3575" spans="1:16" x14ac:dyDescent="0.2">
      <c r="A3575" s="546" t="s">
        <v>8110</v>
      </c>
      <c r="B3575" s="498" t="s">
        <v>619</v>
      </c>
      <c r="C3575" s="499" t="s">
        <v>620</v>
      </c>
      <c r="D3575" s="546" t="s">
        <v>9351</v>
      </c>
      <c r="E3575" s="575">
        <v>1900</v>
      </c>
      <c r="F3575" s="576">
        <v>40349382</v>
      </c>
      <c r="G3575" s="577" t="s">
        <v>9352</v>
      </c>
      <c r="H3575" s="551" t="s">
        <v>8124</v>
      </c>
      <c r="I3575" s="551" t="s">
        <v>7142</v>
      </c>
      <c r="J3575" s="551" t="s">
        <v>8124</v>
      </c>
      <c r="K3575" s="555">
        <v>1</v>
      </c>
      <c r="L3575" s="546">
        <v>12</v>
      </c>
      <c r="M3575" s="578">
        <v>25450.417934003184</v>
      </c>
      <c r="N3575" s="546">
        <v>1</v>
      </c>
      <c r="O3575" s="546">
        <v>6</v>
      </c>
      <c r="P3575" s="578">
        <v>12329.311892675656</v>
      </c>
    </row>
    <row r="3576" spans="1:16" x14ac:dyDescent="0.2">
      <c r="A3576" s="546" t="s">
        <v>8110</v>
      </c>
      <c r="B3576" s="498" t="s">
        <v>619</v>
      </c>
      <c r="C3576" s="499" t="s">
        <v>620</v>
      </c>
      <c r="D3576" s="546" t="s">
        <v>6783</v>
      </c>
      <c r="E3576" s="575">
        <v>1900</v>
      </c>
      <c r="F3576" s="576" t="s">
        <v>9353</v>
      </c>
      <c r="G3576" s="577" t="s">
        <v>9354</v>
      </c>
      <c r="H3576" s="551" t="s">
        <v>9355</v>
      </c>
      <c r="I3576" s="551" t="s">
        <v>7142</v>
      </c>
      <c r="J3576" s="551" t="s">
        <v>9355</v>
      </c>
      <c r="K3576" s="555">
        <v>1</v>
      </c>
      <c r="L3576" s="546">
        <v>12</v>
      </c>
      <c r="M3576" s="578">
        <v>25450.417934003184</v>
      </c>
      <c r="N3576" s="546">
        <v>1</v>
      </c>
      <c r="O3576" s="546">
        <v>6</v>
      </c>
      <c r="P3576" s="578">
        <v>12329.311892675656</v>
      </c>
    </row>
    <row r="3577" spans="1:16" x14ac:dyDescent="0.2">
      <c r="A3577" s="546" t="s">
        <v>8110</v>
      </c>
      <c r="B3577" s="498" t="s">
        <v>619</v>
      </c>
      <c r="C3577" s="499" t="s">
        <v>620</v>
      </c>
      <c r="D3577" s="546" t="s">
        <v>9356</v>
      </c>
      <c r="E3577" s="575">
        <v>1900</v>
      </c>
      <c r="F3577" s="576">
        <v>42206935</v>
      </c>
      <c r="G3577" s="577" t="s">
        <v>9357</v>
      </c>
      <c r="H3577" s="551" t="s">
        <v>8124</v>
      </c>
      <c r="I3577" s="551" t="s">
        <v>7142</v>
      </c>
      <c r="J3577" s="551" t="s">
        <v>8124</v>
      </c>
      <c r="K3577" s="555">
        <v>1</v>
      </c>
      <c r="L3577" s="546">
        <v>12</v>
      </c>
      <c r="M3577" s="578">
        <v>25450.417934003184</v>
      </c>
      <c r="N3577" s="546">
        <v>1</v>
      </c>
      <c r="O3577" s="546">
        <v>6</v>
      </c>
      <c r="P3577" s="578">
        <v>12329.311892675656</v>
      </c>
    </row>
    <row r="3578" spans="1:16" x14ac:dyDescent="0.2">
      <c r="A3578" s="546" t="s">
        <v>8110</v>
      </c>
      <c r="B3578" s="498" t="s">
        <v>619</v>
      </c>
      <c r="C3578" s="499" t="s">
        <v>620</v>
      </c>
      <c r="D3578" s="546" t="s">
        <v>8558</v>
      </c>
      <c r="E3578" s="575">
        <v>1900</v>
      </c>
      <c r="F3578" s="576">
        <v>23808575</v>
      </c>
      <c r="G3578" s="577" t="s">
        <v>9358</v>
      </c>
      <c r="H3578" s="551" t="s">
        <v>8124</v>
      </c>
      <c r="I3578" s="551" t="s">
        <v>7142</v>
      </c>
      <c r="J3578" s="551" t="s">
        <v>8124</v>
      </c>
      <c r="K3578" s="555">
        <v>1</v>
      </c>
      <c r="L3578" s="546">
        <v>12</v>
      </c>
      <c r="M3578" s="578">
        <v>25450.417934003184</v>
      </c>
      <c r="N3578" s="546">
        <v>1</v>
      </c>
      <c r="O3578" s="546">
        <v>6</v>
      </c>
      <c r="P3578" s="578">
        <v>12329.311892675656</v>
      </c>
    </row>
    <row r="3579" spans="1:16" x14ac:dyDescent="0.2">
      <c r="A3579" s="546" t="s">
        <v>8110</v>
      </c>
      <c r="B3579" s="498" t="s">
        <v>619</v>
      </c>
      <c r="C3579" s="499" t="s">
        <v>620</v>
      </c>
      <c r="D3579" s="546" t="s">
        <v>8111</v>
      </c>
      <c r="E3579" s="575">
        <v>2600</v>
      </c>
      <c r="F3579" s="576">
        <v>24003612</v>
      </c>
      <c r="G3579" s="577" t="s">
        <v>9359</v>
      </c>
      <c r="H3579" s="551" t="s">
        <v>8720</v>
      </c>
      <c r="I3579" s="551" t="s">
        <v>7122</v>
      </c>
      <c r="J3579" s="551" t="s">
        <v>8720</v>
      </c>
      <c r="K3579" s="555">
        <v>1</v>
      </c>
      <c r="L3579" s="546">
        <v>12</v>
      </c>
      <c r="M3579" s="578">
        <v>33888.217934003187</v>
      </c>
      <c r="N3579" s="546">
        <v>1</v>
      </c>
      <c r="O3579" s="546">
        <v>6</v>
      </c>
      <c r="P3579" s="578">
        <v>16810.111892675654</v>
      </c>
    </row>
    <row r="3580" spans="1:16" x14ac:dyDescent="0.2">
      <c r="A3580" s="546" t="s">
        <v>8110</v>
      </c>
      <c r="B3580" s="498" t="s">
        <v>619</v>
      </c>
      <c r="C3580" s="499" t="s">
        <v>620</v>
      </c>
      <c r="D3580" s="546" t="s">
        <v>8125</v>
      </c>
      <c r="E3580" s="575">
        <v>1900</v>
      </c>
      <c r="F3580" s="576">
        <v>23936253</v>
      </c>
      <c r="G3580" s="577" t="s">
        <v>9360</v>
      </c>
      <c r="H3580" s="551" t="s">
        <v>8124</v>
      </c>
      <c r="I3580" s="551" t="s">
        <v>7142</v>
      </c>
      <c r="J3580" s="551" t="s">
        <v>8124</v>
      </c>
      <c r="K3580" s="555">
        <v>1</v>
      </c>
      <c r="L3580" s="546">
        <v>12</v>
      </c>
      <c r="M3580" s="578">
        <v>25450.417934003184</v>
      </c>
      <c r="N3580" s="546">
        <v>1</v>
      </c>
      <c r="O3580" s="546">
        <v>6</v>
      </c>
      <c r="P3580" s="578">
        <v>12329.311892675656</v>
      </c>
    </row>
    <row r="3581" spans="1:16" x14ac:dyDescent="0.2">
      <c r="A3581" s="546" t="s">
        <v>8110</v>
      </c>
      <c r="B3581" s="498" t="s">
        <v>619</v>
      </c>
      <c r="C3581" s="499" t="s">
        <v>620</v>
      </c>
      <c r="D3581" s="546" t="s">
        <v>8367</v>
      </c>
      <c r="E3581" s="575">
        <v>1900</v>
      </c>
      <c r="F3581" s="576">
        <v>25208370</v>
      </c>
      <c r="G3581" s="577" t="s">
        <v>9361</v>
      </c>
      <c r="H3581" s="551" t="s">
        <v>8124</v>
      </c>
      <c r="I3581" s="551" t="s">
        <v>7142</v>
      </c>
      <c r="J3581" s="551" t="s">
        <v>8124</v>
      </c>
      <c r="K3581" s="555">
        <v>1</v>
      </c>
      <c r="L3581" s="546">
        <v>12</v>
      </c>
      <c r="M3581" s="578">
        <v>25450.417934003184</v>
      </c>
      <c r="N3581" s="546">
        <v>1</v>
      </c>
      <c r="O3581" s="546">
        <v>6</v>
      </c>
      <c r="P3581" s="578">
        <v>12329.311892675656</v>
      </c>
    </row>
    <row r="3582" spans="1:16" x14ac:dyDescent="0.2">
      <c r="A3582" s="546" t="s">
        <v>8110</v>
      </c>
      <c r="B3582" s="498" t="s">
        <v>619</v>
      </c>
      <c r="C3582" s="499" t="s">
        <v>620</v>
      </c>
      <c r="D3582" s="546" t="s">
        <v>8891</v>
      </c>
      <c r="E3582" s="575">
        <v>1900</v>
      </c>
      <c r="F3582" s="576">
        <v>24861820</v>
      </c>
      <c r="G3582" s="577" t="s">
        <v>9362</v>
      </c>
      <c r="H3582" s="551" t="s">
        <v>8124</v>
      </c>
      <c r="I3582" s="551" t="s">
        <v>7142</v>
      </c>
      <c r="J3582" s="551" t="s">
        <v>8124</v>
      </c>
      <c r="K3582" s="555">
        <v>1</v>
      </c>
      <c r="L3582" s="546">
        <v>12</v>
      </c>
      <c r="M3582" s="578">
        <v>25450.417934003184</v>
      </c>
      <c r="N3582" s="546">
        <v>1</v>
      </c>
      <c r="O3582" s="546">
        <v>6</v>
      </c>
      <c r="P3582" s="578">
        <v>12329.311892675656</v>
      </c>
    </row>
    <row r="3583" spans="1:16" x14ac:dyDescent="0.2">
      <c r="A3583" s="546" t="s">
        <v>8110</v>
      </c>
      <c r="B3583" s="498" t="s">
        <v>619</v>
      </c>
      <c r="C3583" s="499" t="s">
        <v>620</v>
      </c>
      <c r="D3583" s="546" t="s">
        <v>8111</v>
      </c>
      <c r="E3583" s="575">
        <v>1900</v>
      </c>
      <c r="F3583" s="576">
        <v>44502385</v>
      </c>
      <c r="G3583" s="577" t="s">
        <v>9363</v>
      </c>
      <c r="H3583" s="551" t="s">
        <v>8124</v>
      </c>
      <c r="I3583" s="551" t="s">
        <v>7142</v>
      </c>
      <c r="J3583" s="551" t="s">
        <v>8124</v>
      </c>
      <c r="K3583" s="555">
        <v>1</v>
      </c>
      <c r="L3583" s="546">
        <v>12</v>
      </c>
      <c r="M3583" s="578">
        <v>25450.417934003184</v>
      </c>
      <c r="N3583" s="546">
        <v>1</v>
      </c>
      <c r="O3583" s="546">
        <v>6</v>
      </c>
      <c r="P3583" s="578">
        <v>12329.311892675656</v>
      </c>
    </row>
    <row r="3584" spans="1:16" x14ac:dyDescent="0.2">
      <c r="A3584" s="546" t="s">
        <v>8110</v>
      </c>
      <c r="B3584" s="498" t="s">
        <v>619</v>
      </c>
      <c r="C3584" s="499" t="s">
        <v>620</v>
      </c>
      <c r="D3584" s="546" t="s">
        <v>8167</v>
      </c>
      <c r="E3584" s="575">
        <v>1900</v>
      </c>
      <c r="F3584" s="576" t="s">
        <v>9364</v>
      </c>
      <c r="G3584" s="577" t="s">
        <v>9365</v>
      </c>
      <c r="H3584" s="551" t="s">
        <v>9366</v>
      </c>
      <c r="I3584" s="551" t="s">
        <v>7142</v>
      </c>
      <c r="J3584" s="551" t="s">
        <v>9366</v>
      </c>
      <c r="K3584" s="555">
        <v>1</v>
      </c>
      <c r="L3584" s="546">
        <v>12</v>
      </c>
      <c r="M3584" s="578">
        <v>25450.417934003184</v>
      </c>
      <c r="N3584" s="546">
        <v>1</v>
      </c>
      <c r="O3584" s="546">
        <v>6</v>
      </c>
      <c r="P3584" s="578">
        <v>12329.311892675656</v>
      </c>
    </row>
    <row r="3585" spans="1:16" x14ac:dyDescent="0.2">
      <c r="A3585" s="546" t="s">
        <v>8110</v>
      </c>
      <c r="B3585" s="498" t="s">
        <v>619</v>
      </c>
      <c r="C3585" s="499" t="s">
        <v>620</v>
      </c>
      <c r="D3585" s="546" t="s">
        <v>8111</v>
      </c>
      <c r="E3585" s="575">
        <v>1900</v>
      </c>
      <c r="F3585" s="576">
        <v>80077555</v>
      </c>
      <c r="G3585" s="577" t="s">
        <v>9367</v>
      </c>
      <c r="H3585" s="551" t="s">
        <v>8124</v>
      </c>
      <c r="I3585" s="551" t="s">
        <v>7142</v>
      </c>
      <c r="J3585" s="551" t="s">
        <v>8124</v>
      </c>
      <c r="K3585" s="555">
        <v>1</v>
      </c>
      <c r="L3585" s="546">
        <v>12</v>
      </c>
      <c r="M3585" s="578">
        <v>25450.417934003184</v>
      </c>
      <c r="N3585" s="546">
        <v>1</v>
      </c>
      <c r="O3585" s="546">
        <v>6</v>
      </c>
      <c r="P3585" s="578">
        <v>12329.311892675656</v>
      </c>
    </row>
    <row r="3586" spans="1:16" x14ac:dyDescent="0.2">
      <c r="A3586" s="546" t="s">
        <v>8110</v>
      </c>
      <c r="B3586" s="498" t="s">
        <v>619</v>
      </c>
      <c r="C3586" s="499" t="s">
        <v>620</v>
      </c>
      <c r="D3586" s="546" t="s">
        <v>9368</v>
      </c>
      <c r="E3586" s="575">
        <v>3500</v>
      </c>
      <c r="F3586" s="576">
        <v>23946104</v>
      </c>
      <c r="G3586" s="577" t="s">
        <v>9369</v>
      </c>
      <c r="H3586" s="551" t="s">
        <v>7172</v>
      </c>
      <c r="I3586" s="551" t="s">
        <v>7082</v>
      </c>
      <c r="J3586" s="551" t="s">
        <v>7172</v>
      </c>
      <c r="K3586" s="555">
        <v>1</v>
      </c>
      <c r="L3586" s="546">
        <v>12</v>
      </c>
      <c r="M3586" s="578">
        <v>44688.217934003187</v>
      </c>
      <c r="N3586" s="546">
        <v>1</v>
      </c>
      <c r="O3586" s="546">
        <v>6</v>
      </c>
      <c r="P3586" s="578">
        <v>22210.111892675654</v>
      </c>
    </row>
    <row r="3587" spans="1:16" x14ac:dyDescent="0.2">
      <c r="A3587" s="546" t="s">
        <v>8110</v>
      </c>
      <c r="B3587" s="498" t="s">
        <v>619</v>
      </c>
      <c r="C3587" s="499" t="s">
        <v>620</v>
      </c>
      <c r="D3587" s="546" t="s">
        <v>9051</v>
      </c>
      <c r="E3587" s="575">
        <v>6500</v>
      </c>
      <c r="F3587" s="576">
        <v>23963840</v>
      </c>
      <c r="G3587" s="577" t="s">
        <v>9370</v>
      </c>
      <c r="H3587" s="551" t="s">
        <v>7884</v>
      </c>
      <c r="I3587" s="551" t="s">
        <v>7082</v>
      </c>
      <c r="J3587" s="551" t="s">
        <v>7884</v>
      </c>
      <c r="K3587" s="555">
        <v>1</v>
      </c>
      <c r="L3587" s="546">
        <v>12</v>
      </c>
      <c r="M3587" s="578">
        <v>80688.217934003187</v>
      </c>
      <c r="N3587" s="546">
        <v>1</v>
      </c>
      <c r="O3587" s="546">
        <v>6</v>
      </c>
      <c r="P3587" s="578">
        <v>40210.111892675661</v>
      </c>
    </row>
    <row r="3588" spans="1:16" x14ac:dyDescent="0.2">
      <c r="A3588" s="546" t="s">
        <v>8110</v>
      </c>
      <c r="B3588" s="498" t="s">
        <v>619</v>
      </c>
      <c r="C3588" s="499" t="s">
        <v>620</v>
      </c>
      <c r="D3588" s="546" t="s">
        <v>8111</v>
      </c>
      <c r="E3588" s="575">
        <v>1900</v>
      </c>
      <c r="F3588" s="576">
        <v>23976410</v>
      </c>
      <c r="G3588" s="577" t="s">
        <v>9371</v>
      </c>
      <c r="H3588" s="551" t="s">
        <v>8124</v>
      </c>
      <c r="I3588" s="551" t="s">
        <v>7142</v>
      </c>
      <c r="J3588" s="551" t="s">
        <v>8124</v>
      </c>
      <c r="K3588" s="555">
        <v>1</v>
      </c>
      <c r="L3588" s="546">
        <v>12</v>
      </c>
      <c r="M3588" s="578">
        <v>25450.417934003184</v>
      </c>
      <c r="N3588" s="546">
        <v>1</v>
      </c>
      <c r="O3588" s="546">
        <v>6</v>
      </c>
      <c r="P3588" s="578">
        <v>12329.311892675656</v>
      </c>
    </row>
    <row r="3589" spans="1:16" x14ac:dyDescent="0.2">
      <c r="A3589" s="546" t="s">
        <v>8110</v>
      </c>
      <c r="B3589" s="498" t="s">
        <v>619</v>
      </c>
      <c r="C3589" s="499" t="s">
        <v>620</v>
      </c>
      <c r="D3589" s="546" t="s">
        <v>9372</v>
      </c>
      <c r="E3589" s="575">
        <v>1900</v>
      </c>
      <c r="F3589" s="576">
        <v>25311477</v>
      </c>
      <c r="G3589" s="577" t="s">
        <v>9373</v>
      </c>
      <c r="H3589" s="551" t="s">
        <v>8119</v>
      </c>
      <c r="I3589" s="551" t="s">
        <v>7142</v>
      </c>
      <c r="J3589" s="551" t="s">
        <v>8119</v>
      </c>
      <c r="K3589" s="555">
        <v>1</v>
      </c>
      <c r="L3589" s="546">
        <v>12</v>
      </c>
      <c r="M3589" s="578">
        <v>25450.417934003184</v>
      </c>
      <c r="N3589" s="546">
        <v>1</v>
      </c>
      <c r="O3589" s="546">
        <v>6</v>
      </c>
      <c r="P3589" s="578">
        <v>12329.311892675656</v>
      </c>
    </row>
    <row r="3590" spans="1:16" x14ac:dyDescent="0.2">
      <c r="A3590" s="546" t="s">
        <v>8110</v>
      </c>
      <c r="B3590" s="498" t="s">
        <v>619</v>
      </c>
      <c r="C3590" s="499" t="s">
        <v>620</v>
      </c>
      <c r="D3590" s="546" t="s">
        <v>8111</v>
      </c>
      <c r="E3590" s="575">
        <v>1900</v>
      </c>
      <c r="F3590" s="576" t="s">
        <v>9374</v>
      </c>
      <c r="G3590" s="577" t="s">
        <v>9375</v>
      </c>
      <c r="H3590" s="551" t="s">
        <v>8119</v>
      </c>
      <c r="I3590" s="551" t="s">
        <v>7142</v>
      </c>
      <c r="J3590" s="551" t="s">
        <v>8119</v>
      </c>
      <c r="K3590" s="555">
        <v>1</v>
      </c>
      <c r="L3590" s="546">
        <v>12</v>
      </c>
      <c r="M3590" s="578">
        <v>25450.417934003184</v>
      </c>
      <c r="N3590" s="546">
        <v>1</v>
      </c>
      <c r="O3590" s="546">
        <v>1</v>
      </c>
      <c r="P3590" s="578">
        <v>2371</v>
      </c>
    </row>
    <row r="3591" spans="1:16" x14ac:dyDescent="0.2">
      <c r="A3591" s="546" t="s">
        <v>8110</v>
      </c>
      <c r="B3591" s="498" t="s">
        <v>619</v>
      </c>
      <c r="C3591" s="499" t="s">
        <v>620</v>
      </c>
      <c r="D3591" s="546" t="s">
        <v>8111</v>
      </c>
      <c r="E3591" s="575">
        <v>1900</v>
      </c>
      <c r="F3591" s="576" t="s">
        <v>9376</v>
      </c>
      <c r="G3591" s="577" t="s">
        <v>9377</v>
      </c>
      <c r="H3591" s="551" t="s">
        <v>8119</v>
      </c>
      <c r="I3591" s="551" t="s">
        <v>7142</v>
      </c>
      <c r="J3591" s="551" t="s">
        <v>8119</v>
      </c>
      <c r="K3591" s="555">
        <v>1</v>
      </c>
      <c r="L3591" s="546">
        <v>12</v>
      </c>
      <c r="M3591" s="578">
        <v>25450.417934003184</v>
      </c>
      <c r="N3591" s="546">
        <v>1</v>
      </c>
      <c r="O3591" s="546">
        <v>6</v>
      </c>
      <c r="P3591" s="578">
        <v>12329.311892675656</v>
      </c>
    </row>
    <row r="3592" spans="1:16" x14ac:dyDescent="0.2">
      <c r="A3592" s="546" t="s">
        <v>8110</v>
      </c>
      <c r="B3592" s="498" t="s">
        <v>619</v>
      </c>
      <c r="C3592" s="499" t="s">
        <v>620</v>
      </c>
      <c r="D3592" s="546" t="s">
        <v>8324</v>
      </c>
      <c r="E3592" s="575">
        <v>1900</v>
      </c>
      <c r="F3592" s="576">
        <v>23877992</v>
      </c>
      <c r="G3592" s="577" t="s">
        <v>9378</v>
      </c>
      <c r="H3592" s="551" t="s">
        <v>8124</v>
      </c>
      <c r="I3592" s="551" t="s">
        <v>7142</v>
      </c>
      <c r="J3592" s="551" t="s">
        <v>8124</v>
      </c>
      <c r="K3592" s="555">
        <v>1</v>
      </c>
      <c r="L3592" s="546">
        <v>12</v>
      </c>
      <c r="M3592" s="578">
        <v>25450.417934003184</v>
      </c>
      <c r="N3592" s="546">
        <v>1</v>
      </c>
      <c r="O3592" s="546">
        <v>6</v>
      </c>
      <c r="P3592" s="578">
        <v>12329.311892675656</v>
      </c>
    </row>
    <row r="3593" spans="1:16" x14ac:dyDescent="0.2">
      <c r="A3593" s="546" t="s">
        <v>8110</v>
      </c>
      <c r="B3593" s="498" t="s">
        <v>619</v>
      </c>
      <c r="C3593" s="499" t="s">
        <v>620</v>
      </c>
      <c r="D3593" s="546" t="s">
        <v>8536</v>
      </c>
      <c r="E3593" s="575">
        <v>2300</v>
      </c>
      <c r="F3593" s="576">
        <v>41593523</v>
      </c>
      <c r="G3593" s="577" t="s">
        <v>9379</v>
      </c>
      <c r="H3593" s="551" t="s">
        <v>7122</v>
      </c>
      <c r="I3593" s="551" t="s">
        <v>7122</v>
      </c>
      <c r="J3593" s="551" t="s">
        <v>7122</v>
      </c>
      <c r="K3593" s="555">
        <v>1</v>
      </c>
      <c r="L3593" s="546">
        <v>12</v>
      </c>
      <c r="M3593" s="578">
        <v>30288.217934003187</v>
      </c>
      <c r="N3593" s="546">
        <v>1</v>
      </c>
      <c r="O3593" s="546">
        <v>6</v>
      </c>
      <c r="P3593" s="578">
        <v>14945.311892675656</v>
      </c>
    </row>
    <row r="3594" spans="1:16" x14ac:dyDescent="0.2">
      <c r="A3594" s="546" t="s">
        <v>8110</v>
      </c>
      <c r="B3594" s="498" t="s">
        <v>619</v>
      </c>
      <c r="C3594" s="499" t="s">
        <v>620</v>
      </c>
      <c r="D3594" s="546" t="s">
        <v>9380</v>
      </c>
      <c r="E3594" s="575">
        <v>2600</v>
      </c>
      <c r="F3594" s="576">
        <v>23853799</v>
      </c>
      <c r="G3594" s="577" t="s">
        <v>9381</v>
      </c>
      <c r="H3594" s="551" t="s">
        <v>8298</v>
      </c>
      <c r="I3594" s="551" t="s">
        <v>7122</v>
      </c>
      <c r="J3594" s="551" t="s">
        <v>8298</v>
      </c>
      <c r="K3594" s="555">
        <v>1</v>
      </c>
      <c r="L3594" s="546">
        <v>12</v>
      </c>
      <c r="M3594" s="578">
        <v>33888.217934003187</v>
      </c>
      <c r="N3594" s="546">
        <v>1</v>
      </c>
      <c r="O3594" s="546">
        <v>6</v>
      </c>
      <c r="P3594" s="578">
        <v>16810.111892675654</v>
      </c>
    </row>
    <row r="3595" spans="1:16" x14ac:dyDescent="0.2">
      <c r="A3595" s="546" t="s">
        <v>8110</v>
      </c>
      <c r="B3595" s="498" t="s">
        <v>619</v>
      </c>
      <c r="C3595" s="499" t="s">
        <v>620</v>
      </c>
      <c r="D3595" s="546" t="s">
        <v>8111</v>
      </c>
      <c r="E3595" s="575">
        <v>1900</v>
      </c>
      <c r="F3595" s="576">
        <v>25124578</v>
      </c>
      <c r="G3595" s="577" t="s">
        <v>9382</v>
      </c>
      <c r="H3595" s="551" t="s">
        <v>8124</v>
      </c>
      <c r="I3595" s="551" t="s">
        <v>7142</v>
      </c>
      <c r="J3595" s="551" t="s">
        <v>8124</v>
      </c>
      <c r="K3595" s="555">
        <v>1</v>
      </c>
      <c r="L3595" s="546">
        <v>12</v>
      </c>
      <c r="M3595" s="578">
        <v>25450.417934003184</v>
      </c>
      <c r="N3595" s="546">
        <v>1</v>
      </c>
      <c r="O3595" s="546">
        <v>6</v>
      </c>
      <c r="P3595" s="578">
        <v>12329.311892675656</v>
      </c>
    </row>
    <row r="3596" spans="1:16" x14ac:dyDescent="0.2">
      <c r="A3596" s="546" t="s">
        <v>8110</v>
      </c>
      <c r="B3596" s="498" t="s">
        <v>619</v>
      </c>
      <c r="C3596" s="499" t="s">
        <v>620</v>
      </c>
      <c r="D3596" s="546" t="s">
        <v>8111</v>
      </c>
      <c r="E3596" s="575">
        <v>1900</v>
      </c>
      <c r="F3596" s="576">
        <v>24476662</v>
      </c>
      <c r="G3596" s="577" t="s">
        <v>9383</v>
      </c>
      <c r="H3596" s="551" t="s">
        <v>8124</v>
      </c>
      <c r="I3596" s="551" t="s">
        <v>7142</v>
      </c>
      <c r="J3596" s="551" t="s">
        <v>8124</v>
      </c>
      <c r="K3596" s="555">
        <v>1</v>
      </c>
      <c r="L3596" s="546">
        <v>12</v>
      </c>
      <c r="M3596" s="578">
        <v>25450.417934003184</v>
      </c>
      <c r="N3596" s="546">
        <v>1</v>
      </c>
      <c r="O3596" s="546">
        <v>6</v>
      </c>
      <c r="P3596" s="578">
        <v>12329.311892675656</v>
      </c>
    </row>
    <row r="3597" spans="1:16" x14ac:dyDescent="0.2">
      <c r="A3597" s="546" t="s">
        <v>8110</v>
      </c>
      <c r="B3597" s="498" t="s">
        <v>619</v>
      </c>
      <c r="C3597" s="499" t="s">
        <v>620</v>
      </c>
      <c r="D3597" s="546" t="s">
        <v>9384</v>
      </c>
      <c r="E3597" s="575">
        <v>1900</v>
      </c>
      <c r="F3597" s="576">
        <v>23983382</v>
      </c>
      <c r="G3597" s="577" t="s">
        <v>9385</v>
      </c>
      <c r="H3597" s="551" t="s">
        <v>8124</v>
      </c>
      <c r="I3597" s="551" t="s">
        <v>7142</v>
      </c>
      <c r="J3597" s="551" t="s">
        <v>8124</v>
      </c>
      <c r="K3597" s="555">
        <v>1</v>
      </c>
      <c r="L3597" s="546">
        <v>12</v>
      </c>
      <c r="M3597" s="578">
        <v>25450.417934003184</v>
      </c>
      <c r="N3597" s="546">
        <v>1</v>
      </c>
      <c r="O3597" s="546">
        <v>6</v>
      </c>
      <c r="P3597" s="578">
        <v>12329.311892675656</v>
      </c>
    </row>
    <row r="3598" spans="1:16" x14ac:dyDescent="0.2">
      <c r="A3598" s="546" t="s">
        <v>8110</v>
      </c>
      <c r="B3598" s="498" t="s">
        <v>619</v>
      </c>
      <c r="C3598" s="499" t="s">
        <v>620</v>
      </c>
      <c r="D3598" s="546" t="s">
        <v>8825</v>
      </c>
      <c r="E3598" s="575">
        <v>2800</v>
      </c>
      <c r="F3598" s="576">
        <v>80007653</v>
      </c>
      <c r="G3598" s="577" t="s">
        <v>9386</v>
      </c>
      <c r="H3598" s="551" t="s">
        <v>9387</v>
      </c>
      <c r="I3598" s="551" t="s">
        <v>7122</v>
      </c>
      <c r="J3598" s="551" t="s">
        <v>9387</v>
      </c>
      <c r="K3598" s="555">
        <v>1</v>
      </c>
      <c r="L3598" s="546">
        <v>12</v>
      </c>
      <c r="M3598" s="578">
        <v>36288.217934003187</v>
      </c>
      <c r="N3598" s="546">
        <v>1</v>
      </c>
      <c r="O3598" s="546">
        <v>6</v>
      </c>
      <c r="P3598" s="578">
        <v>18010.111892675654</v>
      </c>
    </row>
    <row r="3599" spans="1:16" x14ac:dyDescent="0.2">
      <c r="A3599" s="546" t="s">
        <v>8110</v>
      </c>
      <c r="B3599" s="498" t="s">
        <v>619</v>
      </c>
      <c r="C3599" s="499" t="s">
        <v>620</v>
      </c>
      <c r="D3599" s="546" t="s">
        <v>8111</v>
      </c>
      <c r="E3599" s="575">
        <v>3300</v>
      </c>
      <c r="F3599" s="576">
        <v>43799502</v>
      </c>
      <c r="G3599" s="577" t="s">
        <v>9388</v>
      </c>
      <c r="H3599" s="551" t="s">
        <v>8179</v>
      </c>
      <c r="I3599" s="551" t="s">
        <v>7082</v>
      </c>
      <c r="J3599" s="551" t="s">
        <v>8179</v>
      </c>
      <c r="K3599" s="555">
        <v>1</v>
      </c>
      <c r="L3599" s="546">
        <v>12</v>
      </c>
      <c r="M3599" s="578">
        <v>42288.217934003187</v>
      </c>
      <c r="N3599" s="546">
        <v>1</v>
      </c>
      <c r="O3599" s="546">
        <v>6</v>
      </c>
      <c r="P3599" s="578">
        <v>21010.111892675654</v>
      </c>
    </row>
    <row r="3600" spans="1:16" x14ac:dyDescent="0.2">
      <c r="A3600" s="546" t="s">
        <v>8110</v>
      </c>
      <c r="B3600" s="498" t="s">
        <v>619</v>
      </c>
      <c r="C3600" s="499" t="s">
        <v>620</v>
      </c>
      <c r="D3600" s="546" t="s">
        <v>8111</v>
      </c>
      <c r="E3600" s="575">
        <v>2300</v>
      </c>
      <c r="F3600" s="576">
        <v>43644792</v>
      </c>
      <c r="G3600" s="577" t="s">
        <v>9389</v>
      </c>
      <c r="H3600" s="551" t="s">
        <v>8434</v>
      </c>
      <c r="I3600" s="551" t="s">
        <v>7122</v>
      </c>
      <c r="J3600" s="551" t="s">
        <v>8434</v>
      </c>
      <c r="K3600" s="555">
        <v>1</v>
      </c>
      <c r="L3600" s="546">
        <v>12</v>
      </c>
      <c r="M3600" s="578">
        <v>30288.217934003187</v>
      </c>
      <c r="N3600" s="546">
        <v>1</v>
      </c>
      <c r="O3600" s="546">
        <v>6</v>
      </c>
      <c r="P3600" s="578">
        <v>14945.311892675656</v>
      </c>
    </row>
    <row r="3601" spans="1:16" x14ac:dyDescent="0.2">
      <c r="A3601" s="546" t="s">
        <v>8110</v>
      </c>
      <c r="B3601" s="498" t="s">
        <v>619</v>
      </c>
      <c r="C3601" s="499" t="s">
        <v>620</v>
      </c>
      <c r="D3601" s="546" t="s">
        <v>8111</v>
      </c>
      <c r="E3601" s="575">
        <v>4100</v>
      </c>
      <c r="F3601" s="576">
        <v>23951771</v>
      </c>
      <c r="G3601" s="577" t="s">
        <v>9390</v>
      </c>
      <c r="H3601" s="551" t="s">
        <v>8179</v>
      </c>
      <c r="I3601" s="551" t="s">
        <v>7082</v>
      </c>
      <c r="J3601" s="551" t="s">
        <v>8179</v>
      </c>
      <c r="K3601" s="555">
        <v>1</v>
      </c>
      <c r="L3601" s="546">
        <v>12</v>
      </c>
      <c r="M3601" s="578">
        <v>51888.217934003187</v>
      </c>
      <c r="N3601" s="546">
        <v>1</v>
      </c>
      <c r="O3601" s="546">
        <v>6</v>
      </c>
      <c r="P3601" s="578">
        <v>25810.111892675654</v>
      </c>
    </row>
    <row r="3602" spans="1:16" x14ac:dyDescent="0.2">
      <c r="A3602" s="546" t="s">
        <v>8110</v>
      </c>
      <c r="B3602" s="498" t="s">
        <v>619</v>
      </c>
      <c r="C3602" s="499" t="s">
        <v>620</v>
      </c>
      <c r="D3602" s="546" t="s">
        <v>8221</v>
      </c>
      <c r="E3602" s="575">
        <v>1900</v>
      </c>
      <c r="F3602" s="576" t="s">
        <v>9391</v>
      </c>
      <c r="G3602" s="577" t="s">
        <v>9392</v>
      </c>
      <c r="H3602" s="551" t="s">
        <v>8119</v>
      </c>
      <c r="I3602" s="551" t="s">
        <v>7142</v>
      </c>
      <c r="J3602" s="551" t="s">
        <v>8119</v>
      </c>
      <c r="K3602" s="555">
        <v>1</v>
      </c>
      <c r="L3602" s="546">
        <v>12</v>
      </c>
      <c r="M3602" s="578">
        <v>25450.417934003184</v>
      </c>
      <c r="N3602" s="546">
        <v>1</v>
      </c>
      <c r="O3602" s="546">
        <v>6</v>
      </c>
      <c r="P3602" s="578">
        <v>12329.311892675656</v>
      </c>
    </row>
    <row r="3603" spans="1:16" x14ac:dyDescent="0.2">
      <c r="A3603" s="546" t="s">
        <v>8110</v>
      </c>
      <c r="B3603" s="498" t="s">
        <v>619</v>
      </c>
      <c r="C3603" s="499" t="s">
        <v>620</v>
      </c>
      <c r="D3603" s="546" t="s">
        <v>8221</v>
      </c>
      <c r="E3603" s="575">
        <v>1900</v>
      </c>
      <c r="F3603" s="576" t="s">
        <v>9393</v>
      </c>
      <c r="G3603" s="577" t="s">
        <v>9394</v>
      </c>
      <c r="H3603" s="551" t="s">
        <v>8111</v>
      </c>
      <c r="I3603" s="551" t="s">
        <v>7142</v>
      </c>
      <c r="J3603" s="551" t="s">
        <v>8111</v>
      </c>
      <c r="K3603" s="555">
        <v>1</v>
      </c>
      <c r="L3603" s="546">
        <v>12</v>
      </c>
      <c r="M3603" s="578">
        <v>25450.417934003184</v>
      </c>
      <c r="N3603" s="546">
        <v>1</v>
      </c>
      <c r="O3603" s="546">
        <v>6</v>
      </c>
      <c r="P3603" s="578">
        <v>12329.311892675656</v>
      </c>
    </row>
    <row r="3604" spans="1:16" x14ac:dyDescent="0.2">
      <c r="A3604" s="546" t="s">
        <v>8110</v>
      </c>
      <c r="B3604" s="498" t="s">
        <v>619</v>
      </c>
      <c r="C3604" s="499" t="s">
        <v>620</v>
      </c>
      <c r="D3604" s="546" t="s">
        <v>9395</v>
      </c>
      <c r="E3604" s="575">
        <v>1900</v>
      </c>
      <c r="F3604" s="576">
        <v>25215429</v>
      </c>
      <c r="G3604" s="577" t="s">
        <v>9396</v>
      </c>
      <c r="H3604" s="551" t="s">
        <v>8812</v>
      </c>
      <c r="I3604" s="551" t="s">
        <v>7142</v>
      </c>
      <c r="J3604" s="551" t="s">
        <v>8812</v>
      </c>
      <c r="K3604" s="555">
        <v>1</v>
      </c>
      <c r="L3604" s="546">
        <v>12</v>
      </c>
      <c r="M3604" s="578">
        <v>25450.417934003184</v>
      </c>
      <c r="N3604" s="546">
        <v>1</v>
      </c>
      <c r="O3604" s="546">
        <v>6</v>
      </c>
      <c r="P3604" s="578">
        <v>12329.311892675656</v>
      </c>
    </row>
    <row r="3605" spans="1:16" x14ac:dyDescent="0.2">
      <c r="A3605" s="546" t="s">
        <v>8110</v>
      </c>
      <c r="B3605" s="498" t="s">
        <v>619</v>
      </c>
      <c r="C3605" s="499" t="s">
        <v>620</v>
      </c>
      <c r="D3605" s="546" t="s">
        <v>8111</v>
      </c>
      <c r="E3605" s="575">
        <v>2300</v>
      </c>
      <c r="F3605" s="576">
        <v>23856999</v>
      </c>
      <c r="G3605" s="577" t="s">
        <v>9397</v>
      </c>
      <c r="H3605" s="551" t="s">
        <v>9398</v>
      </c>
      <c r="I3605" s="551" t="s">
        <v>7122</v>
      </c>
      <c r="J3605" s="551" t="s">
        <v>9398</v>
      </c>
      <c r="K3605" s="555">
        <v>1</v>
      </c>
      <c r="L3605" s="546">
        <v>12</v>
      </c>
      <c r="M3605" s="578">
        <v>30288.217934003187</v>
      </c>
      <c r="N3605" s="546">
        <v>1</v>
      </c>
      <c r="O3605" s="546">
        <v>6</v>
      </c>
      <c r="P3605" s="578">
        <v>14945.311892675656</v>
      </c>
    </row>
    <row r="3606" spans="1:16" x14ac:dyDescent="0.2">
      <c r="A3606" s="546" t="s">
        <v>8110</v>
      </c>
      <c r="B3606" s="498" t="s">
        <v>619</v>
      </c>
      <c r="C3606" s="499" t="s">
        <v>620</v>
      </c>
      <c r="D3606" s="546" t="s">
        <v>8616</v>
      </c>
      <c r="E3606" s="575">
        <v>2800</v>
      </c>
      <c r="F3606" s="576">
        <v>23930449</v>
      </c>
      <c r="G3606" s="577" t="s">
        <v>9399</v>
      </c>
      <c r="H3606" s="551" t="s">
        <v>8473</v>
      </c>
      <c r="I3606" s="551" t="s">
        <v>7122</v>
      </c>
      <c r="J3606" s="551" t="s">
        <v>8473</v>
      </c>
      <c r="K3606" s="555">
        <v>1</v>
      </c>
      <c r="L3606" s="546">
        <v>12</v>
      </c>
      <c r="M3606" s="578">
        <v>36288.217934003187</v>
      </c>
      <c r="N3606" s="546">
        <v>1</v>
      </c>
      <c r="O3606" s="546">
        <v>6</v>
      </c>
      <c r="P3606" s="578">
        <v>18010.111892675654</v>
      </c>
    </row>
    <row r="3607" spans="1:16" x14ac:dyDescent="0.2">
      <c r="A3607" s="546" t="s">
        <v>8110</v>
      </c>
      <c r="B3607" s="498" t="s">
        <v>619</v>
      </c>
      <c r="C3607" s="499" t="s">
        <v>620</v>
      </c>
      <c r="D3607" s="546" t="s">
        <v>8560</v>
      </c>
      <c r="E3607" s="575">
        <v>1900</v>
      </c>
      <c r="F3607" s="576">
        <v>41089100</v>
      </c>
      <c r="G3607" s="577" t="s">
        <v>9400</v>
      </c>
      <c r="H3607" s="551" t="s">
        <v>8124</v>
      </c>
      <c r="I3607" s="551" t="s">
        <v>7142</v>
      </c>
      <c r="J3607" s="551" t="s">
        <v>8124</v>
      </c>
      <c r="K3607" s="555">
        <v>1</v>
      </c>
      <c r="L3607" s="546">
        <v>12</v>
      </c>
      <c r="M3607" s="578">
        <v>25450.417934003184</v>
      </c>
      <c r="N3607" s="546">
        <v>1</v>
      </c>
      <c r="O3607" s="546">
        <v>6</v>
      </c>
      <c r="P3607" s="578">
        <v>12329.311892675656</v>
      </c>
    </row>
    <row r="3608" spans="1:16" x14ac:dyDescent="0.2">
      <c r="A3608" s="546" t="s">
        <v>8110</v>
      </c>
      <c r="B3608" s="498" t="s">
        <v>619</v>
      </c>
      <c r="C3608" s="499" t="s">
        <v>620</v>
      </c>
      <c r="D3608" s="546" t="s">
        <v>9401</v>
      </c>
      <c r="E3608" s="575">
        <v>1900</v>
      </c>
      <c r="F3608" s="576">
        <v>31542939</v>
      </c>
      <c r="G3608" s="577" t="s">
        <v>9402</v>
      </c>
      <c r="H3608" s="551" t="s">
        <v>8119</v>
      </c>
      <c r="I3608" s="551" t="s">
        <v>7142</v>
      </c>
      <c r="J3608" s="551" t="s">
        <v>8119</v>
      </c>
      <c r="K3608" s="555">
        <v>1</v>
      </c>
      <c r="L3608" s="546">
        <v>12</v>
      </c>
      <c r="M3608" s="578">
        <v>25450.417934003184</v>
      </c>
      <c r="N3608" s="546">
        <v>1</v>
      </c>
      <c r="O3608" s="546">
        <v>6</v>
      </c>
      <c r="P3608" s="578">
        <v>12329.311892675656</v>
      </c>
    </row>
    <row r="3609" spans="1:16" x14ac:dyDescent="0.2">
      <c r="A3609" s="546" t="s">
        <v>8110</v>
      </c>
      <c r="B3609" s="498" t="s">
        <v>619</v>
      </c>
      <c r="C3609" s="499" t="s">
        <v>620</v>
      </c>
      <c r="D3609" s="546" t="s">
        <v>8111</v>
      </c>
      <c r="E3609" s="575">
        <v>1900</v>
      </c>
      <c r="F3609" s="576">
        <v>40994219</v>
      </c>
      <c r="G3609" s="577" t="s">
        <v>9403</v>
      </c>
      <c r="H3609" s="551" t="s">
        <v>8124</v>
      </c>
      <c r="I3609" s="551" t="s">
        <v>7142</v>
      </c>
      <c r="J3609" s="551" t="s">
        <v>8124</v>
      </c>
      <c r="K3609" s="555">
        <v>1</v>
      </c>
      <c r="L3609" s="546">
        <v>12</v>
      </c>
      <c r="M3609" s="578">
        <v>25450.417934003184</v>
      </c>
      <c r="N3609" s="546">
        <v>1</v>
      </c>
      <c r="O3609" s="546">
        <v>6</v>
      </c>
      <c r="P3609" s="578">
        <v>12329.311892675656</v>
      </c>
    </row>
    <row r="3610" spans="1:16" x14ac:dyDescent="0.2">
      <c r="A3610" s="546" t="s">
        <v>8110</v>
      </c>
      <c r="B3610" s="498" t="s">
        <v>619</v>
      </c>
      <c r="C3610" s="499" t="s">
        <v>620</v>
      </c>
      <c r="D3610" s="546" t="s">
        <v>8808</v>
      </c>
      <c r="E3610" s="575">
        <v>1900</v>
      </c>
      <c r="F3610" s="576">
        <v>24894771</v>
      </c>
      <c r="G3610" s="577" t="s">
        <v>9404</v>
      </c>
      <c r="H3610" s="551" t="s">
        <v>9405</v>
      </c>
      <c r="I3610" s="551" t="s">
        <v>7142</v>
      </c>
      <c r="J3610" s="551" t="s">
        <v>9405</v>
      </c>
      <c r="K3610" s="555">
        <v>1</v>
      </c>
      <c r="L3610" s="546">
        <v>12</v>
      </c>
      <c r="M3610" s="578">
        <v>25450.417934003184</v>
      </c>
      <c r="N3610" s="546">
        <v>1</v>
      </c>
      <c r="O3610" s="546">
        <v>6</v>
      </c>
      <c r="P3610" s="578">
        <v>12329.311892675656</v>
      </c>
    </row>
    <row r="3611" spans="1:16" x14ac:dyDescent="0.2">
      <c r="A3611" s="546" t="s">
        <v>8110</v>
      </c>
      <c r="B3611" s="498" t="s">
        <v>619</v>
      </c>
      <c r="C3611" s="499" t="s">
        <v>620</v>
      </c>
      <c r="D3611" s="546" t="s">
        <v>9171</v>
      </c>
      <c r="E3611" s="575">
        <v>3500</v>
      </c>
      <c r="F3611" s="576">
        <v>41685400</v>
      </c>
      <c r="G3611" s="577" t="s">
        <v>9406</v>
      </c>
      <c r="H3611" s="551" t="s">
        <v>8493</v>
      </c>
      <c r="I3611" s="551" t="s">
        <v>7082</v>
      </c>
      <c r="J3611" s="551" t="s">
        <v>8493</v>
      </c>
      <c r="K3611" s="555">
        <v>1</v>
      </c>
      <c r="L3611" s="546">
        <v>12</v>
      </c>
      <c r="M3611" s="578">
        <v>44688.217934003187</v>
      </c>
      <c r="N3611" s="546">
        <v>1</v>
      </c>
      <c r="O3611" s="546">
        <v>6</v>
      </c>
      <c r="P3611" s="578">
        <v>22210.111892675654</v>
      </c>
    </row>
    <row r="3612" spans="1:16" x14ac:dyDescent="0.2">
      <c r="A3612" s="546" t="s">
        <v>8110</v>
      </c>
      <c r="B3612" s="498" t="s">
        <v>619</v>
      </c>
      <c r="C3612" s="499" t="s">
        <v>620</v>
      </c>
      <c r="D3612" s="546" t="s">
        <v>9407</v>
      </c>
      <c r="E3612" s="575">
        <v>1900</v>
      </c>
      <c r="F3612" s="576">
        <v>23996552</v>
      </c>
      <c r="G3612" s="577" t="s">
        <v>9408</v>
      </c>
      <c r="H3612" s="551" t="s">
        <v>8124</v>
      </c>
      <c r="I3612" s="551" t="s">
        <v>7142</v>
      </c>
      <c r="J3612" s="551" t="s">
        <v>8124</v>
      </c>
      <c r="K3612" s="555">
        <v>1</v>
      </c>
      <c r="L3612" s="546">
        <v>12</v>
      </c>
      <c r="M3612" s="578">
        <v>25450.417934003184</v>
      </c>
      <c r="N3612" s="546">
        <v>1</v>
      </c>
      <c r="O3612" s="546">
        <v>6</v>
      </c>
      <c r="P3612" s="578">
        <v>12329.311892675656</v>
      </c>
    </row>
    <row r="3613" spans="1:16" x14ac:dyDescent="0.2">
      <c r="A3613" s="546" t="s">
        <v>8110</v>
      </c>
      <c r="B3613" s="498" t="s">
        <v>619</v>
      </c>
      <c r="C3613" s="499" t="s">
        <v>620</v>
      </c>
      <c r="D3613" s="546" t="s">
        <v>8485</v>
      </c>
      <c r="E3613" s="575">
        <v>2300</v>
      </c>
      <c r="F3613" s="576">
        <v>24007167</v>
      </c>
      <c r="G3613" s="577" t="s">
        <v>9409</v>
      </c>
      <c r="H3613" s="551" t="s">
        <v>9410</v>
      </c>
      <c r="I3613" s="551" t="s">
        <v>7122</v>
      </c>
      <c r="J3613" s="551" t="s">
        <v>9410</v>
      </c>
      <c r="K3613" s="555">
        <v>1</v>
      </c>
      <c r="L3613" s="546">
        <v>12</v>
      </c>
      <c r="M3613" s="578">
        <v>30288.217934003187</v>
      </c>
      <c r="N3613" s="546">
        <v>1</v>
      </c>
      <c r="O3613" s="546">
        <v>6</v>
      </c>
      <c r="P3613" s="578">
        <v>14945.311892675656</v>
      </c>
    </row>
    <row r="3614" spans="1:16" x14ac:dyDescent="0.2">
      <c r="A3614" s="546" t="s">
        <v>8110</v>
      </c>
      <c r="B3614" s="498" t="s">
        <v>619</v>
      </c>
      <c r="C3614" s="499" t="s">
        <v>620</v>
      </c>
      <c r="D3614" s="546" t="s">
        <v>8786</v>
      </c>
      <c r="E3614" s="575">
        <v>1900</v>
      </c>
      <c r="F3614" s="576">
        <v>80630025</v>
      </c>
      <c r="G3614" s="577" t="s">
        <v>9411</v>
      </c>
      <c r="H3614" s="551" t="s">
        <v>8124</v>
      </c>
      <c r="I3614" s="551" t="s">
        <v>7142</v>
      </c>
      <c r="J3614" s="551" t="s">
        <v>8124</v>
      </c>
      <c r="K3614" s="555">
        <v>1</v>
      </c>
      <c r="L3614" s="546">
        <v>12</v>
      </c>
      <c r="M3614" s="578">
        <v>25450.417934003184</v>
      </c>
      <c r="N3614" s="546">
        <v>1</v>
      </c>
      <c r="O3614" s="546">
        <v>6</v>
      </c>
      <c r="P3614" s="578">
        <v>12329.311892675656</v>
      </c>
    </row>
    <row r="3615" spans="1:16" x14ac:dyDescent="0.2">
      <c r="A3615" s="546" t="s">
        <v>8110</v>
      </c>
      <c r="B3615" s="498" t="s">
        <v>619</v>
      </c>
      <c r="C3615" s="499" t="s">
        <v>620</v>
      </c>
      <c r="D3615" s="546" t="s">
        <v>9412</v>
      </c>
      <c r="E3615" s="575">
        <v>4300</v>
      </c>
      <c r="F3615" s="576">
        <v>46142954</v>
      </c>
      <c r="G3615" s="577" t="s">
        <v>9413</v>
      </c>
      <c r="H3615" s="551" t="s">
        <v>9414</v>
      </c>
      <c r="I3615" s="551" t="s">
        <v>7082</v>
      </c>
      <c r="J3615" s="551" t="s">
        <v>9414</v>
      </c>
      <c r="K3615" s="555">
        <v>1</v>
      </c>
      <c r="L3615" s="546">
        <v>12</v>
      </c>
      <c r="M3615" s="578">
        <v>54288.217934003187</v>
      </c>
      <c r="N3615" s="546">
        <v>1</v>
      </c>
      <c r="O3615" s="546">
        <v>6</v>
      </c>
      <c r="P3615" s="578">
        <v>27010.111892675654</v>
      </c>
    </row>
    <row r="3616" spans="1:16" x14ac:dyDescent="0.2">
      <c r="A3616" s="546" t="s">
        <v>8110</v>
      </c>
      <c r="B3616" s="498" t="s">
        <v>619</v>
      </c>
      <c r="C3616" s="499" t="s">
        <v>620</v>
      </c>
      <c r="D3616" s="546" t="s">
        <v>8111</v>
      </c>
      <c r="E3616" s="575">
        <v>1900</v>
      </c>
      <c r="F3616" s="576" t="s">
        <v>9415</v>
      </c>
      <c r="G3616" s="577" t="s">
        <v>9416</v>
      </c>
      <c r="H3616" s="551" t="s">
        <v>8119</v>
      </c>
      <c r="I3616" s="551" t="s">
        <v>7142</v>
      </c>
      <c r="J3616" s="551" t="s">
        <v>8119</v>
      </c>
      <c r="K3616" s="555">
        <v>1</v>
      </c>
      <c r="L3616" s="546">
        <v>12</v>
      </c>
      <c r="M3616" s="578">
        <v>25450.417934003184</v>
      </c>
      <c r="N3616" s="546">
        <v>1</v>
      </c>
      <c r="O3616" s="546">
        <v>6</v>
      </c>
      <c r="P3616" s="578">
        <v>12329.311892675656</v>
      </c>
    </row>
    <row r="3617" spans="1:16" x14ac:dyDescent="0.2">
      <c r="A3617" s="546" t="s">
        <v>8110</v>
      </c>
      <c r="B3617" s="498" t="s">
        <v>619</v>
      </c>
      <c r="C3617" s="499" t="s">
        <v>620</v>
      </c>
      <c r="D3617" s="546" t="s">
        <v>9417</v>
      </c>
      <c r="E3617" s="575">
        <v>1900</v>
      </c>
      <c r="F3617" s="576">
        <v>23980172</v>
      </c>
      <c r="G3617" s="577" t="s">
        <v>9418</v>
      </c>
      <c r="H3617" s="551" t="s">
        <v>8124</v>
      </c>
      <c r="I3617" s="551" t="s">
        <v>7142</v>
      </c>
      <c r="J3617" s="551" t="s">
        <v>8124</v>
      </c>
      <c r="K3617" s="555">
        <v>1</v>
      </c>
      <c r="L3617" s="546">
        <v>12</v>
      </c>
      <c r="M3617" s="578">
        <v>25450.417934003184</v>
      </c>
      <c r="N3617" s="546">
        <v>1</v>
      </c>
      <c r="O3617" s="546">
        <v>6</v>
      </c>
      <c r="P3617" s="578">
        <v>12329.311892675656</v>
      </c>
    </row>
    <row r="3618" spans="1:16" x14ac:dyDescent="0.2">
      <c r="A3618" s="546" t="s">
        <v>8110</v>
      </c>
      <c r="B3618" s="498" t="s">
        <v>619</v>
      </c>
      <c r="C3618" s="499" t="s">
        <v>620</v>
      </c>
      <c r="D3618" s="546" t="s">
        <v>8184</v>
      </c>
      <c r="E3618" s="575">
        <v>1900</v>
      </c>
      <c r="F3618" s="576">
        <v>41564034</v>
      </c>
      <c r="G3618" s="577" t="s">
        <v>9419</v>
      </c>
      <c r="H3618" s="551" t="s">
        <v>8124</v>
      </c>
      <c r="I3618" s="551" t="s">
        <v>7142</v>
      </c>
      <c r="J3618" s="551" t="s">
        <v>8124</v>
      </c>
      <c r="K3618" s="555">
        <v>1</v>
      </c>
      <c r="L3618" s="546">
        <v>12</v>
      </c>
      <c r="M3618" s="578">
        <v>25450.417934003184</v>
      </c>
      <c r="N3618" s="546">
        <v>1</v>
      </c>
      <c r="O3618" s="546">
        <v>6</v>
      </c>
      <c r="P3618" s="578">
        <v>12329.311892675656</v>
      </c>
    </row>
    <row r="3619" spans="1:16" x14ac:dyDescent="0.2">
      <c r="A3619" s="546" t="s">
        <v>8110</v>
      </c>
      <c r="B3619" s="498" t="s">
        <v>619</v>
      </c>
      <c r="C3619" s="499" t="s">
        <v>620</v>
      </c>
      <c r="D3619" s="546" t="s">
        <v>9420</v>
      </c>
      <c r="E3619" s="575">
        <v>2300</v>
      </c>
      <c r="F3619" s="576" t="s">
        <v>9421</v>
      </c>
      <c r="G3619" s="577" t="s">
        <v>9422</v>
      </c>
      <c r="H3619" s="551" t="s">
        <v>8119</v>
      </c>
      <c r="I3619" s="551" t="s">
        <v>7122</v>
      </c>
      <c r="J3619" s="551" t="s">
        <v>8119</v>
      </c>
      <c r="K3619" s="555">
        <v>1</v>
      </c>
      <c r="L3619" s="546">
        <v>12</v>
      </c>
      <c r="M3619" s="578">
        <v>30288.217934003187</v>
      </c>
      <c r="N3619" s="546">
        <v>1</v>
      </c>
      <c r="O3619" s="546">
        <v>6</v>
      </c>
      <c r="P3619" s="578">
        <v>14945.311892675656</v>
      </c>
    </row>
    <row r="3620" spans="1:16" x14ac:dyDescent="0.2">
      <c r="A3620" s="546" t="s">
        <v>8110</v>
      </c>
      <c r="B3620" s="498" t="s">
        <v>619</v>
      </c>
      <c r="C3620" s="499" t="s">
        <v>620</v>
      </c>
      <c r="D3620" s="546" t="s">
        <v>9423</v>
      </c>
      <c r="E3620" s="575">
        <v>2600</v>
      </c>
      <c r="F3620" s="576" t="s">
        <v>9424</v>
      </c>
      <c r="G3620" s="577" t="s">
        <v>9425</v>
      </c>
      <c r="H3620" s="551" t="s">
        <v>9426</v>
      </c>
      <c r="I3620" s="551" t="s">
        <v>7122</v>
      </c>
      <c r="J3620" s="551" t="s">
        <v>9426</v>
      </c>
      <c r="K3620" s="555">
        <v>1</v>
      </c>
      <c r="L3620" s="546">
        <v>12</v>
      </c>
      <c r="M3620" s="578">
        <v>33888.217934003187</v>
      </c>
      <c r="N3620" s="546">
        <v>1</v>
      </c>
      <c r="O3620" s="546">
        <v>6</v>
      </c>
      <c r="P3620" s="578">
        <v>16810.111892675654</v>
      </c>
    </row>
    <row r="3621" spans="1:16" x14ac:dyDescent="0.2">
      <c r="A3621" s="546" t="s">
        <v>8110</v>
      </c>
      <c r="B3621" s="498" t="s">
        <v>619</v>
      </c>
      <c r="C3621" s="499" t="s">
        <v>620</v>
      </c>
      <c r="D3621" s="546" t="s">
        <v>8176</v>
      </c>
      <c r="E3621" s="575">
        <v>2300</v>
      </c>
      <c r="F3621" s="576">
        <v>24994706</v>
      </c>
      <c r="G3621" s="577" t="s">
        <v>9427</v>
      </c>
      <c r="H3621" s="551" t="s">
        <v>9428</v>
      </c>
      <c r="I3621" s="551" t="s">
        <v>7122</v>
      </c>
      <c r="J3621" s="551" t="s">
        <v>9428</v>
      </c>
      <c r="K3621" s="555">
        <v>1</v>
      </c>
      <c r="L3621" s="546">
        <v>12</v>
      </c>
      <c r="M3621" s="578">
        <v>30288.217934003187</v>
      </c>
      <c r="N3621" s="546">
        <v>1</v>
      </c>
      <c r="O3621" s="546">
        <v>6</v>
      </c>
      <c r="P3621" s="578">
        <v>14945.311892675656</v>
      </c>
    </row>
    <row r="3622" spans="1:16" x14ac:dyDescent="0.2">
      <c r="A3622" s="546" t="s">
        <v>8110</v>
      </c>
      <c r="B3622" s="498" t="s">
        <v>619</v>
      </c>
      <c r="C3622" s="499" t="s">
        <v>620</v>
      </c>
      <c r="D3622" s="546" t="s">
        <v>9429</v>
      </c>
      <c r="E3622" s="575">
        <v>1900</v>
      </c>
      <c r="F3622" s="576">
        <v>24978858</v>
      </c>
      <c r="G3622" s="577" t="s">
        <v>9430</v>
      </c>
      <c r="H3622" s="551" t="s">
        <v>9431</v>
      </c>
      <c r="I3622" s="551" t="s">
        <v>7142</v>
      </c>
      <c r="J3622" s="551" t="s">
        <v>9431</v>
      </c>
      <c r="K3622" s="555">
        <v>1</v>
      </c>
      <c r="L3622" s="546">
        <v>12</v>
      </c>
      <c r="M3622" s="578">
        <v>25450.417934003184</v>
      </c>
      <c r="N3622" s="546">
        <v>1</v>
      </c>
      <c r="O3622" s="546">
        <v>6</v>
      </c>
      <c r="P3622" s="578">
        <v>12329.311892675656</v>
      </c>
    </row>
    <row r="3623" spans="1:16" x14ac:dyDescent="0.2">
      <c r="A3623" s="546" t="s">
        <v>8110</v>
      </c>
      <c r="B3623" s="498" t="s">
        <v>619</v>
      </c>
      <c r="C3623" s="499" t="s">
        <v>620</v>
      </c>
      <c r="D3623" s="546" t="s">
        <v>8111</v>
      </c>
      <c r="E3623" s="575">
        <v>2300</v>
      </c>
      <c r="F3623" s="576">
        <v>41133062</v>
      </c>
      <c r="G3623" s="577" t="s">
        <v>9432</v>
      </c>
      <c r="H3623" s="551" t="s">
        <v>8434</v>
      </c>
      <c r="I3623" s="551" t="s">
        <v>7122</v>
      </c>
      <c r="J3623" s="551" t="s">
        <v>8434</v>
      </c>
      <c r="K3623" s="555">
        <v>1</v>
      </c>
      <c r="L3623" s="546">
        <v>12</v>
      </c>
      <c r="M3623" s="578">
        <v>30288.217934003187</v>
      </c>
      <c r="N3623" s="546">
        <v>1</v>
      </c>
      <c r="O3623" s="546">
        <v>6</v>
      </c>
      <c r="P3623" s="578">
        <v>14945.311892675656</v>
      </c>
    </row>
    <row r="3624" spans="1:16" x14ac:dyDescent="0.2">
      <c r="A3624" s="546" t="s">
        <v>8110</v>
      </c>
      <c r="B3624" s="498" t="s">
        <v>619</v>
      </c>
      <c r="C3624" s="499" t="s">
        <v>620</v>
      </c>
      <c r="D3624" s="546" t="s">
        <v>9433</v>
      </c>
      <c r="E3624" s="575">
        <v>1900</v>
      </c>
      <c r="F3624" s="576">
        <v>40677310</v>
      </c>
      <c r="G3624" s="577" t="s">
        <v>9434</v>
      </c>
      <c r="H3624" s="551" t="s">
        <v>8124</v>
      </c>
      <c r="I3624" s="551" t="s">
        <v>7142</v>
      </c>
      <c r="J3624" s="551" t="s">
        <v>8124</v>
      </c>
      <c r="K3624" s="555">
        <v>1</v>
      </c>
      <c r="L3624" s="546">
        <v>12</v>
      </c>
      <c r="M3624" s="578">
        <v>25450.417934003184</v>
      </c>
      <c r="N3624" s="546">
        <v>1</v>
      </c>
      <c r="O3624" s="546">
        <v>6</v>
      </c>
      <c r="P3624" s="578">
        <v>12329.311892675656</v>
      </c>
    </row>
    <row r="3625" spans="1:16" x14ac:dyDescent="0.2">
      <c r="A3625" s="546" t="s">
        <v>8110</v>
      </c>
      <c r="B3625" s="498" t="s">
        <v>619</v>
      </c>
      <c r="C3625" s="499" t="s">
        <v>620</v>
      </c>
      <c r="D3625" s="546" t="s">
        <v>9435</v>
      </c>
      <c r="E3625" s="575">
        <v>1900</v>
      </c>
      <c r="F3625" s="576">
        <v>25305726</v>
      </c>
      <c r="G3625" s="577" t="s">
        <v>9436</v>
      </c>
      <c r="H3625" s="551" t="s">
        <v>8124</v>
      </c>
      <c r="I3625" s="551" t="s">
        <v>7142</v>
      </c>
      <c r="J3625" s="551" t="s">
        <v>8124</v>
      </c>
      <c r="K3625" s="555">
        <v>1</v>
      </c>
      <c r="L3625" s="546">
        <v>12</v>
      </c>
      <c r="M3625" s="578">
        <v>25450.417934003184</v>
      </c>
      <c r="N3625" s="546">
        <v>1</v>
      </c>
      <c r="O3625" s="546">
        <v>6</v>
      </c>
      <c r="P3625" s="578">
        <v>12329.311892675656</v>
      </c>
    </row>
    <row r="3626" spans="1:16" x14ac:dyDescent="0.2">
      <c r="A3626" s="546" t="s">
        <v>8110</v>
      </c>
      <c r="B3626" s="498" t="s">
        <v>619</v>
      </c>
      <c r="C3626" s="499" t="s">
        <v>620</v>
      </c>
      <c r="D3626" s="546" t="s">
        <v>9437</v>
      </c>
      <c r="E3626" s="575">
        <v>1900</v>
      </c>
      <c r="F3626" s="576">
        <v>45824026</v>
      </c>
      <c r="G3626" s="577" t="s">
        <v>9438</v>
      </c>
      <c r="H3626" s="551" t="s">
        <v>8124</v>
      </c>
      <c r="I3626" s="551" t="s">
        <v>7142</v>
      </c>
      <c r="J3626" s="551" t="s">
        <v>8124</v>
      </c>
      <c r="K3626" s="555">
        <v>1</v>
      </c>
      <c r="L3626" s="546">
        <v>12</v>
      </c>
      <c r="M3626" s="578">
        <v>25450.417934003184</v>
      </c>
      <c r="N3626" s="546">
        <v>1</v>
      </c>
      <c r="O3626" s="546">
        <v>6</v>
      </c>
      <c r="P3626" s="578">
        <v>12329.311892675656</v>
      </c>
    </row>
    <row r="3627" spans="1:16" x14ac:dyDescent="0.2">
      <c r="A3627" s="546" t="s">
        <v>8110</v>
      </c>
      <c r="B3627" s="498" t="s">
        <v>619</v>
      </c>
      <c r="C3627" s="499" t="s">
        <v>620</v>
      </c>
      <c r="D3627" s="546" t="s">
        <v>8111</v>
      </c>
      <c r="E3627" s="575">
        <v>1900</v>
      </c>
      <c r="F3627" s="576">
        <v>25308136</v>
      </c>
      <c r="G3627" s="577" t="s">
        <v>9439</v>
      </c>
      <c r="H3627" s="551" t="s">
        <v>8124</v>
      </c>
      <c r="I3627" s="551" t="s">
        <v>7142</v>
      </c>
      <c r="J3627" s="551" t="s">
        <v>8124</v>
      </c>
      <c r="K3627" s="555">
        <v>1</v>
      </c>
      <c r="L3627" s="546">
        <v>12</v>
      </c>
      <c r="M3627" s="578">
        <v>25450.417934003184</v>
      </c>
      <c r="N3627" s="546">
        <v>1</v>
      </c>
      <c r="O3627" s="546">
        <v>6</v>
      </c>
      <c r="P3627" s="578">
        <v>12329.311892675656</v>
      </c>
    </row>
    <row r="3628" spans="1:16" x14ac:dyDescent="0.2">
      <c r="A3628" s="546" t="s">
        <v>8110</v>
      </c>
      <c r="B3628" s="498" t="s">
        <v>619</v>
      </c>
      <c r="C3628" s="499" t="s">
        <v>620</v>
      </c>
      <c r="D3628" s="546" t="s">
        <v>7810</v>
      </c>
      <c r="E3628" s="575">
        <v>1900</v>
      </c>
      <c r="F3628" s="576">
        <v>44386483</v>
      </c>
      <c r="G3628" s="577" t="s">
        <v>9440</v>
      </c>
      <c r="H3628" s="551" t="s">
        <v>8124</v>
      </c>
      <c r="I3628" s="551" t="s">
        <v>7142</v>
      </c>
      <c r="J3628" s="551" t="s">
        <v>8124</v>
      </c>
      <c r="K3628" s="555">
        <v>1</v>
      </c>
      <c r="L3628" s="546">
        <v>12</v>
      </c>
      <c r="M3628" s="578">
        <v>25450.417934003184</v>
      </c>
      <c r="N3628" s="546">
        <v>1</v>
      </c>
      <c r="O3628" s="546">
        <v>6</v>
      </c>
      <c r="P3628" s="578">
        <v>12329.311892675656</v>
      </c>
    </row>
    <row r="3629" spans="1:16" x14ac:dyDescent="0.2">
      <c r="A3629" s="546" t="s">
        <v>8110</v>
      </c>
      <c r="B3629" s="498" t="s">
        <v>619</v>
      </c>
      <c r="C3629" s="499" t="s">
        <v>620</v>
      </c>
      <c r="D3629" s="546" t="s">
        <v>8252</v>
      </c>
      <c r="E3629" s="575">
        <v>2000</v>
      </c>
      <c r="F3629" s="576">
        <v>24005087</v>
      </c>
      <c r="G3629" s="577" t="s">
        <v>9441</v>
      </c>
      <c r="H3629" s="551" t="s">
        <v>8124</v>
      </c>
      <c r="I3629" s="551" t="s">
        <v>7142</v>
      </c>
      <c r="J3629" s="551" t="s">
        <v>8124</v>
      </c>
      <c r="K3629" s="555">
        <v>1</v>
      </c>
      <c r="L3629" s="546">
        <v>12</v>
      </c>
      <c r="M3629" s="578">
        <v>26688.217934003187</v>
      </c>
      <c r="N3629" s="546">
        <v>1</v>
      </c>
      <c r="O3629" s="546">
        <v>6</v>
      </c>
      <c r="P3629" s="578">
        <v>12983.311892675656</v>
      </c>
    </row>
    <row r="3630" spans="1:16" x14ac:dyDescent="0.2">
      <c r="A3630" s="546" t="s">
        <v>8110</v>
      </c>
      <c r="B3630" s="498" t="s">
        <v>619</v>
      </c>
      <c r="C3630" s="499" t="s">
        <v>620</v>
      </c>
      <c r="D3630" s="546" t="s">
        <v>8511</v>
      </c>
      <c r="E3630" s="575">
        <v>3100</v>
      </c>
      <c r="F3630" s="576">
        <v>42641103</v>
      </c>
      <c r="G3630" s="577" t="s">
        <v>9442</v>
      </c>
      <c r="H3630" s="551" t="s">
        <v>8350</v>
      </c>
      <c r="I3630" s="551" t="s">
        <v>7082</v>
      </c>
      <c r="J3630" s="551" t="s">
        <v>8350</v>
      </c>
      <c r="K3630" s="555">
        <v>1</v>
      </c>
      <c r="L3630" s="546">
        <v>12</v>
      </c>
      <c r="M3630" s="578">
        <v>39888.217934003187</v>
      </c>
      <c r="N3630" s="546">
        <v>1</v>
      </c>
      <c r="O3630" s="546">
        <v>6</v>
      </c>
      <c r="P3630" s="578">
        <v>19810.111892675654</v>
      </c>
    </row>
    <row r="3631" spans="1:16" x14ac:dyDescent="0.2">
      <c r="A3631" s="546" t="s">
        <v>8110</v>
      </c>
      <c r="B3631" s="498" t="s">
        <v>619</v>
      </c>
      <c r="C3631" s="499" t="s">
        <v>620</v>
      </c>
      <c r="D3631" s="546" t="s">
        <v>8210</v>
      </c>
      <c r="E3631" s="575">
        <v>1900</v>
      </c>
      <c r="F3631" s="576">
        <v>24583873</v>
      </c>
      <c r="G3631" s="577" t="s">
        <v>9443</v>
      </c>
      <c r="H3631" s="551" t="s">
        <v>8124</v>
      </c>
      <c r="I3631" s="551" t="s">
        <v>7142</v>
      </c>
      <c r="J3631" s="551" t="s">
        <v>8124</v>
      </c>
      <c r="K3631" s="555">
        <v>1</v>
      </c>
      <c r="L3631" s="546">
        <v>12</v>
      </c>
      <c r="M3631" s="578">
        <v>25450.417934003184</v>
      </c>
      <c r="N3631" s="546">
        <v>1</v>
      </c>
      <c r="O3631" s="546">
        <v>6</v>
      </c>
      <c r="P3631" s="578">
        <v>12329.311892675656</v>
      </c>
    </row>
    <row r="3632" spans="1:16" x14ac:dyDescent="0.2">
      <c r="A3632" s="546" t="s">
        <v>8110</v>
      </c>
      <c r="B3632" s="498" t="s">
        <v>619</v>
      </c>
      <c r="C3632" s="499" t="s">
        <v>620</v>
      </c>
      <c r="D3632" s="546" t="s">
        <v>8273</v>
      </c>
      <c r="E3632" s="575">
        <v>1900</v>
      </c>
      <c r="F3632" s="576">
        <v>40834766</v>
      </c>
      <c r="G3632" s="577" t="s">
        <v>9444</v>
      </c>
      <c r="H3632" s="551" t="s">
        <v>8434</v>
      </c>
      <c r="I3632" s="551" t="s">
        <v>7142</v>
      </c>
      <c r="J3632" s="551" t="s">
        <v>8434</v>
      </c>
      <c r="K3632" s="555">
        <v>1</v>
      </c>
      <c r="L3632" s="546">
        <v>12</v>
      </c>
      <c r="M3632" s="578">
        <v>25450.417934003184</v>
      </c>
      <c r="N3632" s="546">
        <v>1</v>
      </c>
      <c r="O3632" s="546">
        <v>6</v>
      </c>
      <c r="P3632" s="578">
        <v>12329.311892675656</v>
      </c>
    </row>
    <row r="3633" spans="1:16" x14ac:dyDescent="0.2">
      <c r="A3633" s="546" t="s">
        <v>8110</v>
      </c>
      <c r="B3633" s="498" t="s">
        <v>619</v>
      </c>
      <c r="C3633" s="499" t="s">
        <v>620</v>
      </c>
      <c r="D3633" s="546" t="s">
        <v>8111</v>
      </c>
      <c r="E3633" s="575">
        <v>3800</v>
      </c>
      <c r="F3633" s="576">
        <v>23963158</v>
      </c>
      <c r="G3633" s="577" t="s">
        <v>9445</v>
      </c>
      <c r="H3633" s="551" t="s">
        <v>8179</v>
      </c>
      <c r="I3633" s="551" t="s">
        <v>7082</v>
      </c>
      <c r="J3633" s="551" t="s">
        <v>8179</v>
      </c>
      <c r="K3633" s="555">
        <v>1</v>
      </c>
      <c r="L3633" s="546">
        <v>12</v>
      </c>
      <c r="M3633" s="578">
        <v>48288.217934003187</v>
      </c>
      <c r="N3633" s="546">
        <v>1</v>
      </c>
      <c r="O3633" s="546">
        <v>6</v>
      </c>
      <c r="P3633" s="578">
        <v>24010.111892675654</v>
      </c>
    </row>
    <row r="3634" spans="1:16" x14ac:dyDescent="0.2">
      <c r="A3634" s="546" t="s">
        <v>8110</v>
      </c>
      <c r="B3634" s="498" t="s">
        <v>619</v>
      </c>
      <c r="C3634" s="499" t="s">
        <v>620</v>
      </c>
      <c r="D3634" s="546" t="s">
        <v>8111</v>
      </c>
      <c r="E3634" s="575">
        <v>5500</v>
      </c>
      <c r="F3634" s="576">
        <v>23881298</v>
      </c>
      <c r="G3634" s="577" t="s">
        <v>9446</v>
      </c>
      <c r="H3634" s="551" t="s">
        <v>8179</v>
      </c>
      <c r="I3634" s="551" t="s">
        <v>7082</v>
      </c>
      <c r="J3634" s="551" t="s">
        <v>8179</v>
      </c>
      <c r="K3634" s="555">
        <v>1</v>
      </c>
      <c r="L3634" s="546">
        <v>12</v>
      </c>
      <c r="M3634" s="578">
        <v>68688.217934003187</v>
      </c>
      <c r="N3634" s="546">
        <v>1</v>
      </c>
      <c r="O3634" s="546">
        <v>6</v>
      </c>
      <c r="P3634" s="578">
        <v>34210.111892675661</v>
      </c>
    </row>
    <row r="3635" spans="1:16" x14ac:dyDescent="0.2">
      <c r="A3635" s="546" t="s">
        <v>8110</v>
      </c>
      <c r="B3635" s="498" t="s">
        <v>619</v>
      </c>
      <c r="C3635" s="499" t="s">
        <v>620</v>
      </c>
      <c r="D3635" s="546" t="s">
        <v>7884</v>
      </c>
      <c r="E3635" s="575">
        <v>3100</v>
      </c>
      <c r="F3635" s="576">
        <v>43281</v>
      </c>
      <c r="G3635" s="577" t="s">
        <v>9447</v>
      </c>
      <c r="H3635" s="551" t="s">
        <v>9448</v>
      </c>
      <c r="I3635" s="551" t="s">
        <v>7082</v>
      </c>
      <c r="J3635" s="551" t="s">
        <v>9448</v>
      </c>
      <c r="K3635" s="555">
        <v>1</v>
      </c>
      <c r="L3635" s="546">
        <v>12</v>
      </c>
      <c r="M3635" s="578">
        <v>39888.217934003187</v>
      </c>
      <c r="N3635" s="546">
        <v>1</v>
      </c>
      <c r="O3635" s="546">
        <v>6</v>
      </c>
      <c r="P3635" s="578">
        <v>19810.111892675654</v>
      </c>
    </row>
    <row r="3636" spans="1:16" x14ac:dyDescent="0.2">
      <c r="A3636" s="546" t="s">
        <v>8110</v>
      </c>
      <c r="B3636" s="498" t="s">
        <v>619</v>
      </c>
      <c r="C3636" s="499" t="s">
        <v>620</v>
      </c>
      <c r="D3636" s="546" t="s">
        <v>9449</v>
      </c>
      <c r="E3636" s="575">
        <v>1900</v>
      </c>
      <c r="F3636" s="576">
        <v>23967999</v>
      </c>
      <c r="G3636" s="577" t="s">
        <v>9450</v>
      </c>
      <c r="H3636" s="551" t="s">
        <v>8124</v>
      </c>
      <c r="I3636" s="551" t="s">
        <v>7142</v>
      </c>
      <c r="J3636" s="551" t="s">
        <v>8124</v>
      </c>
      <c r="K3636" s="555">
        <v>1</v>
      </c>
      <c r="L3636" s="546">
        <v>12</v>
      </c>
      <c r="M3636" s="578">
        <v>25450.417934003184</v>
      </c>
      <c r="N3636" s="546">
        <v>1</v>
      </c>
      <c r="O3636" s="546">
        <v>6</v>
      </c>
      <c r="P3636" s="578">
        <v>12329.311892675656</v>
      </c>
    </row>
    <row r="3637" spans="1:16" x14ac:dyDescent="0.2">
      <c r="A3637" s="546" t="s">
        <v>8110</v>
      </c>
      <c r="B3637" s="498" t="s">
        <v>619</v>
      </c>
      <c r="C3637" s="499" t="s">
        <v>620</v>
      </c>
      <c r="D3637" s="546" t="s">
        <v>8111</v>
      </c>
      <c r="E3637" s="575">
        <v>1900</v>
      </c>
      <c r="F3637" s="576">
        <v>40660977</v>
      </c>
      <c r="G3637" s="577" t="s">
        <v>9451</v>
      </c>
      <c r="H3637" s="551" t="s">
        <v>8124</v>
      </c>
      <c r="I3637" s="551" t="s">
        <v>7142</v>
      </c>
      <c r="J3637" s="551" t="s">
        <v>8124</v>
      </c>
      <c r="K3637" s="555">
        <v>1</v>
      </c>
      <c r="L3637" s="546">
        <v>12</v>
      </c>
      <c r="M3637" s="578">
        <v>25450.417934003184</v>
      </c>
      <c r="N3637" s="546">
        <v>1</v>
      </c>
      <c r="O3637" s="546">
        <v>6</v>
      </c>
      <c r="P3637" s="578">
        <v>12329.311892675656</v>
      </c>
    </row>
    <row r="3638" spans="1:16" x14ac:dyDescent="0.2">
      <c r="A3638" s="546" t="s">
        <v>8110</v>
      </c>
      <c r="B3638" s="498" t="s">
        <v>619</v>
      </c>
      <c r="C3638" s="499" t="s">
        <v>620</v>
      </c>
      <c r="D3638" s="546" t="s">
        <v>8360</v>
      </c>
      <c r="E3638" s="575">
        <v>3500</v>
      </c>
      <c r="F3638" s="576">
        <v>23957879</v>
      </c>
      <c r="G3638" s="577" t="s">
        <v>9452</v>
      </c>
      <c r="H3638" s="551" t="s">
        <v>9012</v>
      </c>
      <c r="I3638" s="551" t="s">
        <v>7082</v>
      </c>
      <c r="J3638" s="551" t="s">
        <v>9012</v>
      </c>
      <c r="K3638" s="555">
        <v>1</v>
      </c>
      <c r="L3638" s="546">
        <v>12</v>
      </c>
      <c r="M3638" s="578">
        <v>44688.217934003187</v>
      </c>
      <c r="N3638" s="546">
        <v>1</v>
      </c>
      <c r="O3638" s="546">
        <v>6</v>
      </c>
      <c r="P3638" s="578">
        <v>22210.111892675654</v>
      </c>
    </row>
    <row r="3639" spans="1:16" x14ac:dyDescent="0.2">
      <c r="A3639" s="546" t="s">
        <v>8110</v>
      </c>
      <c r="B3639" s="498" t="s">
        <v>619</v>
      </c>
      <c r="C3639" s="499" t="s">
        <v>620</v>
      </c>
      <c r="D3639" s="546" t="s">
        <v>8111</v>
      </c>
      <c r="E3639" s="575">
        <v>4300</v>
      </c>
      <c r="F3639" s="576">
        <v>43593908</v>
      </c>
      <c r="G3639" s="577" t="s">
        <v>9453</v>
      </c>
      <c r="H3639" s="551" t="s">
        <v>8310</v>
      </c>
      <c r="I3639" s="551" t="s">
        <v>7082</v>
      </c>
      <c r="J3639" s="551" t="s">
        <v>8310</v>
      </c>
      <c r="K3639" s="555">
        <v>1</v>
      </c>
      <c r="L3639" s="546">
        <v>12</v>
      </c>
      <c r="M3639" s="578">
        <v>54288.217934003187</v>
      </c>
      <c r="N3639" s="546">
        <v>1</v>
      </c>
      <c r="O3639" s="546">
        <v>6</v>
      </c>
      <c r="P3639" s="578">
        <v>27010.111892675654</v>
      </c>
    </row>
    <row r="3640" spans="1:16" x14ac:dyDescent="0.2">
      <c r="A3640" s="546" t="s">
        <v>8110</v>
      </c>
      <c r="B3640" s="498" t="s">
        <v>619</v>
      </c>
      <c r="C3640" s="499" t="s">
        <v>620</v>
      </c>
      <c r="D3640" s="546" t="s">
        <v>8111</v>
      </c>
      <c r="E3640" s="575">
        <v>1900</v>
      </c>
      <c r="F3640" s="576">
        <v>23929232</v>
      </c>
      <c r="G3640" s="577" t="s">
        <v>9454</v>
      </c>
      <c r="H3640" s="551" t="s">
        <v>8119</v>
      </c>
      <c r="I3640" s="551" t="s">
        <v>7142</v>
      </c>
      <c r="J3640" s="551" t="s">
        <v>8119</v>
      </c>
      <c r="K3640" s="555">
        <v>1</v>
      </c>
      <c r="L3640" s="546">
        <v>12</v>
      </c>
      <c r="M3640" s="578">
        <v>25450.417934003184</v>
      </c>
      <c r="N3640" s="546">
        <v>1</v>
      </c>
      <c r="O3640" s="546">
        <v>6</v>
      </c>
      <c r="P3640" s="578">
        <v>12329.311892675656</v>
      </c>
    </row>
    <row r="3641" spans="1:16" x14ac:dyDescent="0.2">
      <c r="A3641" s="546" t="s">
        <v>8110</v>
      </c>
      <c r="B3641" s="498" t="s">
        <v>619</v>
      </c>
      <c r="C3641" s="499" t="s">
        <v>620</v>
      </c>
      <c r="D3641" s="546" t="s">
        <v>8111</v>
      </c>
      <c r="E3641" s="575">
        <v>1790</v>
      </c>
      <c r="F3641" s="576">
        <v>23821947</v>
      </c>
      <c r="G3641" s="577" t="s">
        <v>9455</v>
      </c>
      <c r="H3641" s="551" t="s">
        <v>9456</v>
      </c>
      <c r="I3641" s="551" t="s">
        <v>7122</v>
      </c>
      <c r="J3641" s="551" t="s">
        <v>9456</v>
      </c>
      <c r="K3641" s="555">
        <v>1</v>
      </c>
      <c r="L3641" s="546">
        <v>12</v>
      </c>
      <c r="M3641" s="578">
        <v>24011.617934003189</v>
      </c>
      <c r="N3641" s="546">
        <v>1</v>
      </c>
      <c r="O3641" s="546">
        <v>6</v>
      </c>
      <c r="P3641" s="578">
        <v>11609.911892675656</v>
      </c>
    </row>
    <row r="3642" spans="1:16" x14ac:dyDescent="0.2">
      <c r="A3642" s="546" t="s">
        <v>8110</v>
      </c>
      <c r="B3642" s="498" t="s">
        <v>619</v>
      </c>
      <c r="C3642" s="499" t="s">
        <v>620</v>
      </c>
      <c r="D3642" s="546" t="s">
        <v>9457</v>
      </c>
      <c r="E3642" s="575">
        <v>3300</v>
      </c>
      <c r="F3642" s="576">
        <v>24810813</v>
      </c>
      <c r="G3642" s="577" t="s">
        <v>9458</v>
      </c>
      <c r="H3642" s="551" t="s">
        <v>9459</v>
      </c>
      <c r="I3642" s="551" t="s">
        <v>7082</v>
      </c>
      <c r="J3642" s="551" t="s">
        <v>9459</v>
      </c>
      <c r="K3642" s="555">
        <v>1</v>
      </c>
      <c r="L3642" s="546">
        <v>12</v>
      </c>
      <c r="M3642" s="578">
        <v>42288.217934003187</v>
      </c>
      <c r="N3642" s="546">
        <v>1</v>
      </c>
      <c r="O3642" s="546">
        <v>6</v>
      </c>
      <c r="P3642" s="578">
        <v>21010.111892675654</v>
      </c>
    </row>
    <row r="3643" spans="1:16" x14ac:dyDescent="0.2">
      <c r="A3643" s="546" t="s">
        <v>8110</v>
      </c>
      <c r="B3643" s="498" t="s">
        <v>619</v>
      </c>
      <c r="C3643" s="499" t="s">
        <v>620</v>
      </c>
      <c r="D3643" s="546" t="s">
        <v>9460</v>
      </c>
      <c r="E3643" s="575">
        <v>3100</v>
      </c>
      <c r="F3643" s="576" t="s">
        <v>9461</v>
      </c>
      <c r="G3643" s="577" t="s">
        <v>9462</v>
      </c>
      <c r="H3643" s="551" t="s">
        <v>8267</v>
      </c>
      <c r="I3643" s="551" t="s">
        <v>7082</v>
      </c>
      <c r="J3643" s="551" t="s">
        <v>8267</v>
      </c>
      <c r="K3643" s="555">
        <v>1</v>
      </c>
      <c r="L3643" s="546">
        <v>12</v>
      </c>
      <c r="M3643" s="578">
        <v>39888.217934003187</v>
      </c>
      <c r="N3643" s="546">
        <v>1</v>
      </c>
      <c r="O3643" s="546">
        <v>6</v>
      </c>
      <c r="P3643" s="578">
        <v>19810.111892675654</v>
      </c>
    </row>
    <row r="3644" spans="1:16" x14ac:dyDescent="0.2">
      <c r="A3644" s="546" t="s">
        <v>8110</v>
      </c>
      <c r="B3644" s="498" t="s">
        <v>619</v>
      </c>
      <c r="C3644" s="499" t="s">
        <v>620</v>
      </c>
      <c r="D3644" s="546" t="s">
        <v>3010</v>
      </c>
      <c r="E3644" s="575">
        <v>3300</v>
      </c>
      <c r="F3644" s="576">
        <v>40024287</v>
      </c>
      <c r="G3644" s="577" t="s">
        <v>9463</v>
      </c>
      <c r="H3644" s="551" t="s">
        <v>8847</v>
      </c>
      <c r="I3644" s="551" t="s">
        <v>7082</v>
      </c>
      <c r="J3644" s="551" t="s">
        <v>8847</v>
      </c>
      <c r="K3644" s="555">
        <v>1</v>
      </c>
      <c r="L3644" s="546">
        <v>12</v>
      </c>
      <c r="M3644" s="578">
        <v>42288.217934003187</v>
      </c>
      <c r="N3644" s="546">
        <v>1</v>
      </c>
      <c r="O3644" s="546">
        <v>6</v>
      </c>
      <c r="P3644" s="578">
        <v>21010.111892675654</v>
      </c>
    </row>
    <row r="3645" spans="1:16" x14ac:dyDescent="0.2">
      <c r="A3645" s="546" t="s">
        <v>8110</v>
      </c>
      <c r="B3645" s="498" t="s">
        <v>619</v>
      </c>
      <c r="C3645" s="499" t="s">
        <v>620</v>
      </c>
      <c r="D3645" s="546" t="s">
        <v>9464</v>
      </c>
      <c r="E3645" s="575">
        <v>1900</v>
      </c>
      <c r="F3645" s="576">
        <v>24964314</v>
      </c>
      <c r="G3645" s="577" t="s">
        <v>9465</v>
      </c>
      <c r="H3645" s="551" t="s">
        <v>8124</v>
      </c>
      <c r="I3645" s="551" t="s">
        <v>7142</v>
      </c>
      <c r="J3645" s="551" t="s">
        <v>8124</v>
      </c>
      <c r="K3645" s="555">
        <v>1</v>
      </c>
      <c r="L3645" s="546">
        <v>12</v>
      </c>
      <c r="M3645" s="578">
        <v>25450.417934003184</v>
      </c>
      <c r="N3645" s="546">
        <v>1</v>
      </c>
      <c r="O3645" s="546">
        <v>6</v>
      </c>
      <c r="P3645" s="578">
        <v>12329.311892675656</v>
      </c>
    </row>
    <row r="3646" spans="1:16" x14ac:dyDescent="0.2">
      <c r="A3646" s="546" t="s">
        <v>8110</v>
      </c>
      <c r="B3646" s="498" t="s">
        <v>619</v>
      </c>
      <c r="C3646" s="499" t="s">
        <v>620</v>
      </c>
      <c r="D3646" s="546" t="s">
        <v>9466</v>
      </c>
      <c r="E3646" s="575">
        <v>3800</v>
      </c>
      <c r="F3646" s="576">
        <v>23849326</v>
      </c>
      <c r="G3646" s="577" t="s">
        <v>9467</v>
      </c>
      <c r="H3646" s="551" t="s">
        <v>8179</v>
      </c>
      <c r="I3646" s="551" t="s">
        <v>7082</v>
      </c>
      <c r="J3646" s="551" t="s">
        <v>8179</v>
      </c>
      <c r="K3646" s="555">
        <v>1</v>
      </c>
      <c r="L3646" s="546">
        <v>12</v>
      </c>
      <c r="M3646" s="578">
        <v>48288.217934003187</v>
      </c>
      <c r="N3646" s="546">
        <v>1</v>
      </c>
      <c r="O3646" s="546">
        <v>6</v>
      </c>
      <c r="P3646" s="578">
        <v>24010.111892675654</v>
      </c>
    </row>
    <row r="3647" spans="1:16" x14ac:dyDescent="0.2">
      <c r="A3647" s="546" t="s">
        <v>8110</v>
      </c>
      <c r="B3647" s="498" t="s">
        <v>619</v>
      </c>
      <c r="C3647" s="499" t="s">
        <v>620</v>
      </c>
      <c r="D3647" s="546" t="s">
        <v>9112</v>
      </c>
      <c r="E3647" s="575">
        <v>3300</v>
      </c>
      <c r="F3647" s="576">
        <v>43757067</v>
      </c>
      <c r="G3647" s="577" t="s">
        <v>9468</v>
      </c>
      <c r="H3647" s="551" t="s">
        <v>7172</v>
      </c>
      <c r="I3647" s="551" t="s">
        <v>7082</v>
      </c>
      <c r="J3647" s="551" t="s">
        <v>7172</v>
      </c>
      <c r="K3647" s="555">
        <v>1</v>
      </c>
      <c r="L3647" s="546">
        <v>12</v>
      </c>
      <c r="M3647" s="578">
        <v>42288.217934003187</v>
      </c>
      <c r="N3647" s="546">
        <v>1</v>
      </c>
      <c r="O3647" s="546">
        <v>6</v>
      </c>
      <c r="P3647" s="578">
        <v>21010.111892675654</v>
      </c>
    </row>
    <row r="3648" spans="1:16" x14ac:dyDescent="0.2">
      <c r="A3648" s="546" t="s">
        <v>8110</v>
      </c>
      <c r="B3648" s="498" t="s">
        <v>619</v>
      </c>
      <c r="C3648" s="499" t="s">
        <v>620</v>
      </c>
      <c r="D3648" s="546" t="s">
        <v>9469</v>
      </c>
      <c r="E3648" s="575">
        <v>1900</v>
      </c>
      <c r="F3648" s="576">
        <v>24695870</v>
      </c>
      <c r="G3648" s="577" t="s">
        <v>9470</v>
      </c>
      <c r="H3648" s="551" t="s">
        <v>8124</v>
      </c>
      <c r="I3648" s="551" t="s">
        <v>7142</v>
      </c>
      <c r="J3648" s="551" t="s">
        <v>8124</v>
      </c>
      <c r="K3648" s="555">
        <v>1</v>
      </c>
      <c r="L3648" s="546">
        <v>12</v>
      </c>
      <c r="M3648" s="578">
        <v>25450.417934003184</v>
      </c>
      <c r="N3648" s="546">
        <v>1</v>
      </c>
      <c r="O3648" s="546">
        <v>6</v>
      </c>
      <c r="P3648" s="578">
        <v>12329.311892675656</v>
      </c>
    </row>
    <row r="3649" spans="1:16" x14ac:dyDescent="0.2">
      <c r="A3649" s="546" t="s">
        <v>8110</v>
      </c>
      <c r="B3649" s="498" t="s">
        <v>619</v>
      </c>
      <c r="C3649" s="499" t="s">
        <v>620</v>
      </c>
      <c r="D3649" s="546" t="s">
        <v>9471</v>
      </c>
      <c r="E3649" s="575">
        <v>5000</v>
      </c>
      <c r="F3649" s="576">
        <v>24003052</v>
      </c>
      <c r="G3649" s="577" t="s">
        <v>9472</v>
      </c>
      <c r="H3649" s="551" t="s">
        <v>9473</v>
      </c>
      <c r="I3649" s="551" t="s">
        <v>7082</v>
      </c>
      <c r="J3649" s="551" t="s">
        <v>9473</v>
      </c>
      <c r="K3649" s="555">
        <v>1</v>
      </c>
      <c r="L3649" s="546">
        <v>12</v>
      </c>
      <c r="M3649" s="578">
        <v>62688.217934003187</v>
      </c>
      <c r="N3649" s="546">
        <v>1</v>
      </c>
      <c r="O3649" s="546">
        <v>6</v>
      </c>
      <c r="P3649" s="578">
        <v>31210.111892675654</v>
      </c>
    </row>
    <row r="3650" spans="1:16" x14ac:dyDescent="0.2">
      <c r="A3650" s="546" t="s">
        <v>8110</v>
      </c>
      <c r="B3650" s="498" t="s">
        <v>619</v>
      </c>
      <c r="C3650" s="499" t="s">
        <v>620</v>
      </c>
      <c r="D3650" s="546" t="s">
        <v>8245</v>
      </c>
      <c r="E3650" s="575">
        <v>1600</v>
      </c>
      <c r="F3650" s="576">
        <v>23819550</v>
      </c>
      <c r="G3650" s="577" t="s">
        <v>9474</v>
      </c>
      <c r="H3650" s="551" t="s">
        <v>8289</v>
      </c>
      <c r="I3650" s="551" t="s">
        <v>7142</v>
      </c>
      <c r="J3650" s="551" t="s">
        <v>8289</v>
      </c>
      <c r="K3650" s="555">
        <v>1</v>
      </c>
      <c r="L3650" s="546">
        <v>12</v>
      </c>
      <c r="M3650" s="578">
        <v>21526.417934003184</v>
      </c>
      <c r="N3650" s="546">
        <v>1</v>
      </c>
      <c r="O3650" s="546">
        <v>6</v>
      </c>
      <c r="P3650" s="578">
        <v>10367.311892675656</v>
      </c>
    </row>
    <row r="3651" spans="1:16" x14ac:dyDescent="0.2">
      <c r="A3651" s="546" t="s">
        <v>8110</v>
      </c>
      <c r="B3651" s="498" t="s">
        <v>619</v>
      </c>
      <c r="C3651" s="499" t="s">
        <v>620</v>
      </c>
      <c r="D3651" s="546" t="s">
        <v>8151</v>
      </c>
      <c r="E3651" s="575">
        <v>1900</v>
      </c>
      <c r="F3651" s="576">
        <v>23946751</v>
      </c>
      <c r="G3651" s="577" t="s">
        <v>9475</v>
      </c>
      <c r="H3651" s="551" t="s">
        <v>8124</v>
      </c>
      <c r="I3651" s="551" t="s">
        <v>7142</v>
      </c>
      <c r="J3651" s="551" t="s">
        <v>8124</v>
      </c>
      <c r="K3651" s="555">
        <v>1</v>
      </c>
      <c r="L3651" s="546">
        <v>12</v>
      </c>
      <c r="M3651" s="578">
        <v>25450.417934003184</v>
      </c>
      <c r="N3651" s="546">
        <v>1</v>
      </c>
      <c r="O3651" s="546">
        <v>6</v>
      </c>
      <c r="P3651" s="578">
        <v>12329.311892675656</v>
      </c>
    </row>
    <row r="3652" spans="1:16" x14ac:dyDescent="0.2">
      <c r="A3652" s="546" t="s">
        <v>8110</v>
      </c>
      <c r="B3652" s="498" t="s">
        <v>619</v>
      </c>
      <c r="C3652" s="499" t="s">
        <v>620</v>
      </c>
      <c r="D3652" s="546" t="s">
        <v>9476</v>
      </c>
      <c r="E3652" s="575">
        <v>3500</v>
      </c>
      <c r="F3652" s="576">
        <v>23933522</v>
      </c>
      <c r="G3652" s="577" t="s">
        <v>9477</v>
      </c>
      <c r="H3652" s="551" t="s">
        <v>7810</v>
      </c>
      <c r="I3652" s="551" t="s">
        <v>7082</v>
      </c>
      <c r="J3652" s="551" t="s">
        <v>7810</v>
      </c>
      <c r="K3652" s="555">
        <v>1</v>
      </c>
      <c r="L3652" s="546">
        <v>12</v>
      </c>
      <c r="M3652" s="578">
        <v>44688.217934003187</v>
      </c>
      <c r="N3652" s="546">
        <v>1</v>
      </c>
      <c r="O3652" s="546">
        <v>6</v>
      </c>
      <c r="P3652" s="578">
        <v>22210.111892675654</v>
      </c>
    </row>
    <row r="3653" spans="1:16" x14ac:dyDescent="0.2">
      <c r="A3653" s="546" t="s">
        <v>8110</v>
      </c>
      <c r="B3653" s="498" t="s">
        <v>619</v>
      </c>
      <c r="C3653" s="499" t="s">
        <v>620</v>
      </c>
      <c r="D3653" s="546" t="s">
        <v>8226</v>
      </c>
      <c r="E3653" s="575">
        <v>2600</v>
      </c>
      <c r="F3653" s="576">
        <v>23962158</v>
      </c>
      <c r="G3653" s="577" t="s">
        <v>9478</v>
      </c>
      <c r="H3653" s="551" t="s">
        <v>9479</v>
      </c>
      <c r="I3653" s="551" t="s">
        <v>7122</v>
      </c>
      <c r="J3653" s="551" t="s">
        <v>9479</v>
      </c>
      <c r="K3653" s="555">
        <v>1</v>
      </c>
      <c r="L3653" s="546">
        <v>12</v>
      </c>
      <c r="M3653" s="578">
        <v>33888.217934003187</v>
      </c>
      <c r="N3653" s="546">
        <v>1</v>
      </c>
      <c r="O3653" s="546">
        <v>6</v>
      </c>
      <c r="P3653" s="578">
        <v>16810.111892675654</v>
      </c>
    </row>
    <row r="3654" spans="1:16" x14ac:dyDescent="0.2">
      <c r="A3654" s="546" t="s">
        <v>8110</v>
      </c>
      <c r="B3654" s="498" t="s">
        <v>619</v>
      </c>
      <c r="C3654" s="499" t="s">
        <v>620</v>
      </c>
      <c r="D3654" s="546" t="s">
        <v>8647</v>
      </c>
      <c r="E3654" s="575">
        <v>1900</v>
      </c>
      <c r="F3654" s="576" t="s">
        <v>9480</v>
      </c>
      <c r="G3654" s="577" t="s">
        <v>9481</v>
      </c>
      <c r="H3654" s="551" t="s">
        <v>8549</v>
      </c>
      <c r="I3654" s="551" t="s">
        <v>7142</v>
      </c>
      <c r="J3654" s="551" t="s">
        <v>8549</v>
      </c>
      <c r="K3654" s="555">
        <v>1</v>
      </c>
      <c r="L3654" s="546">
        <v>12</v>
      </c>
      <c r="M3654" s="578">
        <v>25450.417934003184</v>
      </c>
      <c r="N3654" s="546">
        <v>1</v>
      </c>
      <c r="O3654" s="546">
        <v>6</v>
      </c>
      <c r="P3654" s="578">
        <v>12329.311892675656</v>
      </c>
    </row>
    <row r="3655" spans="1:16" x14ac:dyDescent="0.2">
      <c r="A3655" s="546" t="s">
        <v>8110</v>
      </c>
      <c r="B3655" s="498" t="s">
        <v>619</v>
      </c>
      <c r="C3655" s="499" t="s">
        <v>620</v>
      </c>
      <c r="D3655" s="546" t="s">
        <v>8647</v>
      </c>
      <c r="E3655" s="575">
        <v>2600</v>
      </c>
      <c r="F3655" s="576">
        <v>23930627</v>
      </c>
      <c r="G3655" s="577" t="s">
        <v>9482</v>
      </c>
      <c r="H3655" s="551" t="s">
        <v>8210</v>
      </c>
      <c r="I3655" s="551" t="s">
        <v>7122</v>
      </c>
      <c r="J3655" s="551" t="s">
        <v>8210</v>
      </c>
      <c r="K3655" s="555">
        <v>1</v>
      </c>
      <c r="L3655" s="546">
        <v>12</v>
      </c>
      <c r="M3655" s="578">
        <v>33888.217934003187</v>
      </c>
      <c r="N3655" s="546">
        <v>1</v>
      </c>
      <c r="O3655" s="546">
        <v>6</v>
      </c>
      <c r="P3655" s="578">
        <v>16810.111892675654</v>
      </c>
    </row>
    <row r="3656" spans="1:16" x14ac:dyDescent="0.2">
      <c r="A3656" s="546" t="s">
        <v>8110</v>
      </c>
      <c r="B3656" s="498" t="s">
        <v>619</v>
      </c>
      <c r="C3656" s="499" t="s">
        <v>620</v>
      </c>
      <c r="D3656" s="546" t="s">
        <v>9483</v>
      </c>
      <c r="E3656" s="575">
        <v>3300</v>
      </c>
      <c r="F3656" s="576">
        <v>23885270</v>
      </c>
      <c r="G3656" s="577" t="s">
        <v>9484</v>
      </c>
      <c r="H3656" s="551" t="s">
        <v>9485</v>
      </c>
      <c r="I3656" s="551" t="s">
        <v>7082</v>
      </c>
      <c r="J3656" s="551" t="s">
        <v>9485</v>
      </c>
      <c r="K3656" s="555">
        <v>1</v>
      </c>
      <c r="L3656" s="546">
        <v>12</v>
      </c>
      <c r="M3656" s="578">
        <v>42288.217934003187</v>
      </c>
      <c r="N3656" s="546">
        <v>1</v>
      </c>
      <c r="O3656" s="546">
        <v>6</v>
      </c>
      <c r="P3656" s="578">
        <v>21010.111892675654</v>
      </c>
    </row>
    <row r="3657" spans="1:16" x14ac:dyDescent="0.2">
      <c r="A3657" s="546" t="s">
        <v>8110</v>
      </c>
      <c r="B3657" s="498" t="s">
        <v>619</v>
      </c>
      <c r="C3657" s="499" t="s">
        <v>620</v>
      </c>
      <c r="D3657" s="546" t="s">
        <v>9486</v>
      </c>
      <c r="E3657" s="575">
        <v>1900</v>
      </c>
      <c r="F3657" s="576">
        <v>23934460</v>
      </c>
      <c r="G3657" s="577" t="s">
        <v>9487</v>
      </c>
      <c r="H3657" s="551" t="s">
        <v>8124</v>
      </c>
      <c r="I3657" s="551" t="s">
        <v>7142</v>
      </c>
      <c r="J3657" s="551" t="s">
        <v>8124</v>
      </c>
      <c r="K3657" s="555">
        <v>1</v>
      </c>
      <c r="L3657" s="546">
        <v>12</v>
      </c>
      <c r="M3657" s="578">
        <v>25450.417934003184</v>
      </c>
      <c r="N3657" s="546">
        <v>1</v>
      </c>
      <c r="O3657" s="546">
        <v>6</v>
      </c>
      <c r="P3657" s="578">
        <v>12329.311892675656</v>
      </c>
    </row>
    <row r="3658" spans="1:16" x14ac:dyDescent="0.2">
      <c r="A3658" s="546" t="s">
        <v>8110</v>
      </c>
      <c r="B3658" s="498" t="s">
        <v>619</v>
      </c>
      <c r="C3658" s="499" t="s">
        <v>620</v>
      </c>
      <c r="D3658" s="546" t="s">
        <v>9112</v>
      </c>
      <c r="E3658" s="575">
        <v>1900</v>
      </c>
      <c r="F3658" s="576">
        <v>47397190</v>
      </c>
      <c r="G3658" s="577" t="s">
        <v>9488</v>
      </c>
      <c r="H3658" s="551" t="s">
        <v>8124</v>
      </c>
      <c r="I3658" s="551" t="s">
        <v>7142</v>
      </c>
      <c r="J3658" s="551" t="s">
        <v>8124</v>
      </c>
      <c r="K3658" s="555">
        <v>1</v>
      </c>
      <c r="L3658" s="546">
        <v>12</v>
      </c>
      <c r="M3658" s="578">
        <v>25450.417934003184</v>
      </c>
      <c r="N3658" s="546">
        <v>1</v>
      </c>
      <c r="O3658" s="546">
        <v>6</v>
      </c>
      <c r="P3658" s="578">
        <v>12329.311892675656</v>
      </c>
    </row>
    <row r="3659" spans="1:16" x14ac:dyDescent="0.2">
      <c r="A3659" s="546" t="s">
        <v>8110</v>
      </c>
      <c r="B3659" s="498" t="s">
        <v>619</v>
      </c>
      <c r="C3659" s="499" t="s">
        <v>620</v>
      </c>
      <c r="D3659" s="546" t="s">
        <v>8435</v>
      </c>
      <c r="E3659" s="575">
        <v>1900</v>
      </c>
      <c r="F3659" s="576">
        <v>44395639</v>
      </c>
      <c r="G3659" s="577" t="s">
        <v>9489</v>
      </c>
      <c r="H3659" s="551" t="s">
        <v>8124</v>
      </c>
      <c r="I3659" s="551" t="s">
        <v>7142</v>
      </c>
      <c r="J3659" s="551" t="s">
        <v>8124</v>
      </c>
      <c r="K3659" s="555">
        <v>1</v>
      </c>
      <c r="L3659" s="546">
        <v>12</v>
      </c>
      <c r="M3659" s="578">
        <v>25450.417934003184</v>
      </c>
      <c r="N3659" s="546">
        <v>1</v>
      </c>
      <c r="O3659" s="546">
        <v>6</v>
      </c>
      <c r="P3659" s="578">
        <v>12329.311892675656</v>
      </c>
    </row>
    <row r="3660" spans="1:16" x14ac:dyDescent="0.2">
      <c r="A3660" s="546" t="s">
        <v>8110</v>
      </c>
      <c r="B3660" s="498" t="s">
        <v>619</v>
      </c>
      <c r="C3660" s="499" t="s">
        <v>620</v>
      </c>
      <c r="D3660" s="546" t="s">
        <v>3010</v>
      </c>
      <c r="E3660" s="575">
        <v>3300</v>
      </c>
      <c r="F3660" s="576">
        <v>24492691</v>
      </c>
      <c r="G3660" s="577" t="s">
        <v>9490</v>
      </c>
      <c r="H3660" s="551" t="s">
        <v>8493</v>
      </c>
      <c r="I3660" s="551" t="s">
        <v>7082</v>
      </c>
      <c r="J3660" s="551" t="s">
        <v>8493</v>
      </c>
      <c r="K3660" s="555">
        <v>1</v>
      </c>
      <c r="L3660" s="546">
        <v>12</v>
      </c>
      <c r="M3660" s="578">
        <v>42288.217934003187</v>
      </c>
      <c r="N3660" s="546">
        <v>1</v>
      </c>
      <c r="O3660" s="546">
        <v>6</v>
      </c>
      <c r="P3660" s="578">
        <v>21010.111892675654</v>
      </c>
    </row>
    <row r="3661" spans="1:16" x14ac:dyDescent="0.2">
      <c r="A3661" s="546" t="s">
        <v>8110</v>
      </c>
      <c r="B3661" s="498" t="s">
        <v>619</v>
      </c>
      <c r="C3661" s="499" t="s">
        <v>620</v>
      </c>
      <c r="D3661" s="546" t="s">
        <v>9491</v>
      </c>
      <c r="E3661" s="575">
        <v>2600</v>
      </c>
      <c r="F3661" s="576">
        <v>23806952</v>
      </c>
      <c r="G3661" s="577" t="s">
        <v>9492</v>
      </c>
      <c r="H3661" s="551" t="s">
        <v>8720</v>
      </c>
      <c r="I3661" s="551" t="s">
        <v>7122</v>
      </c>
      <c r="J3661" s="551" t="s">
        <v>8720</v>
      </c>
      <c r="K3661" s="555">
        <v>1</v>
      </c>
      <c r="L3661" s="546">
        <v>12</v>
      </c>
      <c r="M3661" s="578">
        <v>33888.217934003187</v>
      </c>
      <c r="N3661" s="546">
        <v>1</v>
      </c>
      <c r="O3661" s="546">
        <v>6</v>
      </c>
      <c r="P3661" s="578">
        <v>16810.111892675654</v>
      </c>
    </row>
    <row r="3662" spans="1:16" x14ac:dyDescent="0.2">
      <c r="A3662" s="546" t="s">
        <v>8110</v>
      </c>
      <c r="B3662" s="498" t="s">
        <v>619</v>
      </c>
      <c r="C3662" s="499" t="s">
        <v>620</v>
      </c>
      <c r="D3662" s="546" t="s">
        <v>9493</v>
      </c>
      <c r="E3662" s="575">
        <v>1900</v>
      </c>
      <c r="F3662" s="576">
        <v>23939656</v>
      </c>
      <c r="G3662" s="577" t="s">
        <v>9494</v>
      </c>
      <c r="H3662" s="551" t="s">
        <v>8124</v>
      </c>
      <c r="I3662" s="551" t="s">
        <v>7142</v>
      </c>
      <c r="J3662" s="551" t="s">
        <v>8124</v>
      </c>
      <c r="K3662" s="555">
        <v>1</v>
      </c>
      <c r="L3662" s="546">
        <v>12</v>
      </c>
      <c r="M3662" s="578">
        <v>25450.417934003184</v>
      </c>
      <c r="N3662" s="546">
        <v>1</v>
      </c>
      <c r="O3662" s="546">
        <v>6</v>
      </c>
      <c r="P3662" s="578">
        <v>12329.311892675656</v>
      </c>
    </row>
    <row r="3663" spans="1:16" x14ac:dyDescent="0.2">
      <c r="A3663" s="546" t="s">
        <v>8110</v>
      </c>
      <c r="B3663" s="498" t="s">
        <v>619</v>
      </c>
      <c r="C3663" s="499" t="s">
        <v>620</v>
      </c>
      <c r="D3663" s="546" t="s">
        <v>8786</v>
      </c>
      <c r="E3663" s="575">
        <v>5700</v>
      </c>
      <c r="F3663" s="576">
        <v>24293608</v>
      </c>
      <c r="G3663" s="577" t="s">
        <v>9495</v>
      </c>
      <c r="H3663" s="551" t="s">
        <v>7172</v>
      </c>
      <c r="I3663" s="551" t="s">
        <v>7082</v>
      </c>
      <c r="J3663" s="551" t="s">
        <v>7172</v>
      </c>
      <c r="K3663" s="555">
        <v>1</v>
      </c>
      <c r="L3663" s="546">
        <v>12</v>
      </c>
      <c r="M3663" s="578">
        <v>71088.217934003187</v>
      </c>
      <c r="N3663" s="546">
        <v>1</v>
      </c>
      <c r="O3663" s="546">
        <v>6</v>
      </c>
      <c r="P3663" s="578">
        <v>35410.111892675661</v>
      </c>
    </row>
    <row r="3664" spans="1:16" x14ac:dyDescent="0.2">
      <c r="A3664" s="546" t="s">
        <v>8110</v>
      </c>
      <c r="B3664" s="498" t="s">
        <v>619</v>
      </c>
      <c r="C3664" s="499" t="s">
        <v>620</v>
      </c>
      <c r="D3664" s="546" t="s">
        <v>8111</v>
      </c>
      <c r="E3664" s="575">
        <v>1900</v>
      </c>
      <c r="F3664" s="576">
        <v>25305789</v>
      </c>
      <c r="G3664" s="577" t="s">
        <v>9496</v>
      </c>
      <c r="H3664" s="551" t="s">
        <v>8124</v>
      </c>
      <c r="I3664" s="551" t="s">
        <v>7142</v>
      </c>
      <c r="J3664" s="551" t="s">
        <v>8124</v>
      </c>
      <c r="K3664" s="555">
        <v>1</v>
      </c>
      <c r="L3664" s="546">
        <v>12</v>
      </c>
      <c r="M3664" s="578">
        <v>25450.417934003184</v>
      </c>
      <c r="N3664" s="546">
        <v>1</v>
      </c>
      <c r="O3664" s="546">
        <v>6</v>
      </c>
      <c r="P3664" s="578">
        <v>12329.311892675656</v>
      </c>
    </row>
    <row r="3665" spans="1:16" x14ac:dyDescent="0.2">
      <c r="A3665" s="546" t="s">
        <v>8110</v>
      </c>
      <c r="B3665" s="498" t="s">
        <v>619</v>
      </c>
      <c r="C3665" s="499" t="s">
        <v>620</v>
      </c>
      <c r="D3665" s="546" t="s">
        <v>8859</v>
      </c>
      <c r="E3665" s="575">
        <v>1900</v>
      </c>
      <c r="F3665" s="576">
        <v>40888149</v>
      </c>
      <c r="G3665" s="577" t="s">
        <v>9497</v>
      </c>
      <c r="H3665" s="551" t="s">
        <v>8124</v>
      </c>
      <c r="I3665" s="551" t="s">
        <v>7142</v>
      </c>
      <c r="J3665" s="551" t="s">
        <v>8124</v>
      </c>
      <c r="K3665" s="555">
        <v>1</v>
      </c>
      <c r="L3665" s="546">
        <v>12</v>
      </c>
      <c r="M3665" s="578">
        <v>25450.417934003184</v>
      </c>
      <c r="N3665" s="546">
        <v>1</v>
      </c>
      <c r="O3665" s="546">
        <v>6</v>
      </c>
      <c r="P3665" s="578">
        <v>12329.311892675656</v>
      </c>
    </row>
    <row r="3666" spans="1:16" x14ac:dyDescent="0.2">
      <c r="A3666" s="546" t="s">
        <v>8110</v>
      </c>
      <c r="B3666" s="498" t="s">
        <v>619</v>
      </c>
      <c r="C3666" s="499" t="s">
        <v>620</v>
      </c>
      <c r="D3666" s="546" t="s">
        <v>8279</v>
      </c>
      <c r="E3666" s="575">
        <v>1900</v>
      </c>
      <c r="F3666" s="576">
        <v>24006260</v>
      </c>
      <c r="G3666" s="577" t="s">
        <v>9498</v>
      </c>
      <c r="H3666" s="551" t="s">
        <v>8119</v>
      </c>
      <c r="I3666" s="551" t="s">
        <v>7142</v>
      </c>
      <c r="J3666" s="551" t="s">
        <v>8119</v>
      </c>
      <c r="K3666" s="555">
        <v>1</v>
      </c>
      <c r="L3666" s="546">
        <v>12</v>
      </c>
      <c r="M3666" s="578">
        <v>25450.417934003184</v>
      </c>
      <c r="N3666" s="546">
        <v>1</v>
      </c>
      <c r="O3666" s="546">
        <v>6</v>
      </c>
      <c r="P3666" s="578">
        <v>12329.311892675656</v>
      </c>
    </row>
    <row r="3667" spans="1:16" x14ac:dyDescent="0.2">
      <c r="A3667" s="546" t="s">
        <v>8110</v>
      </c>
      <c r="B3667" s="498" t="s">
        <v>619</v>
      </c>
      <c r="C3667" s="499" t="s">
        <v>620</v>
      </c>
      <c r="D3667" s="546" t="s">
        <v>8111</v>
      </c>
      <c r="E3667" s="575">
        <v>1900</v>
      </c>
      <c r="F3667" s="576">
        <v>23836433</v>
      </c>
      <c r="G3667" s="577" t="s">
        <v>9499</v>
      </c>
      <c r="H3667" s="551" t="s">
        <v>8888</v>
      </c>
      <c r="I3667" s="551" t="s">
        <v>7142</v>
      </c>
      <c r="J3667" s="551" t="s">
        <v>8888</v>
      </c>
      <c r="K3667" s="555">
        <v>1</v>
      </c>
      <c r="L3667" s="546">
        <v>12</v>
      </c>
      <c r="M3667" s="578">
        <v>25450.417934003184</v>
      </c>
      <c r="N3667" s="546">
        <v>1</v>
      </c>
      <c r="O3667" s="546">
        <v>6</v>
      </c>
      <c r="P3667" s="578">
        <v>12329.311892675656</v>
      </c>
    </row>
    <row r="3668" spans="1:16" x14ac:dyDescent="0.2">
      <c r="A3668" s="546" t="s">
        <v>8110</v>
      </c>
      <c r="B3668" s="498" t="s">
        <v>619</v>
      </c>
      <c r="C3668" s="499" t="s">
        <v>620</v>
      </c>
      <c r="D3668" s="546" t="s">
        <v>8252</v>
      </c>
      <c r="E3668" s="575">
        <v>3500</v>
      </c>
      <c r="F3668" s="576">
        <v>43281</v>
      </c>
      <c r="G3668" s="577" t="s">
        <v>9500</v>
      </c>
      <c r="H3668" s="551" t="s">
        <v>749</v>
      </c>
      <c r="I3668" s="551" t="s">
        <v>7082</v>
      </c>
      <c r="J3668" s="551" t="s">
        <v>749</v>
      </c>
      <c r="K3668" s="555">
        <v>1</v>
      </c>
      <c r="L3668" s="546">
        <v>12</v>
      </c>
      <c r="M3668" s="578">
        <v>44688.217934003187</v>
      </c>
      <c r="N3668" s="546">
        <v>1</v>
      </c>
      <c r="O3668" s="546">
        <v>6</v>
      </c>
      <c r="P3668" s="578">
        <v>22210.111892675654</v>
      </c>
    </row>
    <row r="3669" spans="1:16" x14ac:dyDescent="0.2">
      <c r="A3669" s="546" t="s">
        <v>8110</v>
      </c>
      <c r="B3669" s="498" t="s">
        <v>619</v>
      </c>
      <c r="C3669" s="499" t="s">
        <v>620</v>
      </c>
      <c r="D3669" s="546" t="s">
        <v>8226</v>
      </c>
      <c r="E3669" s="575">
        <v>2600</v>
      </c>
      <c r="F3669" s="576">
        <v>23992926</v>
      </c>
      <c r="G3669" s="577" t="s">
        <v>9501</v>
      </c>
      <c r="H3669" s="551" t="s">
        <v>8210</v>
      </c>
      <c r="I3669" s="551" t="s">
        <v>7122</v>
      </c>
      <c r="J3669" s="551" t="s">
        <v>8210</v>
      </c>
      <c r="K3669" s="555">
        <v>1</v>
      </c>
      <c r="L3669" s="546">
        <v>12</v>
      </c>
      <c r="M3669" s="578">
        <v>33888.217934003187</v>
      </c>
      <c r="N3669" s="546">
        <v>1</v>
      </c>
      <c r="O3669" s="546">
        <v>6</v>
      </c>
      <c r="P3669" s="578">
        <v>16810.111892675654</v>
      </c>
    </row>
    <row r="3670" spans="1:16" x14ac:dyDescent="0.2">
      <c r="A3670" s="546" t="s">
        <v>8110</v>
      </c>
      <c r="B3670" s="498" t="s">
        <v>619</v>
      </c>
      <c r="C3670" s="499" t="s">
        <v>620</v>
      </c>
      <c r="D3670" s="546" t="s">
        <v>8111</v>
      </c>
      <c r="E3670" s="575">
        <v>3100</v>
      </c>
      <c r="F3670" s="576">
        <v>41125234</v>
      </c>
      <c r="G3670" s="577" t="s">
        <v>9502</v>
      </c>
      <c r="H3670" s="551" t="s">
        <v>8487</v>
      </c>
      <c r="I3670" s="551" t="s">
        <v>7082</v>
      </c>
      <c r="J3670" s="551" t="s">
        <v>8487</v>
      </c>
      <c r="K3670" s="555">
        <v>1</v>
      </c>
      <c r="L3670" s="546">
        <v>12</v>
      </c>
      <c r="M3670" s="578">
        <v>39888.217934003187</v>
      </c>
      <c r="N3670" s="546">
        <v>1</v>
      </c>
      <c r="O3670" s="546">
        <v>6</v>
      </c>
      <c r="P3670" s="578">
        <v>19810.111892675654</v>
      </c>
    </row>
    <row r="3671" spans="1:16" x14ac:dyDescent="0.2">
      <c r="A3671" s="546" t="s">
        <v>8110</v>
      </c>
      <c r="B3671" s="498" t="s">
        <v>619</v>
      </c>
      <c r="C3671" s="499" t="s">
        <v>620</v>
      </c>
      <c r="D3671" s="546" t="s">
        <v>9503</v>
      </c>
      <c r="E3671" s="575">
        <v>3100</v>
      </c>
      <c r="F3671" s="576">
        <v>43547371</v>
      </c>
      <c r="G3671" s="577" t="s">
        <v>9504</v>
      </c>
      <c r="H3671" s="551" t="s">
        <v>9505</v>
      </c>
      <c r="I3671" s="551" t="s">
        <v>7082</v>
      </c>
      <c r="J3671" s="551" t="s">
        <v>9505</v>
      </c>
      <c r="K3671" s="555">
        <v>1</v>
      </c>
      <c r="L3671" s="546">
        <v>12</v>
      </c>
      <c r="M3671" s="578">
        <v>39888.217934003187</v>
      </c>
      <c r="N3671" s="546">
        <v>1</v>
      </c>
      <c r="O3671" s="546">
        <v>6</v>
      </c>
      <c r="P3671" s="578">
        <v>19810.111892675654</v>
      </c>
    </row>
    <row r="3672" spans="1:16" x14ac:dyDescent="0.2">
      <c r="A3672" s="546" t="s">
        <v>8110</v>
      </c>
      <c r="B3672" s="498" t="s">
        <v>619</v>
      </c>
      <c r="C3672" s="499" t="s">
        <v>620</v>
      </c>
      <c r="D3672" s="546" t="s">
        <v>8111</v>
      </c>
      <c r="E3672" s="575">
        <v>2300</v>
      </c>
      <c r="F3672" s="576">
        <v>23858853</v>
      </c>
      <c r="G3672" s="577" t="s">
        <v>9506</v>
      </c>
      <c r="H3672" s="551" t="s">
        <v>7097</v>
      </c>
      <c r="I3672" s="551" t="s">
        <v>7122</v>
      </c>
      <c r="J3672" s="551" t="s">
        <v>7097</v>
      </c>
      <c r="K3672" s="555">
        <v>1</v>
      </c>
      <c r="L3672" s="546">
        <v>12</v>
      </c>
      <c r="M3672" s="578">
        <v>30288.217934003187</v>
      </c>
      <c r="N3672" s="546">
        <v>1</v>
      </c>
      <c r="O3672" s="546">
        <v>6</v>
      </c>
      <c r="P3672" s="578">
        <v>14945.311892675656</v>
      </c>
    </row>
    <row r="3673" spans="1:16" x14ac:dyDescent="0.2">
      <c r="A3673" s="546" t="s">
        <v>8110</v>
      </c>
      <c r="B3673" s="498" t="s">
        <v>619</v>
      </c>
      <c r="C3673" s="499" t="s">
        <v>620</v>
      </c>
      <c r="D3673" s="546" t="s">
        <v>9507</v>
      </c>
      <c r="E3673" s="575">
        <v>3300</v>
      </c>
      <c r="F3673" s="576">
        <v>43281</v>
      </c>
      <c r="G3673" s="577" t="s">
        <v>9508</v>
      </c>
      <c r="H3673" s="551" t="s">
        <v>9509</v>
      </c>
      <c r="I3673" s="551" t="s">
        <v>7082</v>
      </c>
      <c r="J3673" s="551" t="s">
        <v>9509</v>
      </c>
      <c r="K3673" s="555">
        <v>1</v>
      </c>
      <c r="L3673" s="546">
        <v>12</v>
      </c>
      <c r="M3673" s="578">
        <v>42288.217934003187</v>
      </c>
      <c r="N3673" s="546">
        <v>1</v>
      </c>
      <c r="O3673" s="546">
        <v>6</v>
      </c>
      <c r="P3673" s="578">
        <v>21010.111892675654</v>
      </c>
    </row>
    <row r="3674" spans="1:16" x14ac:dyDescent="0.2">
      <c r="A3674" s="546" t="s">
        <v>8110</v>
      </c>
      <c r="B3674" s="498" t="s">
        <v>619</v>
      </c>
      <c r="C3674" s="499" t="s">
        <v>620</v>
      </c>
      <c r="D3674" s="546" t="s">
        <v>8111</v>
      </c>
      <c r="E3674" s="575">
        <v>4600</v>
      </c>
      <c r="F3674" s="576">
        <v>24004901</v>
      </c>
      <c r="G3674" s="577" t="s">
        <v>9510</v>
      </c>
      <c r="H3674" s="551" t="s">
        <v>7129</v>
      </c>
      <c r="I3674" s="551" t="s">
        <v>7082</v>
      </c>
      <c r="J3674" s="551" t="s">
        <v>7129</v>
      </c>
      <c r="K3674" s="555">
        <v>1</v>
      </c>
      <c r="L3674" s="546">
        <v>12</v>
      </c>
      <c r="M3674" s="578">
        <v>57888.217934003187</v>
      </c>
      <c r="N3674" s="546">
        <v>1</v>
      </c>
      <c r="O3674" s="546">
        <v>6</v>
      </c>
      <c r="P3674" s="578">
        <v>28810.111892675654</v>
      </c>
    </row>
    <row r="3675" spans="1:16" x14ac:dyDescent="0.2">
      <c r="A3675" s="546" t="s">
        <v>8110</v>
      </c>
      <c r="B3675" s="498" t="s">
        <v>619</v>
      </c>
      <c r="C3675" s="499" t="s">
        <v>620</v>
      </c>
      <c r="D3675" s="546" t="s">
        <v>8111</v>
      </c>
      <c r="E3675" s="575">
        <v>2700</v>
      </c>
      <c r="F3675" s="576">
        <v>44915840</v>
      </c>
      <c r="G3675" s="577" t="s">
        <v>9511</v>
      </c>
      <c r="H3675" s="551" t="s">
        <v>8574</v>
      </c>
      <c r="I3675" s="551" t="s">
        <v>7122</v>
      </c>
      <c r="J3675" s="551" t="s">
        <v>8574</v>
      </c>
      <c r="K3675" s="555">
        <v>1</v>
      </c>
      <c r="L3675" s="546">
        <v>12</v>
      </c>
      <c r="M3675" s="578">
        <v>35088.217934003187</v>
      </c>
      <c r="N3675" s="546">
        <v>1</v>
      </c>
      <c r="O3675" s="546">
        <v>6</v>
      </c>
      <c r="P3675" s="578">
        <v>17410.111892675654</v>
      </c>
    </row>
    <row r="3676" spans="1:16" x14ac:dyDescent="0.2">
      <c r="A3676" s="546" t="s">
        <v>8110</v>
      </c>
      <c r="B3676" s="498" t="s">
        <v>619</v>
      </c>
      <c r="C3676" s="499" t="s">
        <v>620</v>
      </c>
      <c r="D3676" s="546" t="s">
        <v>8536</v>
      </c>
      <c r="E3676" s="575">
        <v>3100</v>
      </c>
      <c r="F3676" s="576">
        <v>42932182</v>
      </c>
      <c r="G3676" s="577" t="s">
        <v>9512</v>
      </c>
      <c r="H3676" s="551" t="s">
        <v>9513</v>
      </c>
      <c r="I3676" s="551" t="s">
        <v>7082</v>
      </c>
      <c r="J3676" s="551" t="s">
        <v>9513</v>
      </c>
      <c r="K3676" s="555">
        <v>1</v>
      </c>
      <c r="L3676" s="546">
        <v>12</v>
      </c>
      <c r="M3676" s="578">
        <v>39888.217934003187</v>
      </c>
      <c r="N3676" s="546">
        <v>1</v>
      </c>
      <c r="O3676" s="546">
        <v>6</v>
      </c>
      <c r="P3676" s="578">
        <v>19810.111892675654</v>
      </c>
    </row>
    <row r="3677" spans="1:16" x14ac:dyDescent="0.2">
      <c r="A3677" s="546" t="s">
        <v>8110</v>
      </c>
      <c r="B3677" s="498" t="s">
        <v>619</v>
      </c>
      <c r="C3677" s="499" t="s">
        <v>620</v>
      </c>
      <c r="D3677" s="546" t="s">
        <v>9514</v>
      </c>
      <c r="E3677" s="575">
        <v>3500</v>
      </c>
      <c r="F3677" s="576">
        <v>41113491</v>
      </c>
      <c r="G3677" s="577" t="s">
        <v>9515</v>
      </c>
      <c r="H3677" s="551" t="s">
        <v>8230</v>
      </c>
      <c r="I3677" s="551" t="s">
        <v>7082</v>
      </c>
      <c r="J3677" s="551" t="s">
        <v>8230</v>
      </c>
      <c r="K3677" s="555">
        <v>1</v>
      </c>
      <c r="L3677" s="546">
        <v>12</v>
      </c>
      <c r="M3677" s="578">
        <v>44688.217934003187</v>
      </c>
      <c r="N3677" s="546">
        <v>1</v>
      </c>
      <c r="O3677" s="546">
        <v>6</v>
      </c>
      <c r="P3677" s="578">
        <v>22210.111892675654</v>
      </c>
    </row>
    <row r="3678" spans="1:16" x14ac:dyDescent="0.2">
      <c r="A3678" s="546" t="s">
        <v>8110</v>
      </c>
      <c r="B3678" s="498" t="s">
        <v>619</v>
      </c>
      <c r="C3678" s="499" t="s">
        <v>620</v>
      </c>
      <c r="D3678" s="546" t="s">
        <v>8111</v>
      </c>
      <c r="E3678" s="575">
        <v>2300</v>
      </c>
      <c r="F3678" s="576">
        <v>42230138</v>
      </c>
      <c r="G3678" s="577" t="s">
        <v>9516</v>
      </c>
      <c r="H3678" s="551" t="s">
        <v>9517</v>
      </c>
      <c r="I3678" s="551" t="s">
        <v>7122</v>
      </c>
      <c r="J3678" s="551" t="s">
        <v>9517</v>
      </c>
      <c r="K3678" s="555">
        <v>1</v>
      </c>
      <c r="L3678" s="546">
        <v>12</v>
      </c>
      <c r="M3678" s="578">
        <v>30288.217934003187</v>
      </c>
      <c r="N3678" s="546">
        <v>1</v>
      </c>
      <c r="O3678" s="546">
        <v>6</v>
      </c>
      <c r="P3678" s="578">
        <v>14945.311892675656</v>
      </c>
    </row>
    <row r="3679" spans="1:16" x14ac:dyDescent="0.2">
      <c r="A3679" s="546" t="s">
        <v>8110</v>
      </c>
      <c r="B3679" s="498" t="s">
        <v>619</v>
      </c>
      <c r="C3679" s="499" t="s">
        <v>620</v>
      </c>
      <c r="D3679" s="546" t="s">
        <v>8111</v>
      </c>
      <c r="E3679" s="575">
        <v>1900</v>
      </c>
      <c r="F3679" s="576">
        <v>25321682</v>
      </c>
      <c r="G3679" s="577" t="s">
        <v>9518</v>
      </c>
      <c r="H3679" s="551" t="s">
        <v>8119</v>
      </c>
      <c r="I3679" s="551" t="s">
        <v>7142</v>
      </c>
      <c r="J3679" s="551" t="s">
        <v>8119</v>
      </c>
      <c r="K3679" s="555">
        <v>1</v>
      </c>
      <c r="L3679" s="546">
        <v>12</v>
      </c>
      <c r="M3679" s="578">
        <v>25450.417934003184</v>
      </c>
      <c r="N3679" s="546">
        <v>1</v>
      </c>
      <c r="O3679" s="546">
        <v>6</v>
      </c>
      <c r="P3679" s="578">
        <v>12329.311892675656</v>
      </c>
    </row>
    <row r="3680" spans="1:16" x14ac:dyDescent="0.2">
      <c r="A3680" s="546" t="s">
        <v>8110</v>
      </c>
      <c r="B3680" s="498" t="s">
        <v>619</v>
      </c>
      <c r="C3680" s="499" t="s">
        <v>620</v>
      </c>
      <c r="D3680" s="546" t="s">
        <v>8111</v>
      </c>
      <c r="E3680" s="575">
        <v>1900</v>
      </c>
      <c r="F3680" s="576">
        <v>40997010</v>
      </c>
      <c r="G3680" s="577" t="s">
        <v>9519</v>
      </c>
      <c r="H3680" s="551" t="s">
        <v>8119</v>
      </c>
      <c r="I3680" s="551" t="s">
        <v>7142</v>
      </c>
      <c r="J3680" s="551" t="s">
        <v>8119</v>
      </c>
      <c r="K3680" s="555">
        <v>1</v>
      </c>
      <c r="L3680" s="546">
        <v>12</v>
      </c>
      <c r="M3680" s="578">
        <v>25450.417934003184</v>
      </c>
      <c r="N3680" s="546">
        <v>1</v>
      </c>
      <c r="O3680" s="546">
        <v>6</v>
      </c>
      <c r="P3680" s="578">
        <v>12329.311892675656</v>
      </c>
    </row>
    <row r="3681" spans="1:16" x14ac:dyDescent="0.2">
      <c r="A3681" s="546" t="s">
        <v>8110</v>
      </c>
      <c r="B3681" s="498" t="s">
        <v>619</v>
      </c>
      <c r="C3681" s="499" t="s">
        <v>620</v>
      </c>
      <c r="D3681" s="546" t="s">
        <v>8111</v>
      </c>
      <c r="E3681" s="575">
        <v>2300</v>
      </c>
      <c r="F3681" s="576">
        <v>24003258</v>
      </c>
      <c r="G3681" s="577" t="s">
        <v>9520</v>
      </c>
      <c r="H3681" s="551" t="s">
        <v>8298</v>
      </c>
      <c r="I3681" s="551" t="s">
        <v>7122</v>
      </c>
      <c r="J3681" s="551" t="s">
        <v>8298</v>
      </c>
      <c r="K3681" s="555">
        <v>1</v>
      </c>
      <c r="L3681" s="546">
        <v>12</v>
      </c>
      <c r="M3681" s="578">
        <v>30288.217934003187</v>
      </c>
      <c r="N3681" s="546">
        <v>1</v>
      </c>
      <c r="O3681" s="546">
        <v>6</v>
      </c>
      <c r="P3681" s="578">
        <v>14945.311892675656</v>
      </c>
    </row>
    <row r="3682" spans="1:16" x14ac:dyDescent="0.2">
      <c r="A3682" s="546" t="s">
        <v>8110</v>
      </c>
      <c r="B3682" s="498" t="s">
        <v>619</v>
      </c>
      <c r="C3682" s="499" t="s">
        <v>620</v>
      </c>
      <c r="D3682" s="546" t="s">
        <v>8111</v>
      </c>
      <c r="E3682" s="575">
        <v>2300</v>
      </c>
      <c r="F3682" s="576">
        <v>23960425</v>
      </c>
      <c r="G3682" s="577" t="s">
        <v>9521</v>
      </c>
      <c r="H3682" s="551" t="s">
        <v>9522</v>
      </c>
      <c r="I3682" s="551" t="s">
        <v>7122</v>
      </c>
      <c r="J3682" s="551" t="s">
        <v>9522</v>
      </c>
      <c r="K3682" s="555">
        <v>1</v>
      </c>
      <c r="L3682" s="546">
        <v>12</v>
      </c>
      <c r="M3682" s="578">
        <v>30288.217934003187</v>
      </c>
      <c r="N3682" s="546">
        <v>1</v>
      </c>
      <c r="O3682" s="546">
        <v>6</v>
      </c>
      <c r="P3682" s="578">
        <v>14945.311892675656</v>
      </c>
    </row>
    <row r="3683" spans="1:16" x14ac:dyDescent="0.2">
      <c r="A3683" s="546" t="s">
        <v>8110</v>
      </c>
      <c r="B3683" s="498" t="s">
        <v>619</v>
      </c>
      <c r="C3683" s="499" t="s">
        <v>620</v>
      </c>
      <c r="D3683" s="546" t="s">
        <v>9523</v>
      </c>
      <c r="E3683" s="575">
        <v>3800</v>
      </c>
      <c r="F3683" s="576">
        <v>23923237</v>
      </c>
      <c r="G3683" s="577" t="s">
        <v>9524</v>
      </c>
      <c r="H3683" s="551" t="s">
        <v>7884</v>
      </c>
      <c r="I3683" s="551" t="s">
        <v>7082</v>
      </c>
      <c r="J3683" s="551" t="s">
        <v>7884</v>
      </c>
      <c r="K3683" s="555">
        <v>1</v>
      </c>
      <c r="L3683" s="546">
        <v>12</v>
      </c>
      <c r="M3683" s="578">
        <v>48288.217934003187</v>
      </c>
      <c r="N3683" s="546">
        <v>1</v>
      </c>
      <c r="O3683" s="546">
        <v>6</v>
      </c>
      <c r="P3683" s="578">
        <v>24010.111892675654</v>
      </c>
    </row>
    <row r="3684" spans="1:16" x14ac:dyDescent="0.2">
      <c r="A3684" s="546" t="s">
        <v>8110</v>
      </c>
      <c r="B3684" s="498" t="s">
        <v>619</v>
      </c>
      <c r="C3684" s="499" t="s">
        <v>620</v>
      </c>
      <c r="D3684" s="546" t="s">
        <v>9112</v>
      </c>
      <c r="E3684" s="575">
        <v>2600</v>
      </c>
      <c r="F3684" s="576">
        <v>29662288</v>
      </c>
      <c r="G3684" s="577" t="s">
        <v>9525</v>
      </c>
      <c r="H3684" s="551" t="s">
        <v>8567</v>
      </c>
      <c r="I3684" s="551" t="s">
        <v>7122</v>
      </c>
      <c r="J3684" s="551" t="s">
        <v>8567</v>
      </c>
      <c r="K3684" s="555">
        <v>1</v>
      </c>
      <c r="L3684" s="546">
        <v>12</v>
      </c>
      <c r="M3684" s="578">
        <v>33888.217934003187</v>
      </c>
      <c r="N3684" s="546">
        <v>1</v>
      </c>
      <c r="O3684" s="546">
        <v>6</v>
      </c>
      <c r="P3684" s="578">
        <v>16810.111892675654</v>
      </c>
    </row>
    <row r="3685" spans="1:16" x14ac:dyDescent="0.2">
      <c r="A3685" s="546" t="s">
        <v>8110</v>
      </c>
      <c r="B3685" s="498" t="s">
        <v>619</v>
      </c>
      <c r="C3685" s="499" t="s">
        <v>620</v>
      </c>
      <c r="D3685" s="546" t="s">
        <v>9526</v>
      </c>
      <c r="E3685" s="575">
        <v>1900</v>
      </c>
      <c r="F3685" s="576">
        <v>23875918</v>
      </c>
      <c r="G3685" s="577" t="s">
        <v>9527</v>
      </c>
      <c r="H3685" s="551" t="s">
        <v>8119</v>
      </c>
      <c r="I3685" s="551" t="s">
        <v>7142</v>
      </c>
      <c r="J3685" s="551" t="s">
        <v>8119</v>
      </c>
      <c r="K3685" s="555">
        <v>1</v>
      </c>
      <c r="L3685" s="546">
        <v>12</v>
      </c>
      <c r="M3685" s="578">
        <v>25450.417934003184</v>
      </c>
      <c r="N3685" s="546">
        <v>1</v>
      </c>
      <c r="O3685" s="546">
        <v>6</v>
      </c>
      <c r="P3685" s="578">
        <v>12329.311892675656</v>
      </c>
    </row>
    <row r="3686" spans="1:16" x14ac:dyDescent="0.2">
      <c r="A3686" s="546" t="s">
        <v>8110</v>
      </c>
      <c r="B3686" s="498" t="s">
        <v>619</v>
      </c>
      <c r="C3686" s="499" t="s">
        <v>620</v>
      </c>
      <c r="D3686" s="546" t="s">
        <v>8511</v>
      </c>
      <c r="E3686" s="575">
        <v>1900</v>
      </c>
      <c r="F3686" s="576">
        <v>23946274</v>
      </c>
      <c r="G3686" s="577" t="s">
        <v>9528</v>
      </c>
      <c r="H3686" s="551" t="s">
        <v>8119</v>
      </c>
      <c r="I3686" s="551" t="s">
        <v>7142</v>
      </c>
      <c r="J3686" s="551" t="s">
        <v>8119</v>
      </c>
      <c r="K3686" s="555">
        <v>1</v>
      </c>
      <c r="L3686" s="546">
        <v>12</v>
      </c>
      <c r="M3686" s="578">
        <v>25450.417934003184</v>
      </c>
      <c r="N3686" s="546">
        <v>1</v>
      </c>
      <c r="O3686" s="546">
        <v>6</v>
      </c>
      <c r="P3686" s="578">
        <v>12329.311892675656</v>
      </c>
    </row>
    <row r="3687" spans="1:16" x14ac:dyDescent="0.2">
      <c r="A3687" s="546" t="s">
        <v>8110</v>
      </c>
      <c r="B3687" s="498" t="s">
        <v>619</v>
      </c>
      <c r="C3687" s="499" t="s">
        <v>620</v>
      </c>
      <c r="D3687" s="546" t="s">
        <v>8111</v>
      </c>
      <c r="E3687" s="575">
        <v>1900</v>
      </c>
      <c r="F3687" s="576">
        <v>80015261</v>
      </c>
      <c r="G3687" s="577" t="s">
        <v>9529</v>
      </c>
      <c r="H3687" s="551" t="s">
        <v>8124</v>
      </c>
      <c r="I3687" s="551" t="s">
        <v>7142</v>
      </c>
      <c r="J3687" s="551" t="s">
        <v>8124</v>
      </c>
      <c r="K3687" s="555">
        <v>1</v>
      </c>
      <c r="L3687" s="546">
        <v>12</v>
      </c>
      <c r="M3687" s="578">
        <v>25450.417934003184</v>
      </c>
      <c r="N3687" s="546">
        <v>1</v>
      </c>
      <c r="O3687" s="546">
        <v>6</v>
      </c>
      <c r="P3687" s="578">
        <v>12329.311892675656</v>
      </c>
    </row>
    <row r="3688" spans="1:16" x14ac:dyDescent="0.2">
      <c r="A3688" s="546" t="s">
        <v>8110</v>
      </c>
      <c r="B3688" s="498" t="s">
        <v>619</v>
      </c>
      <c r="C3688" s="499" t="s">
        <v>620</v>
      </c>
      <c r="D3688" s="546" t="s">
        <v>9530</v>
      </c>
      <c r="E3688" s="575">
        <v>1790</v>
      </c>
      <c r="F3688" s="576">
        <v>23874875</v>
      </c>
      <c r="G3688" s="577" t="s">
        <v>9531</v>
      </c>
      <c r="H3688" s="551" t="s">
        <v>9532</v>
      </c>
      <c r="I3688" s="551" t="s">
        <v>7122</v>
      </c>
      <c r="J3688" s="551" t="s">
        <v>9532</v>
      </c>
      <c r="K3688" s="555">
        <v>1</v>
      </c>
      <c r="L3688" s="546">
        <v>12</v>
      </c>
      <c r="M3688" s="578">
        <v>24011.617934003189</v>
      </c>
      <c r="N3688" s="546">
        <v>1</v>
      </c>
      <c r="O3688" s="546">
        <v>6</v>
      </c>
      <c r="P3688" s="578">
        <v>11609.911892675656</v>
      </c>
    </row>
    <row r="3689" spans="1:16" x14ac:dyDescent="0.2">
      <c r="A3689" s="546" t="s">
        <v>8110</v>
      </c>
      <c r="B3689" s="498" t="s">
        <v>619</v>
      </c>
      <c r="C3689" s="499" t="s">
        <v>620</v>
      </c>
      <c r="D3689" s="546" t="s">
        <v>9533</v>
      </c>
      <c r="E3689" s="575">
        <v>1900</v>
      </c>
      <c r="F3689" s="576">
        <v>24708683</v>
      </c>
      <c r="G3689" s="577" t="s">
        <v>9534</v>
      </c>
      <c r="H3689" s="551" t="s">
        <v>8124</v>
      </c>
      <c r="I3689" s="551" t="s">
        <v>7142</v>
      </c>
      <c r="J3689" s="551" t="s">
        <v>8124</v>
      </c>
      <c r="K3689" s="555">
        <v>1</v>
      </c>
      <c r="L3689" s="546">
        <v>12</v>
      </c>
      <c r="M3689" s="578">
        <v>25450.417934003184</v>
      </c>
      <c r="N3689" s="546">
        <v>1</v>
      </c>
      <c r="O3689" s="546">
        <v>6</v>
      </c>
      <c r="P3689" s="578">
        <v>12329.311892675656</v>
      </c>
    </row>
    <row r="3690" spans="1:16" x14ac:dyDescent="0.2">
      <c r="A3690" s="546" t="s">
        <v>8110</v>
      </c>
      <c r="B3690" s="498" t="s">
        <v>619</v>
      </c>
      <c r="C3690" s="499" t="s">
        <v>620</v>
      </c>
      <c r="D3690" s="546" t="s">
        <v>9535</v>
      </c>
      <c r="E3690" s="575">
        <v>1800</v>
      </c>
      <c r="F3690" s="576">
        <v>23982323</v>
      </c>
      <c r="G3690" s="577" t="s">
        <v>9536</v>
      </c>
      <c r="H3690" s="551" t="s">
        <v>9537</v>
      </c>
      <c r="I3690" s="551" t="s">
        <v>7142</v>
      </c>
      <c r="J3690" s="551" t="s">
        <v>9537</v>
      </c>
      <c r="K3690" s="555">
        <v>1</v>
      </c>
      <c r="L3690" s="546">
        <v>12</v>
      </c>
      <c r="M3690" s="578">
        <v>24142.417934003184</v>
      </c>
      <c r="N3690" s="546">
        <v>1</v>
      </c>
      <c r="O3690" s="546">
        <v>6</v>
      </c>
      <c r="P3690" s="578">
        <v>11675.311892675656</v>
      </c>
    </row>
    <row r="3691" spans="1:16" x14ac:dyDescent="0.2">
      <c r="A3691" s="546" t="s">
        <v>8110</v>
      </c>
      <c r="B3691" s="498" t="s">
        <v>619</v>
      </c>
      <c r="C3691" s="499" t="s">
        <v>620</v>
      </c>
      <c r="D3691" s="546" t="s">
        <v>9535</v>
      </c>
      <c r="E3691" s="575">
        <v>1900</v>
      </c>
      <c r="F3691" s="576">
        <v>43025118</v>
      </c>
      <c r="G3691" s="577" t="s">
        <v>9538</v>
      </c>
      <c r="H3691" s="551" t="s">
        <v>8111</v>
      </c>
      <c r="I3691" s="551" t="s">
        <v>7142</v>
      </c>
      <c r="J3691" s="551" t="s">
        <v>8111</v>
      </c>
      <c r="K3691" s="555">
        <v>1</v>
      </c>
      <c r="L3691" s="546">
        <v>12</v>
      </c>
      <c r="M3691" s="578">
        <v>25450.417934003184</v>
      </c>
      <c r="N3691" s="546">
        <v>1</v>
      </c>
      <c r="O3691" s="546">
        <v>6</v>
      </c>
      <c r="P3691" s="578">
        <v>12329.311892675656</v>
      </c>
    </row>
    <row r="3692" spans="1:16" x14ac:dyDescent="0.2">
      <c r="A3692" s="546" t="s">
        <v>8110</v>
      </c>
      <c r="B3692" s="498" t="s">
        <v>619</v>
      </c>
      <c r="C3692" s="499" t="s">
        <v>620</v>
      </c>
      <c r="D3692" s="546" t="s">
        <v>9539</v>
      </c>
      <c r="E3692" s="575">
        <v>1900</v>
      </c>
      <c r="F3692" s="576">
        <v>42640902</v>
      </c>
      <c r="G3692" s="577" t="s">
        <v>9540</v>
      </c>
      <c r="H3692" s="551" t="s">
        <v>8124</v>
      </c>
      <c r="I3692" s="551" t="s">
        <v>7142</v>
      </c>
      <c r="J3692" s="551" t="s">
        <v>8124</v>
      </c>
      <c r="K3692" s="555">
        <v>1</v>
      </c>
      <c r="L3692" s="546">
        <v>12</v>
      </c>
      <c r="M3692" s="578">
        <v>25450.417934003184</v>
      </c>
      <c r="N3692" s="546">
        <v>1</v>
      </c>
      <c r="O3692" s="546">
        <v>6</v>
      </c>
      <c r="P3692" s="578">
        <v>12329.311892675656</v>
      </c>
    </row>
    <row r="3693" spans="1:16" x14ac:dyDescent="0.2">
      <c r="A3693" s="546" t="s">
        <v>8110</v>
      </c>
      <c r="B3693" s="498" t="s">
        <v>619</v>
      </c>
      <c r="C3693" s="499" t="s">
        <v>620</v>
      </c>
      <c r="D3693" s="546" t="s">
        <v>4606</v>
      </c>
      <c r="E3693" s="575">
        <v>2600</v>
      </c>
      <c r="F3693" s="576">
        <v>41190446</v>
      </c>
      <c r="G3693" s="577" t="s">
        <v>9541</v>
      </c>
      <c r="H3693" s="551" t="s">
        <v>9542</v>
      </c>
      <c r="I3693" s="551" t="s">
        <v>7122</v>
      </c>
      <c r="J3693" s="551" t="s">
        <v>9542</v>
      </c>
      <c r="K3693" s="555">
        <v>1</v>
      </c>
      <c r="L3693" s="546">
        <v>12</v>
      </c>
      <c r="M3693" s="578">
        <v>33888.217934003187</v>
      </c>
      <c r="N3693" s="546">
        <v>1</v>
      </c>
      <c r="O3693" s="546">
        <v>6</v>
      </c>
      <c r="P3693" s="578">
        <v>16810.111892675654</v>
      </c>
    </row>
    <row r="3694" spans="1:16" x14ac:dyDescent="0.2">
      <c r="A3694" s="546" t="s">
        <v>8110</v>
      </c>
      <c r="B3694" s="498" t="s">
        <v>619</v>
      </c>
      <c r="C3694" s="499" t="s">
        <v>620</v>
      </c>
      <c r="D3694" s="546" t="s">
        <v>8111</v>
      </c>
      <c r="E3694" s="575">
        <v>1900</v>
      </c>
      <c r="F3694" s="576">
        <v>25216423</v>
      </c>
      <c r="G3694" s="577" t="s">
        <v>9543</v>
      </c>
      <c r="H3694" s="551" t="s">
        <v>8140</v>
      </c>
      <c r="I3694" s="551" t="s">
        <v>7142</v>
      </c>
      <c r="J3694" s="551" t="s">
        <v>8140</v>
      </c>
      <c r="K3694" s="555">
        <v>1</v>
      </c>
      <c r="L3694" s="546">
        <v>12</v>
      </c>
      <c r="M3694" s="578">
        <v>25450.417934003184</v>
      </c>
      <c r="N3694" s="546">
        <v>1</v>
      </c>
      <c r="O3694" s="546">
        <v>6</v>
      </c>
      <c r="P3694" s="578">
        <v>12329.311892675656</v>
      </c>
    </row>
    <row r="3695" spans="1:16" x14ac:dyDescent="0.2">
      <c r="A3695" s="546" t="s">
        <v>8110</v>
      </c>
      <c r="B3695" s="498" t="s">
        <v>619</v>
      </c>
      <c r="C3695" s="499" t="s">
        <v>620</v>
      </c>
      <c r="D3695" s="546" t="s">
        <v>8111</v>
      </c>
      <c r="E3695" s="575">
        <v>3500</v>
      </c>
      <c r="F3695" s="576">
        <v>1854472</v>
      </c>
      <c r="G3695" s="577" t="s">
        <v>9544</v>
      </c>
      <c r="H3695" s="551" t="s">
        <v>8988</v>
      </c>
      <c r="I3695" s="551" t="s">
        <v>7082</v>
      </c>
      <c r="J3695" s="551" t="s">
        <v>8988</v>
      </c>
      <c r="K3695" s="555">
        <v>1</v>
      </c>
      <c r="L3695" s="546">
        <v>12</v>
      </c>
      <c r="M3695" s="578">
        <v>44688.217934003187</v>
      </c>
      <c r="N3695" s="546">
        <v>1</v>
      </c>
      <c r="O3695" s="546">
        <v>6</v>
      </c>
      <c r="P3695" s="578">
        <v>22210.111892675654</v>
      </c>
    </row>
    <row r="3696" spans="1:16" x14ac:dyDescent="0.2">
      <c r="A3696" s="546" t="s">
        <v>8110</v>
      </c>
      <c r="B3696" s="498" t="s">
        <v>619</v>
      </c>
      <c r="C3696" s="499" t="s">
        <v>620</v>
      </c>
      <c r="D3696" s="546" t="s">
        <v>9545</v>
      </c>
      <c r="E3696" s="575">
        <v>1900</v>
      </c>
      <c r="F3696" s="576">
        <v>25122767</v>
      </c>
      <c r="G3696" s="577" t="s">
        <v>9546</v>
      </c>
      <c r="H3696" s="551" t="s">
        <v>8124</v>
      </c>
      <c r="I3696" s="551" t="s">
        <v>7142</v>
      </c>
      <c r="J3696" s="551" t="s">
        <v>8124</v>
      </c>
      <c r="K3696" s="555">
        <v>1</v>
      </c>
      <c r="L3696" s="546">
        <v>12</v>
      </c>
      <c r="M3696" s="578">
        <v>25450.417934003184</v>
      </c>
      <c r="N3696" s="546">
        <v>1</v>
      </c>
      <c r="O3696" s="546">
        <v>6</v>
      </c>
      <c r="P3696" s="578">
        <v>12329.311892675656</v>
      </c>
    </row>
    <row r="3697" spans="1:16" x14ac:dyDescent="0.2">
      <c r="A3697" s="546" t="s">
        <v>8110</v>
      </c>
      <c r="B3697" s="498" t="s">
        <v>619</v>
      </c>
      <c r="C3697" s="499" t="s">
        <v>620</v>
      </c>
      <c r="D3697" s="546" t="s">
        <v>8111</v>
      </c>
      <c r="E3697" s="575">
        <v>1900</v>
      </c>
      <c r="F3697" s="576">
        <v>24490634</v>
      </c>
      <c r="G3697" s="577" t="s">
        <v>9547</v>
      </c>
      <c r="H3697" s="551" t="s">
        <v>8124</v>
      </c>
      <c r="I3697" s="551" t="s">
        <v>7142</v>
      </c>
      <c r="J3697" s="551" t="s">
        <v>8124</v>
      </c>
      <c r="K3697" s="555">
        <v>1</v>
      </c>
      <c r="L3697" s="546">
        <v>12</v>
      </c>
      <c r="M3697" s="578">
        <v>25450.417934003184</v>
      </c>
      <c r="N3697" s="546">
        <v>1</v>
      </c>
      <c r="O3697" s="546">
        <v>6</v>
      </c>
      <c r="P3697" s="578">
        <v>12329.311892675656</v>
      </c>
    </row>
    <row r="3698" spans="1:16" x14ac:dyDescent="0.2">
      <c r="A3698" s="546" t="s">
        <v>8110</v>
      </c>
      <c r="B3698" s="498" t="s">
        <v>619</v>
      </c>
      <c r="C3698" s="499" t="s">
        <v>620</v>
      </c>
      <c r="D3698" s="546" t="s">
        <v>9548</v>
      </c>
      <c r="E3698" s="575">
        <v>1900</v>
      </c>
      <c r="F3698" s="576">
        <v>23936605</v>
      </c>
      <c r="G3698" s="577" t="s">
        <v>9549</v>
      </c>
      <c r="H3698" s="551" t="s">
        <v>8124</v>
      </c>
      <c r="I3698" s="551" t="s">
        <v>7142</v>
      </c>
      <c r="J3698" s="551" t="s">
        <v>8124</v>
      </c>
      <c r="K3698" s="555">
        <v>1</v>
      </c>
      <c r="L3698" s="546">
        <v>12</v>
      </c>
      <c r="M3698" s="578">
        <v>25450.417934003184</v>
      </c>
      <c r="N3698" s="546">
        <v>1</v>
      </c>
      <c r="O3698" s="546">
        <v>6</v>
      </c>
      <c r="P3698" s="578">
        <v>12329.311892675656</v>
      </c>
    </row>
    <row r="3699" spans="1:16" x14ac:dyDescent="0.2">
      <c r="A3699" s="546" t="s">
        <v>8110</v>
      </c>
      <c r="B3699" s="498" t="s">
        <v>619</v>
      </c>
      <c r="C3699" s="499" t="s">
        <v>620</v>
      </c>
      <c r="D3699" s="546" t="s">
        <v>8111</v>
      </c>
      <c r="E3699" s="575">
        <v>1900</v>
      </c>
      <c r="F3699" s="576">
        <v>25327454</v>
      </c>
      <c r="G3699" s="577" t="s">
        <v>9550</v>
      </c>
      <c r="H3699" s="551" t="s">
        <v>8119</v>
      </c>
      <c r="I3699" s="551" t="s">
        <v>7142</v>
      </c>
      <c r="J3699" s="551" t="s">
        <v>8119</v>
      </c>
      <c r="K3699" s="555">
        <v>1</v>
      </c>
      <c r="L3699" s="546">
        <v>12</v>
      </c>
      <c r="M3699" s="578">
        <v>25450.417934003184</v>
      </c>
      <c r="N3699" s="546">
        <v>1</v>
      </c>
      <c r="O3699" s="546">
        <v>6</v>
      </c>
      <c r="P3699" s="578">
        <v>12329.311892675656</v>
      </c>
    </row>
    <row r="3700" spans="1:16" x14ac:dyDescent="0.2">
      <c r="A3700" s="546" t="s">
        <v>8110</v>
      </c>
      <c r="B3700" s="498" t="s">
        <v>619</v>
      </c>
      <c r="C3700" s="499" t="s">
        <v>620</v>
      </c>
      <c r="D3700" s="546" t="s">
        <v>8111</v>
      </c>
      <c r="E3700" s="575">
        <v>2800</v>
      </c>
      <c r="F3700" s="576" t="s">
        <v>9551</v>
      </c>
      <c r="G3700" s="577" t="s">
        <v>9552</v>
      </c>
      <c r="H3700" s="551" t="s">
        <v>8888</v>
      </c>
      <c r="I3700" s="551" t="s">
        <v>7122</v>
      </c>
      <c r="J3700" s="551" t="s">
        <v>8888</v>
      </c>
      <c r="K3700" s="555">
        <v>1</v>
      </c>
      <c r="L3700" s="546">
        <v>12</v>
      </c>
      <c r="M3700" s="578">
        <v>36288.217934003187</v>
      </c>
      <c r="N3700" s="546">
        <v>1</v>
      </c>
      <c r="O3700" s="546">
        <v>6</v>
      </c>
      <c r="P3700" s="578">
        <v>18010.111892675654</v>
      </c>
    </row>
    <row r="3701" spans="1:16" x14ac:dyDescent="0.2">
      <c r="A3701" s="546" t="s">
        <v>8110</v>
      </c>
      <c r="B3701" s="498" t="s">
        <v>619</v>
      </c>
      <c r="C3701" s="499" t="s">
        <v>620</v>
      </c>
      <c r="D3701" s="546" t="s">
        <v>8610</v>
      </c>
      <c r="E3701" s="575">
        <v>1900</v>
      </c>
      <c r="F3701" s="576" t="s">
        <v>9553</v>
      </c>
      <c r="G3701" s="577" t="s">
        <v>9554</v>
      </c>
      <c r="H3701" s="551" t="s">
        <v>8119</v>
      </c>
      <c r="I3701" s="551" t="s">
        <v>7142</v>
      </c>
      <c r="J3701" s="551" t="s">
        <v>8119</v>
      </c>
      <c r="K3701" s="555">
        <v>1</v>
      </c>
      <c r="L3701" s="546">
        <v>12</v>
      </c>
      <c r="M3701" s="578">
        <v>25450.417934003184</v>
      </c>
      <c r="N3701" s="546">
        <v>1</v>
      </c>
      <c r="O3701" s="546">
        <v>6</v>
      </c>
      <c r="P3701" s="578">
        <v>12329.311892675656</v>
      </c>
    </row>
    <row r="3702" spans="1:16" x14ac:dyDescent="0.2">
      <c r="A3702" s="546" t="s">
        <v>8110</v>
      </c>
      <c r="B3702" s="498" t="s">
        <v>619</v>
      </c>
      <c r="C3702" s="499" t="s">
        <v>620</v>
      </c>
      <c r="D3702" s="546" t="s">
        <v>9555</v>
      </c>
      <c r="E3702" s="575">
        <v>1900</v>
      </c>
      <c r="F3702" s="576">
        <v>23823742</v>
      </c>
      <c r="G3702" s="577" t="s">
        <v>9556</v>
      </c>
      <c r="H3702" s="551" t="s">
        <v>8124</v>
      </c>
      <c r="I3702" s="551" t="s">
        <v>7142</v>
      </c>
      <c r="J3702" s="551" t="s">
        <v>8124</v>
      </c>
      <c r="K3702" s="555">
        <v>1</v>
      </c>
      <c r="L3702" s="546">
        <v>12</v>
      </c>
      <c r="M3702" s="578">
        <v>25450.417934003184</v>
      </c>
      <c r="N3702" s="546">
        <v>1</v>
      </c>
      <c r="O3702" s="546">
        <v>6</v>
      </c>
      <c r="P3702" s="578">
        <v>12329.311892675656</v>
      </c>
    </row>
    <row r="3703" spans="1:16" x14ac:dyDescent="0.2">
      <c r="A3703" s="546" t="s">
        <v>8110</v>
      </c>
      <c r="B3703" s="498" t="s">
        <v>619</v>
      </c>
      <c r="C3703" s="499" t="s">
        <v>620</v>
      </c>
      <c r="D3703" s="546" t="s">
        <v>9557</v>
      </c>
      <c r="E3703" s="575">
        <v>3800</v>
      </c>
      <c r="F3703" s="576">
        <v>23843571</v>
      </c>
      <c r="G3703" s="577" t="s">
        <v>9558</v>
      </c>
      <c r="H3703" s="551" t="s">
        <v>7150</v>
      </c>
      <c r="I3703" s="551" t="s">
        <v>7082</v>
      </c>
      <c r="J3703" s="551" t="s">
        <v>7150</v>
      </c>
      <c r="K3703" s="555">
        <v>1</v>
      </c>
      <c r="L3703" s="546">
        <v>12</v>
      </c>
      <c r="M3703" s="578">
        <v>48288.217934003187</v>
      </c>
      <c r="N3703" s="546">
        <v>1</v>
      </c>
      <c r="O3703" s="546">
        <v>6</v>
      </c>
      <c r="P3703" s="578">
        <v>24010.111892675654</v>
      </c>
    </row>
    <row r="3704" spans="1:16" x14ac:dyDescent="0.2">
      <c r="A3704" s="546" t="s">
        <v>8110</v>
      </c>
      <c r="B3704" s="498" t="s">
        <v>619</v>
      </c>
      <c r="C3704" s="499" t="s">
        <v>620</v>
      </c>
      <c r="D3704" s="546" t="s">
        <v>8279</v>
      </c>
      <c r="E3704" s="575">
        <v>1900</v>
      </c>
      <c r="F3704" s="576">
        <v>40547583</v>
      </c>
      <c r="G3704" s="577" t="s">
        <v>9559</v>
      </c>
      <c r="H3704" s="551" t="s">
        <v>8124</v>
      </c>
      <c r="I3704" s="551" t="s">
        <v>7142</v>
      </c>
      <c r="J3704" s="551" t="s">
        <v>8124</v>
      </c>
      <c r="K3704" s="555">
        <v>1</v>
      </c>
      <c r="L3704" s="546">
        <v>12</v>
      </c>
      <c r="M3704" s="578">
        <v>25450.417934003184</v>
      </c>
      <c r="N3704" s="546">
        <v>1</v>
      </c>
      <c r="O3704" s="546">
        <v>6</v>
      </c>
      <c r="P3704" s="578">
        <v>12329.311892675656</v>
      </c>
    </row>
    <row r="3705" spans="1:16" x14ac:dyDescent="0.2">
      <c r="A3705" s="546" t="s">
        <v>8110</v>
      </c>
      <c r="B3705" s="498" t="s">
        <v>619</v>
      </c>
      <c r="C3705" s="499" t="s">
        <v>620</v>
      </c>
      <c r="D3705" s="546" t="s">
        <v>9560</v>
      </c>
      <c r="E3705" s="575">
        <v>1900</v>
      </c>
      <c r="F3705" s="576">
        <v>24477543</v>
      </c>
      <c r="G3705" s="577" t="s">
        <v>9561</v>
      </c>
      <c r="H3705" s="551" t="s">
        <v>8124</v>
      </c>
      <c r="I3705" s="551" t="s">
        <v>7142</v>
      </c>
      <c r="J3705" s="551" t="s">
        <v>8124</v>
      </c>
      <c r="K3705" s="555">
        <v>1</v>
      </c>
      <c r="L3705" s="546">
        <v>12</v>
      </c>
      <c r="M3705" s="578">
        <v>25450.417934003184</v>
      </c>
      <c r="N3705" s="546">
        <v>1</v>
      </c>
      <c r="O3705" s="546">
        <v>6</v>
      </c>
      <c r="P3705" s="578">
        <v>12329.311892675656</v>
      </c>
    </row>
    <row r="3706" spans="1:16" x14ac:dyDescent="0.2">
      <c r="A3706" s="546" t="s">
        <v>8110</v>
      </c>
      <c r="B3706" s="498" t="s">
        <v>619</v>
      </c>
      <c r="C3706" s="499" t="s">
        <v>620</v>
      </c>
      <c r="D3706" s="546" t="s">
        <v>9203</v>
      </c>
      <c r="E3706" s="575">
        <v>3800</v>
      </c>
      <c r="F3706" s="576" t="s">
        <v>9562</v>
      </c>
      <c r="G3706" s="577" t="s">
        <v>9563</v>
      </c>
      <c r="H3706" s="551" t="s">
        <v>8567</v>
      </c>
      <c r="I3706" s="551" t="s">
        <v>7082</v>
      </c>
      <c r="J3706" s="551" t="s">
        <v>8567</v>
      </c>
      <c r="K3706" s="555">
        <v>1</v>
      </c>
      <c r="L3706" s="546">
        <v>12</v>
      </c>
      <c r="M3706" s="578">
        <v>48288.217934003187</v>
      </c>
      <c r="N3706" s="546">
        <v>1</v>
      </c>
      <c r="O3706" s="546">
        <v>6</v>
      </c>
      <c r="P3706" s="578">
        <v>24010.111892675654</v>
      </c>
    </row>
    <row r="3707" spans="1:16" x14ac:dyDescent="0.2">
      <c r="A3707" s="546" t="s">
        <v>8110</v>
      </c>
      <c r="B3707" s="498" t="s">
        <v>619</v>
      </c>
      <c r="C3707" s="499" t="s">
        <v>620</v>
      </c>
      <c r="D3707" s="546" t="s">
        <v>9564</v>
      </c>
      <c r="E3707" s="575">
        <v>3500</v>
      </c>
      <c r="F3707" s="576">
        <v>23930133</v>
      </c>
      <c r="G3707" s="577" t="s">
        <v>9565</v>
      </c>
      <c r="H3707" s="551" t="s">
        <v>8179</v>
      </c>
      <c r="I3707" s="551" t="s">
        <v>7082</v>
      </c>
      <c r="J3707" s="551" t="s">
        <v>8179</v>
      </c>
      <c r="K3707" s="555">
        <v>1</v>
      </c>
      <c r="L3707" s="546">
        <v>12</v>
      </c>
      <c r="M3707" s="578">
        <v>44688.217934003187</v>
      </c>
      <c r="N3707" s="546">
        <v>1</v>
      </c>
      <c r="O3707" s="546">
        <v>6</v>
      </c>
      <c r="P3707" s="578">
        <v>22210.111892675654</v>
      </c>
    </row>
    <row r="3708" spans="1:16" x14ac:dyDescent="0.2">
      <c r="A3708" s="546" t="s">
        <v>8110</v>
      </c>
      <c r="B3708" s="498" t="s">
        <v>619</v>
      </c>
      <c r="C3708" s="499" t="s">
        <v>620</v>
      </c>
      <c r="D3708" s="546" t="s">
        <v>8111</v>
      </c>
      <c r="E3708" s="575">
        <v>1900</v>
      </c>
      <c r="F3708" s="576">
        <v>43131217</v>
      </c>
      <c r="G3708" s="577" t="s">
        <v>9566</v>
      </c>
      <c r="H3708" s="551" t="s">
        <v>8124</v>
      </c>
      <c r="I3708" s="551" t="s">
        <v>7142</v>
      </c>
      <c r="J3708" s="551" t="s">
        <v>8124</v>
      </c>
      <c r="K3708" s="555">
        <v>1</v>
      </c>
      <c r="L3708" s="546">
        <v>12</v>
      </c>
      <c r="M3708" s="578">
        <v>25450.417934003184</v>
      </c>
      <c r="N3708" s="546">
        <v>1</v>
      </c>
      <c r="O3708" s="546">
        <v>6</v>
      </c>
      <c r="P3708" s="578">
        <v>12329.311892675656</v>
      </c>
    </row>
    <row r="3709" spans="1:16" x14ac:dyDescent="0.2">
      <c r="A3709" s="546" t="s">
        <v>8110</v>
      </c>
      <c r="B3709" s="498" t="s">
        <v>619</v>
      </c>
      <c r="C3709" s="499" t="s">
        <v>620</v>
      </c>
      <c r="D3709" s="546" t="s">
        <v>8245</v>
      </c>
      <c r="E3709" s="575">
        <v>1900</v>
      </c>
      <c r="F3709" s="576">
        <v>24562259</v>
      </c>
      <c r="G3709" s="577" t="s">
        <v>9567</v>
      </c>
      <c r="H3709" s="551" t="s">
        <v>8124</v>
      </c>
      <c r="I3709" s="551" t="s">
        <v>7142</v>
      </c>
      <c r="J3709" s="551" t="s">
        <v>8124</v>
      </c>
      <c r="K3709" s="555">
        <v>1</v>
      </c>
      <c r="L3709" s="546">
        <v>12</v>
      </c>
      <c r="M3709" s="578">
        <v>25450.417934003184</v>
      </c>
      <c r="N3709" s="546">
        <v>1</v>
      </c>
      <c r="O3709" s="546">
        <v>6</v>
      </c>
      <c r="P3709" s="578">
        <v>12329.311892675656</v>
      </c>
    </row>
    <row r="3710" spans="1:16" x14ac:dyDescent="0.2">
      <c r="A3710" s="546" t="s">
        <v>8110</v>
      </c>
      <c r="B3710" s="498" t="s">
        <v>619</v>
      </c>
      <c r="C3710" s="499" t="s">
        <v>620</v>
      </c>
      <c r="D3710" s="546" t="s">
        <v>9568</v>
      </c>
      <c r="E3710" s="575">
        <v>3300</v>
      </c>
      <c r="F3710" s="576">
        <v>23885750</v>
      </c>
      <c r="G3710" s="577" t="s">
        <v>9569</v>
      </c>
      <c r="H3710" s="551" t="s">
        <v>9485</v>
      </c>
      <c r="I3710" s="551" t="s">
        <v>7082</v>
      </c>
      <c r="J3710" s="551" t="s">
        <v>9485</v>
      </c>
      <c r="K3710" s="555">
        <v>1</v>
      </c>
      <c r="L3710" s="546">
        <v>12</v>
      </c>
      <c r="M3710" s="578">
        <v>42288.217934003187</v>
      </c>
      <c r="N3710" s="546">
        <v>1</v>
      </c>
      <c r="O3710" s="546">
        <v>6</v>
      </c>
      <c r="P3710" s="578">
        <v>21010.111892675654</v>
      </c>
    </row>
    <row r="3711" spans="1:16" x14ac:dyDescent="0.2">
      <c r="A3711" s="546" t="s">
        <v>8110</v>
      </c>
      <c r="B3711" s="498" t="s">
        <v>619</v>
      </c>
      <c r="C3711" s="499" t="s">
        <v>620</v>
      </c>
      <c r="D3711" s="546" t="s">
        <v>9570</v>
      </c>
      <c r="E3711" s="575">
        <v>1900</v>
      </c>
      <c r="F3711" s="576">
        <v>23986090</v>
      </c>
      <c r="G3711" s="577" t="s">
        <v>9571</v>
      </c>
      <c r="H3711" s="551" t="s">
        <v>8124</v>
      </c>
      <c r="I3711" s="551" t="s">
        <v>7142</v>
      </c>
      <c r="J3711" s="551" t="s">
        <v>8124</v>
      </c>
      <c r="K3711" s="555">
        <v>1</v>
      </c>
      <c r="L3711" s="546">
        <v>12</v>
      </c>
      <c r="M3711" s="578">
        <v>25450.417934003184</v>
      </c>
      <c r="N3711" s="546">
        <v>1</v>
      </c>
      <c r="O3711" s="546">
        <v>6</v>
      </c>
      <c r="P3711" s="578">
        <v>12329.311892675656</v>
      </c>
    </row>
    <row r="3712" spans="1:16" x14ac:dyDescent="0.2">
      <c r="A3712" s="546" t="s">
        <v>8110</v>
      </c>
      <c r="B3712" s="498" t="s">
        <v>619</v>
      </c>
      <c r="C3712" s="499" t="s">
        <v>620</v>
      </c>
      <c r="D3712" s="546" t="s">
        <v>8511</v>
      </c>
      <c r="E3712" s="575">
        <v>2600</v>
      </c>
      <c r="F3712" s="576" t="s">
        <v>9572</v>
      </c>
      <c r="G3712" s="577" t="s">
        <v>9573</v>
      </c>
      <c r="H3712" s="551" t="s">
        <v>9574</v>
      </c>
      <c r="I3712" s="551" t="s">
        <v>7122</v>
      </c>
      <c r="J3712" s="551" t="s">
        <v>9574</v>
      </c>
      <c r="K3712" s="555">
        <v>1</v>
      </c>
      <c r="L3712" s="546">
        <v>12</v>
      </c>
      <c r="M3712" s="578">
        <v>33888.217934003187</v>
      </c>
      <c r="N3712" s="546">
        <v>1</v>
      </c>
      <c r="O3712" s="546">
        <v>6</v>
      </c>
      <c r="P3712" s="578">
        <v>16810.111892675654</v>
      </c>
    </row>
    <row r="3713" spans="1:16" x14ac:dyDescent="0.2">
      <c r="A3713" s="546" t="s">
        <v>8110</v>
      </c>
      <c r="B3713" s="498" t="s">
        <v>619</v>
      </c>
      <c r="C3713" s="499" t="s">
        <v>620</v>
      </c>
      <c r="D3713" s="546" t="s">
        <v>9471</v>
      </c>
      <c r="E3713" s="575">
        <v>2600</v>
      </c>
      <c r="F3713" s="576">
        <v>40990053</v>
      </c>
      <c r="G3713" s="577" t="s">
        <v>9575</v>
      </c>
      <c r="H3713" s="551" t="s">
        <v>9576</v>
      </c>
      <c r="I3713" s="551" t="s">
        <v>7122</v>
      </c>
      <c r="J3713" s="551" t="s">
        <v>9576</v>
      </c>
      <c r="K3713" s="555">
        <v>1</v>
      </c>
      <c r="L3713" s="546">
        <v>12</v>
      </c>
      <c r="M3713" s="578">
        <v>33888.217934003187</v>
      </c>
      <c r="N3713" s="546">
        <v>1</v>
      </c>
      <c r="O3713" s="546">
        <v>6</v>
      </c>
      <c r="P3713" s="578">
        <v>16810.111892675654</v>
      </c>
    </row>
    <row r="3714" spans="1:16" x14ac:dyDescent="0.2">
      <c r="A3714" s="546" t="s">
        <v>8110</v>
      </c>
      <c r="B3714" s="498" t="s">
        <v>619</v>
      </c>
      <c r="C3714" s="499" t="s">
        <v>620</v>
      </c>
      <c r="D3714" s="546" t="s">
        <v>8111</v>
      </c>
      <c r="E3714" s="575">
        <v>3700</v>
      </c>
      <c r="F3714" s="576">
        <v>29416941</v>
      </c>
      <c r="G3714" s="577" t="s">
        <v>9577</v>
      </c>
      <c r="H3714" s="551" t="s">
        <v>4606</v>
      </c>
      <c r="I3714" s="551" t="s">
        <v>7082</v>
      </c>
      <c r="J3714" s="551" t="s">
        <v>4606</v>
      </c>
      <c r="K3714" s="555">
        <v>1</v>
      </c>
      <c r="L3714" s="546">
        <v>12</v>
      </c>
      <c r="M3714" s="578">
        <v>47088.217934003187</v>
      </c>
      <c r="N3714" s="546">
        <v>1</v>
      </c>
      <c r="O3714" s="546">
        <v>6</v>
      </c>
      <c r="P3714" s="578">
        <v>23410.111892675654</v>
      </c>
    </row>
    <row r="3715" spans="1:16" x14ac:dyDescent="0.2">
      <c r="A3715" s="546" t="s">
        <v>8110</v>
      </c>
      <c r="B3715" s="498" t="s">
        <v>619</v>
      </c>
      <c r="C3715" s="499" t="s">
        <v>620</v>
      </c>
      <c r="D3715" s="546" t="s">
        <v>8226</v>
      </c>
      <c r="E3715" s="575">
        <v>3500</v>
      </c>
      <c r="F3715" s="576">
        <v>41980538</v>
      </c>
      <c r="G3715" s="577" t="s">
        <v>9578</v>
      </c>
      <c r="H3715" s="551" t="s">
        <v>8493</v>
      </c>
      <c r="I3715" s="551" t="s">
        <v>7082</v>
      </c>
      <c r="J3715" s="551" t="s">
        <v>8493</v>
      </c>
      <c r="K3715" s="555">
        <v>1</v>
      </c>
      <c r="L3715" s="546">
        <v>12</v>
      </c>
      <c r="M3715" s="578">
        <v>44688.217934003187</v>
      </c>
      <c r="N3715" s="546">
        <v>1</v>
      </c>
      <c r="O3715" s="546">
        <v>6</v>
      </c>
      <c r="P3715" s="578">
        <v>22210.111892675654</v>
      </c>
    </row>
    <row r="3716" spans="1:16" x14ac:dyDescent="0.2">
      <c r="A3716" s="546" t="s">
        <v>8110</v>
      </c>
      <c r="B3716" s="498" t="s">
        <v>619</v>
      </c>
      <c r="C3716" s="499" t="s">
        <v>620</v>
      </c>
      <c r="D3716" s="546" t="s">
        <v>9579</v>
      </c>
      <c r="E3716" s="575">
        <v>1900</v>
      </c>
      <c r="F3716" s="576">
        <v>25310860</v>
      </c>
      <c r="G3716" s="577" t="s">
        <v>9580</v>
      </c>
      <c r="H3716" s="551" t="s">
        <v>8124</v>
      </c>
      <c r="I3716" s="551" t="s">
        <v>7142</v>
      </c>
      <c r="J3716" s="551" t="s">
        <v>8124</v>
      </c>
      <c r="K3716" s="555">
        <v>1</v>
      </c>
      <c r="L3716" s="546">
        <v>12</v>
      </c>
      <c r="M3716" s="578">
        <v>25450.417934003184</v>
      </c>
      <c r="N3716" s="546">
        <v>1</v>
      </c>
      <c r="O3716" s="546">
        <v>6</v>
      </c>
      <c r="P3716" s="578">
        <v>12329.311892675656</v>
      </c>
    </row>
    <row r="3717" spans="1:16" x14ac:dyDescent="0.2">
      <c r="A3717" s="546" t="s">
        <v>8110</v>
      </c>
      <c r="B3717" s="498" t="s">
        <v>619</v>
      </c>
      <c r="C3717" s="499" t="s">
        <v>620</v>
      </c>
      <c r="D3717" s="546" t="s">
        <v>8255</v>
      </c>
      <c r="E3717" s="575">
        <v>1900</v>
      </c>
      <c r="F3717" s="576">
        <v>25312697</v>
      </c>
      <c r="G3717" s="577" t="s">
        <v>9581</v>
      </c>
      <c r="H3717" s="551" t="s">
        <v>8124</v>
      </c>
      <c r="I3717" s="551" t="s">
        <v>7142</v>
      </c>
      <c r="J3717" s="551" t="s">
        <v>8124</v>
      </c>
      <c r="K3717" s="555">
        <v>1</v>
      </c>
      <c r="L3717" s="546">
        <v>10</v>
      </c>
      <c r="M3717" s="578">
        <v>21310</v>
      </c>
      <c r="N3717" s="546"/>
      <c r="O3717" s="546"/>
      <c r="P3717" s="578">
        <v>0</v>
      </c>
    </row>
    <row r="3718" spans="1:16" x14ac:dyDescent="0.2">
      <c r="A3718" s="546" t="s">
        <v>8110</v>
      </c>
      <c r="B3718" s="498" t="s">
        <v>619</v>
      </c>
      <c r="C3718" s="499" t="s">
        <v>620</v>
      </c>
      <c r="D3718" s="546" t="s">
        <v>8111</v>
      </c>
      <c r="E3718" s="575">
        <v>3800</v>
      </c>
      <c r="F3718" s="576">
        <v>23877751</v>
      </c>
      <c r="G3718" s="577" t="s">
        <v>9582</v>
      </c>
      <c r="H3718" s="551" t="s">
        <v>8981</v>
      </c>
      <c r="I3718" s="551" t="s">
        <v>7082</v>
      </c>
      <c r="J3718" s="551" t="s">
        <v>8981</v>
      </c>
      <c r="K3718" s="555">
        <v>1</v>
      </c>
      <c r="L3718" s="546">
        <v>12</v>
      </c>
      <c r="M3718" s="578">
        <v>48288.217934003187</v>
      </c>
      <c r="N3718" s="546">
        <v>1</v>
      </c>
      <c r="O3718" s="546">
        <v>2</v>
      </c>
      <c r="P3718" s="578">
        <v>8335.6</v>
      </c>
    </row>
    <row r="3719" spans="1:16" x14ac:dyDescent="0.2">
      <c r="A3719" s="546" t="s">
        <v>8110</v>
      </c>
      <c r="B3719" s="498" t="s">
        <v>619</v>
      </c>
      <c r="C3719" s="499" t="s">
        <v>620</v>
      </c>
      <c r="D3719" s="546" t="s">
        <v>9583</v>
      </c>
      <c r="E3719" s="575">
        <v>1900</v>
      </c>
      <c r="F3719" s="576">
        <v>24884977</v>
      </c>
      <c r="G3719" s="577" t="s">
        <v>9584</v>
      </c>
      <c r="H3719" s="551" t="s">
        <v>7122</v>
      </c>
      <c r="I3719" s="551" t="s">
        <v>7142</v>
      </c>
      <c r="J3719" s="551" t="s">
        <v>7122</v>
      </c>
      <c r="K3719" s="555">
        <v>1</v>
      </c>
      <c r="L3719" s="546">
        <v>12</v>
      </c>
      <c r="M3719" s="578">
        <v>25450.417934003184</v>
      </c>
      <c r="N3719" s="546">
        <v>1</v>
      </c>
      <c r="O3719" s="546">
        <v>6</v>
      </c>
      <c r="P3719" s="578">
        <v>12329.311892675656</v>
      </c>
    </row>
    <row r="3720" spans="1:16" x14ac:dyDescent="0.2">
      <c r="A3720" s="546" t="s">
        <v>8110</v>
      </c>
      <c r="B3720" s="498" t="s">
        <v>619</v>
      </c>
      <c r="C3720" s="499" t="s">
        <v>620</v>
      </c>
      <c r="D3720" s="546" t="s">
        <v>9585</v>
      </c>
      <c r="E3720" s="575">
        <v>1900</v>
      </c>
      <c r="F3720" s="576">
        <v>23930275</v>
      </c>
      <c r="G3720" s="577" t="s">
        <v>9586</v>
      </c>
      <c r="H3720" s="551" t="s">
        <v>8124</v>
      </c>
      <c r="I3720" s="551" t="s">
        <v>7142</v>
      </c>
      <c r="J3720" s="551" t="s">
        <v>8124</v>
      </c>
      <c r="K3720" s="555">
        <v>1</v>
      </c>
      <c r="L3720" s="546">
        <v>12</v>
      </c>
      <c r="M3720" s="578">
        <v>25450.417934003184</v>
      </c>
      <c r="N3720" s="546">
        <v>1</v>
      </c>
      <c r="O3720" s="546">
        <v>6</v>
      </c>
      <c r="P3720" s="578">
        <v>12329.311892675656</v>
      </c>
    </row>
    <row r="3721" spans="1:16" x14ac:dyDescent="0.2">
      <c r="A3721" s="546" t="s">
        <v>8110</v>
      </c>
      <c r="B3721" s="498" t="s">
        <v>619</v>
      </c>
      <c r="C3721" s="499" t="s">
        <v>620</v>
      </c>
      <c r="D3721" s="546" t="s">
        <v>8151</v>
      </c>
      <c r="E3721" s="575">
        <v>1800</v>
      </c>
      <c r="F3721" s="576">
        <v>23927032</v>
      </c>
      <c r="G3721" s="577" t="s">
        <v>9587</v>
      </c>
      <c r="H3721" s="551" t="s">
        <v>8119</v>
      </c>
      <c r="I3721" s="551" t="s">
        <v>7142</v>
      </c>
      <c r="J3721" s="551" t="s">
        <v>8119</v>
      </c>
      <c r="K3721" s="555">
        <v>1</v>
      </c>
      <c r="L3721" s="546">
        <v>12</v>
      </c>
      <c r="M3721" s="578">
        <v>24142.417934003184</v>
      </c>
      <c r="N3721" s="546">
        <v>1</v>
      </c>
      <c r="O3721" s="546">
        <v>6</v>
      </c>
      <c r="P3721" s="578">
        <v>11675.311892675656</v>
      </c>
    </row>
    <row r="3722" spans="1:16" x14ac:dyDescent="0.2">
      <c r="A3722" s="546" t="s">
        <v>8110</v>
      </c>
      <c r="B3722" s="498" t="s">
        <v>619</v>
      </c>
      <c r="C3722" s="499" t="s">
        <v>620</v>
      </c>
      <c r="D3722" s="546" t="s">
        <v>8485</v>
      </c>
      <c r="E3722" s="575">
        <v>1900</v>
      </c>
      <c r="F3722" s="576">
        <v>80112223</v>
      </c>
      <c r="G3722" s="577" t="s">
        <v>9588</v>
      </c>
      <c r="H3722" s="551" t="s">
        <v>8124</v>
      </c>
      <c r="I3722" s="551" t="s">
        <v>7142</v>
      </c>
      <c r="J3722" s="551" t="s">
        <v>8124</v>
      </c>
      <c r="K3722" s="555">
        <v>1</v>
      </c>
      <c r="L3722" s="546">
        <v>12</v>
      </c>
      <c r="M3722" s="578">
        <v>25450.417934003184</v>
      </c>
      <c r="N3722" s="546">
        <v>1</v>
      </c>
      <c r="O3722" s="546">
        <v>6</v>
      </c>
      <c r="P3722" s="578">
        <v>12329.311892675656</v>
      </c>
    </row>
    <row r="3723" spans="1:16" x14ac:dyDescent="0.2">
      <c r="A3723" s="546" t="s">
        <v>8110</v>
      </c>
      <c r="B3723" s="498" t="s">
        <v>619</v>
      </c>
      <c r="C3723" s="499" t="s">
        <v>620</v>
      </c>
      <c r="D3723" s="546" t="s">
        <v>8647</v>
      </c>
      <c r="E3723" s="575">
        <v>1900</v>
      </c>
      <c r="F3723" s="576">
        <v>23803051</v>
      </c>
      <c r="G3723" s="577" t="s">
        <v>9589</v>
      </c>
      <c r="H3723" s="551" t="s">
        <v>8124</v>
      </c>
      <c r="I3723" s="551" t="s">
        <v>7142</v>
      </c>
      <c r="J3723" s="551" t="s">
        <v>8124</v>
      </c>
      <c r="K3723" s="555">
        <v>1</v>
      </c>
      <c r="L3723" s="546">
        <v>12</v>
      </c>
      <c r="M3723" s="578">
        <v>25450.417934003184</v>
      </c>
      <c r="N3723" s="546">
        <v>1</v>
      </c>
      <c r="O3723" s="546">
        <v>6</v>
      </c>
      <c r="P3723" s="578">
        <v>12329.311892675656</v>
      </c>
    </row>
    <row r="3724" spans="1:16" x14ac:dyDescent="0.2">
      <c r="A3724" s="546" t="s">
        <v>8110</v>
      </c>
      <c r="B3724" s="498" t="s">
        <v>619</v>
      </c>
      <c r="C3724" s="499" t="s">
        <v>620</v>
      </c>
      <c r="D3724" s="546" t="s">
        <v>3010</v>
      </c>
      <c r="E3724" s="575">
        <v>2600</v>
      </c>
      <c r="F3724" s="576">
        <v>23984653</v>
      </c>
      <c r="G3724" s="577" t="s">
        <v>9590</v>
      </c>
      <c r="H3724" s="551" t="s">
        <v>8720</v>
      </c>
      <c r="I3724" s="551" t="s">
        <v>7122</v>
      </c>
      <c r="J3724" s="551" t="s">
        <v>8720</v>
      </c>
      <c r="K3724" s="555">
        <v>1</v>
      </c>
      <c r="L3724" s="546">
        <v>12</v>
      </c>
      <c r="M3724" s="578">
        <v>33888.217934003187</v>
      </c>
      <c r="N3724" s="546">
        <v>1</v>
      </c>
      <c r="O3724" s="546">
        <v>6</v>
      </c>
      <c r="P3724" s="578">
        <v>16810.111892675654</v>
      </c>
    </row>
    <row r="3725" spans="1:16" x14ac:dyDescent="0.2">
      <c r="A3725" s="546" t="s">
        <v>8110</v>
      </c>
      <c r="B3725" s="498" t="s">
        <v>619</v>
      </c>
      <c r="C3725" s="499" t="s">
        <v>620</v>
      </c>
      <c r="D3725" s="546" t="s">
        <v>9591</v>
      </c>
      <c r="E3725" s="575">
        <v>2800</v>
      </c>
      <c r="F3725" s="576">
        <v>41129297</v>
      </c>
      <c r="G3725" s="577" t="s">
        <v>9592</v>
      </c>
      <c r="H3725" s="551" t="s">
        <v>9593</v>
      </c>
      <c r="I3725" s="551" t="s">
        <v>7122</v>
      </c>
      <c r="J3725" s="551" t="s">
        <v>9593</v>
      </c>
      <c r="K3725" s="555">
        <v>1</v>
      </c>
      <c r="L3725" s="546">
        <v>12</v>
      </c>
      <c r="M3725" s="578">
        <v>36288.217934003187</v>
      </c>
      <c r="N3725" s="546">
        <v>1</v>
      </c>
      <c r="O3725" s="546">
        <v>6</v>
      </c>
      <c r="P3725" s="578">
        <v>18010.111892675654</v>
      </c>
    </row>
    <row r="3726" spans="1:16" x14ac:dyDescent="0.2">
      <c r="A3726" s="546" t="s">
        <v>8110</v>
      </c>
      <c r="B3726" s="498" t="s">
        <v>619</v>
      </c>
      <c r="C3726" s="499" t="s">
        <v>620</v>
      </c>
      <c r="D3726" s="546" t="s">
        <v>9591</v>
      </c>
      <c r="E3726" s="575">
        <v>4300</v>
      </c>
      <c r="F3726" s="576" t="s">
        <v>9594</v>
      </c>
      <c r="G3726" s="577" t="s">
        <v>9595</v>
      </c>
      <c r="H3726" s="551" t="s">
        <v>8760</v>
      </c>
      <c r="I3726" s="551" t="s">
        <v>7082</v>
      </c>
      <c r="J3726" s="551" t="s">
        <v>8760</v>
      </c>
      <c r="K3726" s="555">
        <v>1</v>
      </c>
      <c r="L3726" s="546">
        <v>12</v>
      </c>
      <c r="M3726" s="578">
        <v>54288.217934003187</v>
      </c>
      <c r="N3726" s="546">
        <v>1</v>
      </c>
      <c r="O3726" s="546">
        <v>6</v>
      </c>
      <c r="P3726" s="578">
        <v>27010.111892675654</v>
      </c>
    </row>
    <row r="3727" spans="1:16" x14ac:dyDescent="0.2">
      <c r="A3727" s="546" t="s">
        <v>8110</v>
      </c>
      <c r="B3727" s="498" t="s">
        <v>619</v>
      </c>
      <c r="C3727" s="499" t="s">
        <v>620</v>
      </c>
      <c r="D3727" s="546" t="s">
        <v>8690</v>
      </c>
      <c r="E3727" s="575">
        <v>1900</v>
      </c>
      <c r="F3727" s="576">
        <v>42829390</v>
      </c>
      <c r="G3727" s="577" t="s">
        <v>9596</v>
      </c>
      <c r="H3727" s="551" t="s">
        <v>8119</v>
      </c>
      <c r="I3727" s="551" t="s">
        <v>7142</v>
      </c>
      <c r="J3727" s="551" t="s">
        <v>8119</v>
      </c>
      <c r="K3727" s="555">
        <v>1</v>
      </c>
      <c r="L3727" s="546">
        <v>12</v>
      </c>
      <c r="M3727" s="578">
        <v>25450.417934003184</v>
      </c>
      <c r="N3727" s="546">
        <v>1</v>
      </c>
      <c r="O3727" s="546">
        <v>6</v>
      </c>
      <c r="P3727" s="578">
        <v>12329.311892675656</v>
      </c>
    </row>
    <row r="3728" spans="1:16" x14ac:dyDescent="0.2">
      <c r="A3728" s="546" t="s">
        <v>8110</v>
      </c>
      <c r="B3728" s="498" t="s">
        <v>619</v>
      </c>
      <c r="C3728" s="499" t="s">
        <v>620</v>
      </c>
      <c r="D3728" s="546" t="s">
        <v>8111</v>
      </c>
      <c r="E3728" s="575">
        <v>4300</v>
      </c>
      <c r="F3728" s="576">
        <v>45326009</v>
      </c>
      <c r="G3728" s="577" t="s">
        <v>9597</v>
      </c>
      <c r="H3728" s="551" t="s">
        <v>8909</v>
      </c>
      <c r="I3728" s="551" t="s">
        <v>7082</v>
      </c>
      <c r="J3728" s="551" t="s">
        <v>8909</v>
      </c>
      <c r="K3728" s="555">
        <v>1</v>
      </c>
      <c r="L3728" s="546">
        <v>12</v>
      </c>
      <c r="M3728" s="578">
        <v>54288.217934003187</v>
      </c>
      <c r="N3728" s="546">
        <v>1</v>
      </c>
      <c r="O3728" s="546">
        <v>6</v>
      </c>
      <c r="P3728" s="578">
        <v>27010.111892675654</v>
      </c>
    </row>
    <row r="3729" spans="1:16" x14ac:dyDescent="0.2">
      <c r="A3729" s="546" t="s">
        <v>8110</v>
      </c>
      <c r="B3729" s="498" t="s">
        <v>619</v>
      </c>
      <c r="C3729" s="499" t="s">
        <v>620</v>
      </c>
      <c r="D3729" s="546" t="s">
        <v>9598</v>
      </c>
      <c r="E3729" s="575">
        <v>2400</v>
      </c>
      <c r="F3729" s="576">
        <v>23854199</v>
      </c>
      <c r="G3729" s="577" t="s">
        <v>9599</v>
      </c>
      <c r="H3729" s="551" t="s">
        <v>8179</v>
      </c>
      <c r="I3729" s="551" t="s">
        <v>7122</v>
      </c>
      <c r="J3729" s="551" t="s">
        <v>8179</v>
      </c>
      <c r="K3729" s="555">
        <v>1</v>
      </c>
      <c r="L3729" s="546">
        <v>12</v>
      </c>
      <c r="M3729" s="578">
        <v>31488.217934003187</v>
      </c>
      <c r="N3729" s="546">
        <v>1</v>
      </c>
      <c r="O3729" s="546">
        <v>6</v>
      </c>
      <c r="P3729" s="578">
        <v>15599.311892675656</v>
      </c>
    </row>
    <row r="3730" spans="1:16" x14ac:dyDescent="0.2">
      <c r="A3730" s="546" t="s">
        <v>8110</v>
      </c>
      <c r="B3730" s="498" t="s">
        <v>619</v>
      </c>
      <c r="C3730" s="499" t="s">
        <v>620</v>
      </c>
      <c r="D3730" s="546" t="s">
        <v>9600</v>
      </c>
      <c r="E3730" s="575">
        <v>1900</v>
      </c>
      <c r="F3730" s="576">
        <v>40082468</v>
      </c>
      <c r="G3730" s="577" t="s">
        <v>9601</v>
      </c>
      <c r="H3730" s="551" t="s">
        <v>8124</v>
      </c>
      <c r="I3730" s="551" t="s">
        <v>7142</v>
      </c>
      <c r="J3730" s="551" t="s">
        <v>8124</v>
      </c>
      <c r="K3730" s="555">
        <v>1</v>
      </c>
      <c r="L3730" s="546">
        <v>12</v>
      </c>
      <c r="M3730" s="578">
        <v>25450.417934003184</v>
      </c>
      <c r="N3730" s="546">
        <v>1</v>
      </c>
      <c r="O3730" s="546">
        <v>6</v>
      </c>
      <c r="P3730" s="578">
        <v>12329.311892675656</v>
      </c>
    </row>
    <row r="3731" spans="1:16" x14ac:dyDescent="0.2">
      <c r="A3731" s="546" t="s">
        <v>8110</v>
      </c>
      <c r="B3731" s="498" t="s">
        <v>619</v>
      </c>
      <c r="C3731" s="499" t="s">
        <v>620</v>
      </c>
      <c r="D3731" s="546" t="s">
        <v>8279</v>
      </c>
      <c r="E3731" s="575">
        <v>3100</v>
      </c>
      <c r="F3731" s="576">
        <v>23999486</v>
      </c>
      <c r="G3731" s="577" t="s">
        <v>9602</v>
      </c>
      <c r="H3731" s="551" t="s">
        <v>8363</v>
      </c>
      <c r="I3731" s="551" t="s">
        <v>7082</v>
      </c>
      <c r="J3731" s="551" t="s">
        <v>8363</v>
      </c>
      <c r="K3731" s="555">
        <v>1</v>
      </c>
      <c r="L3731" s="546">
        <v>12</v>
      </c>
      <c r="M3731" s="578">
        <v>39888.217934003187</v>
      </c>
      <c r="N3731" s="546">
        <v>1</v>
      </c>
      <c r="O3731" s="546">
        <v>6</v>
      </c>
      <c r="P3731" s="578">
        <v>19810.111892675654</v>
      </c>
    </row>
    <row r="3732" spans="1:16" x14ac:dyDescent="0.2">
      <c r="A3732" s="546" t="s">
        <v>8110</v>
      </c>
      <c r="B3732" s="498" t="s">
        <v>619</v>
      </c>
      <c r="C3732" s="499" t="s">
        <v>620</v>
      </c>
      <c r="D3732" s="546" t="s">
        <v>9603</v>
      </c>
      <c r="E3732" s="575">
        <v>1900</v>
      </c>
      <c r="F3732" s="576">
        <v>72533583</v>
      </c>
      <c r="G3732" s="577" t="s">
        <v>9604</v>
      </c>
      <c r="H3732" s="551" t="s">
        <v>8111</v>
      </c>
      <c r="I3732" s="551" t="s">
        <v>7142</v>
      </c>
      <c r="J3732" s="551" t="s">
        <v>8111</v>
      </c>
      <c r="K3732" s="555">
        <v>1</v>
      </c>
      <c r="L3732" s="546">
        <v>12</v>
      </c>
      <c r="M3732" s="578">
        <v>25450.417934003184</v>
      </c>
      <c r="N3732" s="546">
        <v>1</v>
      </c>
      <c r="O3732" s="546">
        <v>6</v>
      </c>
      <c r="P3732" s="578">
        <v>12329.311892675656</v>
      </c>
    </row>
    <row r="3733" spans="1:16" x14ac:dyDescent="0.2">
      <c r="A3733" s="546" t="s">
        <v>8110</v>
      </c>
      <c r="B3733" s="498" t="s">
        <v>619</v>
      </c>
      <c r="C3733" s="499" t="s">
        <v>620</v>
      </c>
      <c r="D3733" s="546" t="s">
        <v>7967</v>
      </c>
      <c r="E3733" s="575">
        <v>1900</v>
      </c>
      <c r="F3733" s="576">
        <v>25316162</v>
      </c>
      <c r="G3733" s="577" t="s">
        <v>9605</v>
      </c>
      <c r="H3733" s="551" t="s">
        <v>8124</v>
      </c>
      <c r="I3733" s="551" t="s">
        <v>7142</v>
      </c>
      <c r="J3733" s="551" t="s">
        <v>8124</v>
      </c>
      <c r="K3733" s="555">
        <v>1</v>
      </c>
      <c r="L3733" s="546">
        <v>12</v>
      </c>
      <c r="M3733" s="578">
        <v>25450.417934003184</v>
      </c>
      <c r="N3733" s="546">
        <v>1</v>
      </c>
      <c r="O3733" s="546">
        <v>6</v>
      </c>
      <c r="P3733" s="578">
        <v>12329.311892675656</v>
      </c>
    </row>
    <row r="3734" spans="1:16" x14ac:dyDescent="0.2">
      <c r="A3734" s="546" t="s">
        <v>8110</v>
      </c>
      <c r="B3734" s="498" t="s">
        <v>619</v>
      </c>
      <c r="C3734" s="499" t="s">
        <v>620</v>
      </c>
      <c r="D3734" s="546" t="s">
        <v>8111</v>
      </c>
      <c r="E3734" s="575">
        <v>3100</v>
      </c>
      <c r="F3734" s="576">
        <v>23978655</v>
      </c>
      <c r="G3734" s="577" t="s">
        <v>9606</v>
      </c>
      <c r="H3734" s="551" t="s">
        <v>8267</v>
      </c>
      <c r="I3734" s="551" t="s">
        <v>7082</v>
      </c>
      <c r="J3734" s="551" t="s">
        <v>8267</v>
      </c>
      <c r="K3734" s="555">
        <v>1</v>
      </c>
      <c r="L3734" s="546">
        <v>12</v>
      </c>
      <c r="M3734" s="578">
        <v>39888.217934003187</v>
      </c>
      <c r="N3734" s="546">
        <v>1</v>
      </c>
      <c r="O3734" s="546">
        <v>6</v>
      </c>
      <c r="P3734" s="578">
        <v>19810.111892675654</v>
      </c>
    </row>
    <row r="3735" spans="1:16" x14ac:dyDescent="0.2">
      <c r="A3735" s="546" t="s">
        <v>8110</v>
      </c>
      <c r="B3735" s="498" t="s">
        <v>619</v>
      </c>
      <c r="C3735" s="499" t="s">
        <v>620</v>
      </c>
      <c r="D3735" s="546" t="s">
        <v>8111</v>
      </c>
      <c r="E3735" s="575">
        <v>3500</v>
      </c>
      <c r="F3735" s="576">
        <v>41866648</v>
      </c>
      <c r="G3735" s="577" t="s">
        <v>9607</v>
      </c>
      <c r="H3735" s="551" t="s">
        <v>8353</v>
      </c>
      <c r="I3735" s="551" t="s">
        <v>7082</v>
      </c>
      <c r="J3735" s="551" t="s">
        <v>8353</v>
      </c>
      <c r="K3735" s="555">
        <v>1</v>
      </c>
      <c r="L3735" s="546">
        <v>12</v>
      </c>
      <c r="M3735" s="578">
        <v>44688.217934003187</v>
      </c>
      <c r="N3735" s="546">
        <v>1</v>
      </c>
      <c r="O3735" s="546">
        <v>6</v>
      </c>
      <c r="P3735" s="578">
        <v>22210.111892675654</v>
      </c>
    </row>
    <row r="3736" spans="1:16" x14ac:dyDescent="0.2">
      <c r="A3736" s="546" t="s">
        <v>8110</v>
      </c>
      <c r="B3736" s="498" t="s">
        <v>619</v>
      </c>
      <c r="C3736" s="499" t="s">
        <v>620</v>
      </c>
      <c r="D3736" s="546" t="s">
        <v>8111</v>
      </c>
      <c r="E3736" s="575">
        <v>3500</v>
      </c>
      <c r="F3736" s="576">
        <v>23922191</v>
      </c>
      <c r="G3736" s="577" t="s">
        <v>9608</v>
      </c>
      <c r="H3736" s="551" t="s">
        <v>7884</v>
      </c>
      <c r="I3736" s="551" t="s">
        <v>7082</v>
      </c>
      <c r="J3736" s="551" t="s">
        <v>7884</v>
      </c>
      <c r="K3736" s="555">
        <v>1</v>
      </c>
      <c r="L3736" s="546">
        <v>12</v>
      </c>
      <c r="M3736" s="578">
        <v>44688.217934003187</v>
      </c>
      <c r="N3736" s="546">
        <v>1</v>
      </c>
      <c r="O3736" s="546">
        <v>6</v>
      </c>
      <c r="P3736" s="578">
        <v>22210.111892675654</v>
      </c>
    </row>
    <row r="3737" spans="1:16" x14ac:dyDescent="0.2">
      <c r="A3737" s="546" t="s">
        <v>8110</v>
      </c>
      <c r="B3737" s="498" t="s">
        <v>619</v>
      </c>
      <c r="C3737" s="499" t="s">
        <v>620</v>
      </c>
      <c r="D3737" s="546" t="s">
        <v>9609</v>
      </c>
      <c r="E3737" s="575">
        <v>2700</v>
      </c>
      <c r="F3737" s="576">
        <v>44685537</v>
      </c>
      <c r="G3737" s="577" t="s">
        <v>9610</v>
      </c>
      <c r="H3737" s="551" t="s">
        <v>8350</v>
      </c>
      <c r="I3737" s="551" t="s">
        <v>7122</v>
      </c>
      <c r="J3737" s="551" t="s">
        <v>8350</v>
      </c>
      <c r="K3737" s="555">
        <v>1</v>
      </c>
      <c r="L3737" s="546">
        <v>12</v>
      </c>
      <c r="M3737" s="578">
        <v>35088.217934003187</v>
      </c>
      <c r="N3737" s="546">
        <v>1</v>
      </c>
      <c r="O3737" s="546">
        <v>6</v>
      </c>
      <c r="P3737" s="578">
        <v>17410.111892675654</v>
      </c>
    </row>
    <row r="3738" spans="1:16" x14ac:dyDescent="0.2">
      <c r="A3738" s="546" t="s">
        <v>8110</v>
      </c>
      <c r="B3738" s="498" t="s">
        <v>619</v>
      </c>
      <c r="C3738" s="499" t="s">
        <v>620</v>
      </c>
      <c r="D3738" s="546" t="s">
        <v>8647</v>
      </c>
      <c r="E3738" s="575">
        <v>1900</v>
      </c>
      <c r="F3738" s="576" t="s">
        <v>9611</v>
      </c>
      <c r="G3738" s="577" t="s">
        <v>9612</v>
      </c>
      <c r="H3738" s="551" t="s">
        <v>9613</v>
      </c>
      <c r="I3738" s="551" t="s">
        <v>7142</v>
      </c>
      <c r="J3738" s="551" t="s">
        <v>9613</v>
      </c>
      <c r="K3738" s="555">
        <v>1</v>
      </c>
      <c r="L3738" s="546">
        <v>12</v>
      </c>
      <c r="M3738" s="578">
        <v>25450.417934003184</v>
      </c>
      <c r="N3738" s="546">
        <v>1</v>
      </c>
      <c r="O3738" s="546">
        <v>6</v>
      </c>
      <c r="P3738" s="578">
        <v>12329.311892675656</v>
      </c>
    </row>
    <row r="3739" spans="1:16" x14ac:dyDescent="0.2">
      <c r="A3739" s="546" t="s">
        <v>8110</v>
      </c>
      <c r="B3739" s="498" t="s">
        <v>619</v>
      </c>
      <c r="C3739" s="499" t="s">
        <v>620</v>
      </c>
      <c r="D3739" s="546" t="s">
        <v>9614</v>
      </c>
      <c r="E3739" s="575">
        <v>1900</v>
      </c>
      <c r="F3739" s="576">
        <v>24373471</v>
      </c>
      <c r="G3739" s="577" t="s">
        <v>9615</v>
      </c>
      <c r="H3739" s="551" t="s">
        <v>8124</v>
      </c>
      <c r="I3739" s="551" t="s">
        <v>7142</v>
      </c>
      <c r="J3739" s="551" t="s">
        <v>8124</v>
      </c>
      <c r="K3739" s="555">
        <v>1</v>
      </c>
      <c r="L3739" s="546">
        <v>12</v>
      </c>
      <c r="M3739" s="578">
        <v>25450.417934003184</v>
      </c>
      <c r="N3739" s="546">
        <v>1</v>
      </c>
      <c r="O3739" s="546">
        <v>6</v>
      </c>
      <c r="P3739" s="578">
        <v>12329.311892675656</v>
      </c>
    </row>
    <row r="3740" spans="1:16" x14ac:dyDescent="0.2">
      <c r="A3740" s="546" t="s">
        <v>8110</v>
      </c>
      <c r="B3740" s="498" t="s">
        <v>619</v>
      </c>
      <c r="C3740" s="499" t="s">
        <v>620</v>
      </c>
      <c r="D3740" s="546" t="s">
        <v>9616</v>
      </c>
      <c r="E3740" s="575">
        <v>3300</v>
      </c>
      <c r="F3740" s="576">
        <v>24002432</v>
      </c>
      <c r="G3740" s="577" t="s">
        <v>9617</v>
      </c>
      <c r="H3740" s="551">
        <v>0</v>
      </c>
      <c r="I3740" s="551" t="s">
        <v>7082</v>
      </c>
      <c r="J3740" s="551">
        <v>0</v>
      </c>
      <c r="K3740" s="555">
        <v>1</v>
      </c>
      <c r="L3740" s="546">
        <v>12</v>
      </c>
      <c r="M3740" s="578">
        <v>42288.217934003187</v>
      </c>
      <c r="N3740" s="546">
        <v>1</v>
      </c>
      <c r="O3740" s="546">
        <v>6</v>
      </c>
      <c r="P3740" s="578">
        <v>21010.111892675654</v>
      </c>
    </row>
    <row r="3741" spans="1:16" x14ac:dyDescent="0.2">
      <c r="A3741" s="546" t="s">
        <v>8110</v>
      </c>
      <c r="B3741" s="498" t="s">
        <v>619</v>
      </c>
      <c r="C3741" s="499" t="s">
        <v>620</v>
      </c>
      <c r="D3741" s="546" t="s">
        <v>8111</v>
      </c>
      <c r="E3741" s="575">
        <v>3100</v>
      </c>
      <c r="F3741" s="576">
        <v>23923354</v>
      </c>
      <c r="G3741" s="577" t="s">
        <v>9618</v>
      </c>
      <c r="H3741" s="551" t="s">
        <v>8574</v>
      </c>
      <c r="I3741" s="551" t="s">
        <v>7082</v>
      </c>
      <c r="J3741" s="551" t="s">
        <v>8574</v>
      </c>
      <c r="K3741" s="555">
        <v>1</v>
      </c>
      <c r="L3741" s="546">
        <v>12</v>
      </c>
      <c r="M3741" s="578">
        <v>39888.217934003187</v>
      </c>
      <c r="N3741" s="546">
        <v>1</v>
      </c>
      <c r="O3741" s="546">
        <v>6</v>
      </c>
      <c r="P3741" s="578">
        <v>19810.111892675654</v>
      </c>
    </row>
    <row r="3742" spans="1:16" x14ac:dyDescent="0.2">
      <c r="A3742" s="546" t="s">
        <v>8110</v>
      </c>
      <c r="B3742" s="498" t="s">
        <v>619</v>
      </c>
      <c r="C3742" s="499" t="s">
        <v>620</v>
      </c>
      <c r="D3742" s="546" t="s">
        <v>8179</v>
      </c>
      <c r="E3742" s="575">
        <v>1900</v>
      </c>
      <c r="F3742" s="576">
        <v>23915429</v>
      </c>
      <c r="G3742" s="577" t="s">
        <v>9619</v>
      </c>
      <c r="H3742" s="551" t="s">
        <v>8124</v>
      </c>
      <c r="I3742" s="551" t="s">
        <v>7142</v>
      </c>
      <c r="J3742" s="551" t="s">
        <v>8124</v>
      </c>
      <c r="K3742" s="555">
        <v>1</v>
      </c>
      <c r="L3742" s="546">
        <v>12</v>
      </c>
      <c r="M3742" s="578">
        <v>25450.417934003184</v>
      </c>
      <c r="N3742" s="546">
        <v>1</v>
      </c>
      <c r="O3742" s="546">
        <v>6</v>
      </c>
      <c r="P3742" s="578">
        <v>12329.311892675656</v>
      </c>
    </row>
    <row r="3743" spans="1:16" x14ac:dyDescent="0.2">
      <c r="A3743" s="546" t="s">
        <v>8110</v>
      </c>
      <c r="B3743" s="498" t="s">
        <v>619</v>
      </c>
      <c r="C3743" s="499" t="s">
        <v>620</v>
      </c>
      <c r="D3743" s="546" t="s">
        <v>8367</v>
      </c>
      <c r="E3743" s="575">
        <v>1900</v>
      </c>
      <c r="F3743" s="576">
        <v>23856413</v>
      </c>
      <c r="G3743" s="577" t="s">
        <v>9620</v>
      </c>
      <c r="H3743" s="551" t="s">
        <v>8119</v>
      </c>
      <c r="I3743" s="551" t="s">
        <v>7142</v>
      </c>
      <c r="J3743" s="551" t="s">
        <v>8119</v>
      </c>
      <c r="K3743" s="555">
        <v>1</v>
      </c>
      <c r="L3743" s="546">
        <v>12</v>
      </c>
      <c r="M3743" s="578">
        <v>25450.417934003184</v>
      </c>
      <c r="N3743" s="546">
        <v>1</v>
      </c>
      <c r="O3743" s="546">
        <v>6</v>
      </c>
      <c r="P3743" s="578">
        <v>12329.311892675656</v>
      </c>
    </row>
    <row r="3744" spans="1:16" x14ac:dyDescent="0.2">
      <c r="A3744" s="546" t="s">
        <v>8110</v>
      </c>
      <c r="B3744" s="498" t="s">
        <v>619</v>
      </c>
      <c r="C3744" s="499" t="s">
        <v>620</v>
      </c>
      <c r="D3744" s="546" t="s">
        <v>8111</v>
      </c>
      <c r="E3744" s="575">
        <v>2300</v>
      </c>
      <c r="F3744" s="576">
        <v>23943191</v>
      </c>
      <c r="G3744" s="577" t="s">
        <v>9621</v>
      </c>
      <c r="H3744" s="551" t="s">
        <v>9622</v>
      </c>
      <c r="I3744" s="551" t="s">
        <v>7122</v>
      </c>
      <c r="J3744" s="551" t="s">
        <v>9622</v>
      </c>
      <c r="K3744" s="555">
        <v>1</v>
      </c>
      <c r="L3744" s="546">
        <v>12</v>
      </c>
      <c r="M3744" s="578">
        <v>30288.217934003187</v>
      </c>
      <c r="N3744" s="546">
        <v>1</v>
      </c>
      <c r="O3744" s="546">
        <v>6</v>
      </c>
      <c r="P3744" s="578">
        <v>14945.311892675656</v>
      </c>
    </row>
    <row r="3745" spans="1:16" x14ac:dyDescent="0.2">
      <c r="A3745" s="546" t="s">
        <v>8110</v>
      </c>
      <c r="B3745" s="498" t="s">
        <v>619</v>
      </c>
      <c r="C3745" s="499" t="s">
        <v>620</v>
      </c>
      <c r="D3745" s="546" t="s">
        <v>9623</v>
      </c>
      <c r="E3745" s="575">
        <v>2300</v>
      </c>
      <c r="F3745" s="576">
        <v>42723918</v>
      </c>
      <c r="G3745" s="577" t="s">
        <v>9624</v>
      </c>
      <c r="H3745" s="551" t="s">
        <v>9625</v>
      </c>
      <c r="I3745" s="551" t="s">
        <v>7122</v>
      </c>
      <c r="J3745" s="551" t="s">
        <v>9625</v>
      </c>
      <c r="K3745" s="555">
        <v>1</v>
      </c>
      <c r="L3745" s="546">
        <v>12</v>
      </c>
      <c r="M3745" s="578">
        <v>30288.217934003187</v>
      </c>
      <c r="N3745" s="546">
        <v>1</v>
      </c>
      <c r="O3745" s="546">
        <v>6</v>
      </c>
      <c r="P3745" s="578">
        <v>14945.311892675656</v>
      </c>
    </row>
    <row r="3746" spans="1:16" x14ac:dyDescent="0.2">
      <c r="A3746" s="546" t="s">
        <v>8110</v>
      </c>
      <c r="B3746" s="498" t="s">
        <v>619</v>
      </c>
      <c r="C3746" s="499" t="s">
        <v>620</v>
      </c>
      <c r="D3746" s="546" t="s">
        <v>9623</v>
      </c>
      <c r="E3746" s="575">
        <v>1900</v>
      </c>
      <c r="F3746" s="576">
        <v>40922533</v>
      </c>
      <c r="G3746" s="577" t="s">
        <v>9626</v>
      </c>
      <c r="H3746" s="551" t="s">
        <v>8119</v>
      </c>
      <c r="I3746" s="551" t="s">
        <v>7142</v>
      </c>
      <c r="J3746" s="551" t="s">
        <v>8119</v>
      </c>
      <c r="K3746" s="555">
        <v>1</v>
      </c>
      <c r="L3746" s="546">
        <v>12</v>
      </c>
      <c r="M3746" s="578">
        <v>25450.417934003184</v>
      </c>
      <c r="N3746" s="546">
        <v>1</v>
      </c>
      <c r="O3746" s="546">
        <v>6</v>
      </c>
      <c r="P3746" s="578">
        <v>12329.311892675656</v>
      </c>
    </row>
    <row r="3747" spans="1:16" x14ac:dyDescent="0.2">
      <c r="A3747" s="546" t="s">
        <v>8110</v>
      </c>
      <c r="B3747" s="498" t="s">
        <v>619</v>
      </c>
      <c r="C3747" s="499" t="s">
        <v>620</v>
      </c>
      <c r="D3747" s="546" t="s">
        <v>8982</v>
      </c>
      <c r="E3747" s="575">
        <v>1900</v>
      </c>
      <c r="F3747" s="576">
        <v>23803113</v>
      </c>
      <c r="G3747" s="577" t="s">
        <v>9627</v>
      </c>
      <c r="H3747" s="551" t="s">
        <v>8119</v>
      </c>
      <c r="I3747" s="551" t="s">
        <v>7142</v>
      </c>
      <c r="J3747" s="551" t="s">
        <v>8119</v>
      </c>
      <c r="K3747" s="555">
        <v>1</v>
      </c>
      <c r="L3747" s="546">
        <v>12</v>
      </c>
      <c r="M3747" s="578">
        <v>25450.417934003184</v>
      </c>
      <c r="N3747" s="546">
        <v>1</v>
      </c>
      <c r="O3747" s="546">
        <v>6</v>
      </c>
      <c r="P3747" s="578">
        <v>12329.311892675656</v>
      </c>
    </row>
    <row r="3748" spans="1:16" x14ac:dyDescent="0.2">
      <c r="A3748" s="546" t="s">
        <v>8110</v>
      </c>
      <c r="B3748" s="498" t="s">
        <v>619</v>
      </c>
      <c r="C3748" s="499" t="s">
        <v>620</v>
      </c>
      <c r="D3748" s="546" t="s">
        <v>9628</v>
      </c>
      <c r="E3748" s="575">
        <v>3000</v>
      </c>
      <c r="F3748" s="576" t="s">
        <v>9629</v>
      </c>
      <c r="G3748" s="577" t="s">
        <v>9630</v>
      </c>
      <c r="H3748" s="551" t="s">
        <v>8453</v>
      </c>
      <c r="I3748" s="551" t="s">
        <v>7122</v>
      </c>
      <c r="J3748" s="551" t="s">
        <v>8453</v>
      </c>
      <c r="K3748" s="555">
        <v>1</v>
      </c>
      <c r="L3748" s="546">
        <v>12</v>
      </c>
      <c r="M3748" s="578">
        <v>38688.217934003187</v>
      </c>
      <c r="N3748" s="546">
        <v>1</v>
      </c>
      <c r="O3748" s="546">
        <v>6</v>
      </c>
      <c r="P3748" s="578">
        <v>19210.111892675654</v>
      </c>
    </row>
    <row r="3749" spans="1:16" x14ac:dyDescent="0.2">
      <c r="A3749" s="546" t="s">
        <v>8110</v>
      </c>
      <c r="B3749" s="498" t="s">
        <v>619</v>
      </c>
      <c r="C3749" s="499" t="s">
        <v>620</v>
      </c>
      <c r="D3749" s="546" t="s">
        <v>9631</v>
      </c>
      <c r="E3749" s="575">
        <v>2600</v>
      </c>
      <c r="F3749" s="576">
        <v>23883607</v>
      </c>
      <c r="G3749" s="577" t="s">
        <v>9632</v>
      </c>
      <c r="H3749" s="551" t="s">
        <v>9633</v>
      </c>
      <c r="I3749" s="551" t="s">
        <v>7122</v>
      </c>
      <c r="J3749" s="551" t="s">
        <v>9633</v>
      </c>
      <c r="K3749" s="555">
        <v>1</v>
      </c>
      <c r="L3749" s="546">
        <v>12</v>
      </c>
      <c r="M3749" s="578">
        <v>33888.217934003187</v>
      </c>
      <c r="N3749" s="546">
        <v>1</v>
      </c>
      <c r="O3749" s="546">
        <v>6</v>
      </c>
      <c r="P3749" s="578">
        <v>16810.111892675654</v>
      </c>
    </row>
    <row r="3750" spans="1:16" x14ac:dyDescent="0.2">
      <c r="A3750" s="546" t="s">
        <v>8110</v>
      </c>
      <c r="B3750" s="498" t="s">
        <v>619</v>
      </c>
      <c r="C3750" s="499" t="s">
        <v>620</v>
      </c>
      <c r="D3750" s="546" t="s">
        <v>9634</v>
      </c>
      <c r="E3750" s="575">
        <v>4600</v>
      </c>
      <c r="F3750" s="576">
        <v>40389195</v>
      </c>
      <c r="G3750" s="577" t="s">
        <v>9635</v>
      </c>
      <c r="H3750" s="551" t="s">
        <v>4606</v>
      </c>
      <c r="I3750" s="551" t="s">
        <v>7082</v>
      </c>
      <c r="J3750" s="551" t="s">
        <v>4606</v>
      </c>
      <c r="K3750" s="555">
        <v>1</v>
      </c>
      <c r="L3750" s="546">
        <v>12</v>
      </c>
      <c r="M3750" s="578">
        <v>57888.217934003187</v>
      </c>
      <c r="N3750" s="546">
        <v>1</v>
      </c>
      <c r="O3750" s="546">
        <v>6</v>
      </c>
      <c r="P3750" s="578">
        <v>28810.111892675654</v>
      </c>
    </row>
    <row r="3751" spans="1:16" x14ac:dyDescent="0.2">
      <c r="A3751" s="546" t="s">
        <v>8110</v>
      </c>
      <c r="B3751" s="498" t="s">
        <v>619</v>
      </c>
      <c r="C3751" s="499" t="s">
        <v>620</v>
      </c>
      <c r="D3751" s="546" t="s">
        <v>8111</v>
      </c>
      <c r="E3751" s="575">
        <v>6500</v>
      </c>
      <c r="F3751" s="576">
        <v>40389195</v>
      </c>
      <c r="G3751" s="577" t="s">
        <v>9635</v>
      </c>
      <c r="H3751" s="551" t="s">
        <v>4606</v>
      </c>
      <c r="I3751" s="551" t="s">
        <v>7082</v>
      </c>
      <c r="J3751" s="551" t="s">
        <v>4606</v>
      </c>
      <c r="K3751" s="555">
        <v>1</v>
      </c>
      <c r="L3751" s="546">
        <v>12</v>
      </c>
      <c r="M3751" s="578">
        <v>80688.217934003187</v>
      </c>
      <c r="N3751" s="546">
        <v>1</v>
      </c>
      <c r="O3751" s="546">
        <v>6</v>
      </c>
      <c r="P3751" s="578">
        <v>40210.111892675661</v>
      </c>
    </row>
    <row r="3752" spans="1:16" x14ac:dyDescent="0.2">
      <c r="A3752" s="546" t="s">
        <v>8110</v>
      </c>
      <c r="B3752" s="498" t="s">
        <v>619</v>
      </c>
      <c r="C3752" s="499" t="s">
        <v>620</v>
      </c>
      <c r="D3752" s="546" t="s">
        <v>9636</v>
      </c>
      <c r="E3752" s="575">
        <v>1900</v>
      </c>
      <c r="F3752" s="576">
        <v>23934174</v>
      </c>
      <c r="G3752" s="577" t="s">
        <v>9637</v>
      </c>
      <c r="H3752" s="551" t="s">
        <v>8172</v>
      </c>
      <c r="I3752" s="551" t="s">
        <v>7142</v>
      </c>
      <c r="J3752" s="551" t="s">
        <v>8172</v>
      </c>
      <c r="K3752" s="555">
        <v>1</v>
      </c>
      <c r="L3752" s="546">
        <v>12</v>
      </c>
      <c r="M3752" s="578">
        <v>25450.417934003184</v>
      </c>
      <c r="N3752" s="546">
        <v>1</v>
      </c>
      <c r="O3752" s="546">
        <v>6</v>
      </c>
      <c r="P3752" s="578">
        <v>12329.311892675656</v>
      </c>
    </row>
    <row r="3753" spans="1:16" x14ac:dyDescent="0.2">
      <c r="A3753" s="546" t="s">
        <v>8110</v>
      </c>
      <c r="B3753" s="498" t="s">
        <v>619</v>
      </c>
      <c r="C3753" s="499" t="s">
        <v>620</v>
      </c>
      <c r="D3753" s="546" t="s">
        <v>9638</v>
      </c>
      <c r="E3753" s="575">
        <v>3500</v>
      </c>
      <c r="F3753" s="576">
        <v>44134357</v>
      </c>
      <c r="G3753" s="577" t="s">
        <v>9639</v>
      </c>
      <c r="H3753" s="551" t="s">
        <v>7129</v>
      </c>
      <c r="I3753" s="551" t="s">
        <v>7082</v>
      </c>
      <c r="J3753" s="551" t="s">
        <v>7129</v>
      </c>
      <c r="K3753" s="555">
        <v>1</v>
      </c>
      <c r="L3753" s="546">
        <v>12</v>
      </c>
      <c r="M3753" s="578">
        <v>44688.217934003187</v>
      </c>
      <c r="N3753" s="546">
        <v>1</v>
      </c>
      <c r="O3753" s="546">
        <v>6</v>
      </c>
      <c r="P3753" s="578">
        <v>22210.111892675654</v>
      </c>
    </row>
    <row r="3754" spans="1:16" x14ac:dyDescent="0.2">
      <c r="A3754" s="546" t="s">
        <v>8110</v>
      </c>
      <c r="B3754" s="498" t="s">
        <v>619</v>
      </c>
      <c r="C3754" s="499" t="s">
        <v>620</v>
      </c>
      <c r="D3754" s="546" t="s">
        <v>9640</v>
      </c>
      <c r="E3754" s="575">
        <v>3300</v>
      </c>
      <c r="F3754" s="576">
        <v>43868691</v>
      </c>
      <c r="G3754" s="577" t="s">
        <v>9641</v>
      </c>
      <c r="H3754" s="551" t="s">
        <v>9600</v>
      </c>
      <c r="I3754" s="551" t="s">
        <v>7082</v>
      </c>
      <c r="J3754" s="551" t="s">
        <v>9600</v>
      </c>
      <c r="K3754" s="555">
        <v>1</v>
      </c>
      <c r="L3754" s="546">
        <v>12</v>
      </c>
      <c r="M3754" s="578">
        <v>42288.217934003187</v>
      </c>
      <c r="N3754" s="546">
        <v>1</v>
      </c>
      <c r="O3754" s="546">
        <v>6</v>
      </c>
      <c r="P3754" s="578">
        <v>21010.111892675654</v>
      </c>
    </row>
    <row r="3755" spans="1:16" x14ac:dyDescent="0.2">
      <c r="A3755" s="546" t="s">
        <v>8110</v>
      </c>
      <c r="B3755" s="498" t="s">
        <v>619</v>
      </c>
      <c r="C3755" s="499" t="s">
        <v>620</v>
      </c>
      <c r="D3755" s="546" t="s">
        <v>8690</v>
      </c>
      <c r="E3755" s="575">
        <v>1900</v>
      </c>
      <c r="F3755" s="576">
        <v>80128191</v>
      </c>
      <c r="G3755" s="577" t="s">
        <v>9642</v>
      </c>
      <c r="H3755" s="551" t="s">
        <v>8124</v>
      </c>
      <c r="I3755" s="551" t="s">
        <v>7142</v>
      </c>
      <c r="J3755" s="551" t="s">
        <v>8124</v>
      </c>
      <c r="K3755" s="555">
        <v>1</v>
      </c>
      <c r="L3755" s="546">
        <v>12</v>
      </c>
      <c r="M3755" s="578">
        <v>25450.417934003184</v>
      </c>
      <c r="N3755" s="546">
        <v>1</v>
      </c>
      <c r="O3755" s="546">
        <v>6</v>
      </c>
      <c r="P3755" s="578">
        <v>12329.311892675656</v>
      </c>
    </row>
    <row r="3756" spans="1:16" x14ac:dyDescent="0.2">
      <c r="A3756" s="546" t="s">
        <v>8110</v>
      </c>
      <c r="B3756" s="498" t="s">
        <v>619</v>
      </c>
      <c r="C3756" s="499" t="s">
        <v>620</v>
      </c>
      <c r="D3756" s="546" t="s">
        <v>9643</v>
      </c>
      <c r="E3756" s="575">
        <v>4600</v>
      </c>
      <c r="F3756" s="576">
        <v>41443658</v>
      </c>
      <c r="G3756" s="577" t="s">
        <v>9644</v>
      </c>
      <c r="H3756" s="551" t="s">
        <v>9645</v>
      </c>
      <c r="I3756" s="551" t="s">
        <v>7082</v>
      </c>
      <c r="J3756" s="551" t="s">
        <v>9645</v>
      </c>
      <c r="K3756" s="555">
        <v>1</v>
      </c>
      <c r="L3756" s="546">
        <v>12</v>
      </c>
      <c r="M3756" s="578">
        <v>57888.217934003187</v>
      </c>
      <c r="N3756" s="546">
        <v>1</v>
      </c>
      <c r="O3756" s="546">
        <v>6</v>
      </c>
      <c r="P3756" s="578">
        <v>28810.111892675654</v>
      </c>
    </row>
    <row r="3757" spans="1:16" x14ac:dyDescent="0.2">
      <c r="A3757" s="546" t="s">
        <v>8110</v>
      </c>
      <c r="B3757" s="498" t="s">
        <v>619</v>
      </c>
      <c r="C3757" s="499" t="s">
        <v>620</v>
      </c>
      <c r="D3757" s="546" t="s">
        <v>9646</v>
      </c>
      <c r="E3757" s="575">
        <v>2700</v>
      </c>
      <c r="F3757" s="576">
        <v>24002872</v>
      </c>
      <c r="G3757" s="577" t="s">
        <v>9647</v>
      </c>
      <c r="H3757" s="551" t="s">
        <v>9648</v>
      </c>
      <c r="I3757" s="551" t="s">
        <v>7122</v>
      </c>
      <c r="J3757" s="551" t="s">
        <v>9648</v>
      </c>
      <c r="K3757" s="555">
        <v>1</v>
      </c>
      <c r="L3757" s="546">
        <v>12</v>
      </c>
      <c r="M3757" s="578">
        <v>35088.217934003187</v>
      </c>
      <c r="N3757" s="546">
        <v>1</v>
      </c>
      <c r="O3757" s="546">
        <v>6</v>
      </c>
      <c r="P3757" s="578">
        <v>17410.111892675654</v>
      </c>
    </row>
    <row r="3758" spans="1:16" x14ac:dyDescent="0.2">
      <c r="A3758" s="546" t="s">
        <v>8110</v>
      </c>
      <c r="B3758" s="498" t="s">
        <v>619</v>
      </c>
      <c r="C3758" s="499" t="s">
        <v>620</v>
      </c>
      <c r="D3758" s="546" t="s">
        <v>9112</v>
      </c>
      <c r="E3758" s="575">
        <v>1900</v>
      </c>
      <c r="F3758" s="576">
        <v>25200415</v>
      </c>
      <c r="G3758" s="577" t="s">
        <v>9649</v>
      </c>
      <c r="H3758" s="551" t="s">
        <v>8298</v>
      </c>
      <c r="I3758" s="551" t="s">
        <v>7142</v>
      </c>
      <c r="J3758" s="551" t="s">
        <v>8298</v>
      </c>
      <c r="K3758" s="555">
        <v>1</v>
      </c>
      <c r="L3758" s="546">
        <v>12</v>
      </c>
      <c r="M3758" s="578">
        <v>25450.417934003184</v>
      </c>
      <c r="N3758" s="546">
        <v>1</v>
      </c>
      <c r="O3758" s="546">
        <v>6</v>
      </c>
      <c r="P3758" s="578">
        <v>12329.311892675656</v>
      </c>
    </row>
    <row r="3759" spans="1:16" x14ac:dyDescent="0.2">
      <c r="A3759" s="546" t="s">
        <v>8110</v>
      </c>
      <c r="B3759" s="498" t="s">
        <v>619</v>
      </c>
      <c r="C3759" s="499" t="s">
        <v>620</v>
      </c>
      <c r="D3759" s="546" t="s">
        <v>8536</v>
      </c>
      <c r="E3759" s="575">
        <v>1900</v>
      </c>
      <c r="F3759" s="576">
        <v>43284218</v>
      </c>
      <c r="G3759" s="577" t="s">
        <v>9650</v>
      </c>
      <c r="H3759" s="551" t="s">
        <v>8124</v>
      </c>
      <c r="I3759" s="551" t="s">
        <v>7142</v>
      </c>
      <c r="J3759" s="551" t="s">
        <v>8124</v>
      </c>
      <c r="K3759" s="555">
        <v>1</v>
      </c>
      <c r="L3759" s="546">
        <v>12</v>
      </c>
      <c r="M3759" s="578">
        <v>25450.417934003184</v>
      </c>
      <c r="N3759" s="546">
        <v>1</v>
      </c>
      <c r="O3759" s="546">
        <v>6</v>
      </c>
      <c r="P3759" s="578">
        <v>12329.311892675656</v>
      </c>
    </row>
    <row r="3760" spans="1:16" x14ac:dyDescent="0.2">
      <c r="A3760" s="546" t="s">
        <v>8110</v>
      </c>
      <c r="B3760" s="498" t="s">
        <v>619</v>
      </c>
      <c r="C3760" s="499" t="s">
        <v>620</v>
      </c>
      <c r="D3760" s="546" t="s">
        <v>9651</v>
      </c>
      <c r="E3760" s="575">
        <v>1900</v>
      </c>
      <c r="F3760" s="576">
        <v>44649212</v>
      </c>
      <c r="G3760" s="577" t="s">
        <v>9652</v>
      </c>
      <c r="H3760" s="551" t="s">
        <v>8124</v>
      </c>
      <c r="I3760" s="551" t="s">
        <v>7142</v>
      </c>
      <c r="J3760" s="551" t="s">
        <v>8124</v>
      </c>
      <c r="K3760" s="555">
        <v>1</v>
      </c>
      <c r="L3760" s="546">
        <v>12</v>
      </c>
      <c r="M3760" s="578">
        <v>25450.417934003184</v>
      </c>
      <c r="N3760" s="546">
        <v>1</v>
      </c>
      <c r="O3760" s="546">
        <v>6</v>
      </c>
      <c r="P3760" s="578">
        <v>12329.311892675656</v>
      </c>
    </row>
    <row r="3761" spans="1:16" x14ac:dyDescent="0.2">
      <c r="A3761" s="546" t="s">
        <v>8110</v>
      </c>
      <c r="B3761" s="498" t="s">
        <v>619</v>
      </c>
      <c r="C3761" s="499" t="s">
        <v>620</v>
      </c>
      <c r="D3761" s="546" t="s">
        <v>9653</v>
      </c>
      <c r="E3761" s="575">
        <v>3800</v>
      </c>
      <c r="F3761" s="576">
        <v>23843912</v>
      </c>
      <c r="G3761" s="577" t="s">
        <v>9654</v>
      </c>
      <c r="H3761" s="551" t="s">
        <v>7172</v>
      </c>
      <c r="I3761" s="551" t="s">
        <v>7082</v>
      </c>
      <c r="J3761" s="551" t="s">
        <v>7172</v>
      </c>
      <c r="K3761" s="555">
        <v>1</v>
      </c>
      <c r="L3761" s="546">
        <v>12</v>
      </c>
      <c r="M3761" s="578">
        <v>48288.217934003187</v>
      </c>
      <c r="N3761" s="546">
        <v>1</v>
      </c>
      <c r="O3761" s="546">
        <v>6</v>
      </c>
      <c r="P3761" s="578">
        <v>24010.111892675654</v>
      </c>
    </row>
    <row r="3762" spans="1:16" x14ac:dyDescent="0.2">
      <c r="A3762" s="546" t="s">
        <v>8110</v>
      </c>
      <c r="B3762" s="498" t="s">
        <v>619</v>
      </c>
      <c r="C3762" s="499" t="s">
        <v>620</v>
      </c>
      <c r="D3762" s="546" t="s">
        <v>9655</v>
      </c>
      <c r="E3762" s="575">
        <v>3800</v>
      </c>
      <c r="F3762" s="576" t="s">
        <v>9656</v>
      </c>
      <c r="G3762" s="577" t="s">
        <v>9657</v>
      </c>
      <c r="H3762" s="551" t="s">
        <v>9658</v>
      </c>
      <c r="I3762" s="551" t="s">
        <v>7082</v>
      </c>
      <c r="J3762" s="551" t="s">
        <v>9658</v>
      </c>
      <c r="K3762" s="555">
        <v>1</v>
      </c>
      <c r="L3762" s="546">
        <v>12</v>
      </c>
      <c r="M3762" s="578">
        <v>48288.217934003187</v>
      </c>
      <c r="N3762" s="546">
        <v>1</v>
      </c>
      <c r="O3762" s="546">
        <v>6</v>
      </c>
      <c r="P3762" s="578">
        <v>24010.111892675654</v>
      </c>
    </row>
    <row r="3763" spans="1:16" x14ac:dyDescent="0.2">
      <c r="A3763" s="546" t="s">
        <v>8110</v>
      </c>
      <c r="B3763" s="498" t="s">
        <v>619</v>
      </c>
      <c r="C3763" s="499" t="s">
        <v>620</v>
      </c>
      <c r="D3763" s="546" t="s">
        <v>9659</v>
      </c>
      <c r="E3763" s="575">
        <v>3500</v>
      </c>
      <c r="F3763" s="576">
        <v>43360670</v>
      </c>
      <c r="G3763" s="577" t="s">
        <v>9660</v>
      </c>
      <c r="H3763" s="551" t="s">
        <v>4606</v>
      </c>
      <c r="I3763" s="551" t="s">
        <v>7082</v>
      </c>
      <c r="J3763" s="551" t="s">
        <v>4606</v>
      </c>
      <c r="K3763" s="555">
        <v>1</v>
      </c>
      <c r="L3763" s="546">
        <v>12</v>
      </c>
      <c r="M3763" s="578">
        <v>44688.217934003187</v>
      </c>
      <c r="N3763" s="546">
        <v>1</v>
      </c>
      <c r="O3763" s="546">
        <v>6</v>
      </c>
      <c r="P3763" s="578">
        <v>22210.111892675654</v>
      </c>
    </row>
    <row r="3764" spans="1:16" x14ac:dyDescent="0.2">
      <c r="A3764" s="546" t="s">
        <v>8110</v>
      </c>
      <c r="B3764" s="498" t="s">
        <v>619</v>
      </c>
      <c r="C3764" s="499" t="s">
        <v>620</v>
      </c>
      <c r="D3764" s="546" t="s">
        <v>9661</v>
      </c>
      <c r="E3764" s="575">
        <v>2800</v>
      </c>
      <c r="F3764" s="576" t="s">
        <v>9662</v>
      </c>
      <c r="G3764" s="577" t="s">
        <v>9663</v>
      </c>
      <c r="H3764" s="551" t="s">
        <v>8546</v>
      </c>
      <c r="I3764" s="551" t="s">
        <v>7122</v>
      </c>
      <c r="J3764" s="551" t="s">
        <v>8546</v>
      </c>
      <c r="K3764" s="555">
        <v>1</v>
      </c>
      <c r="L3764" s="546">
        <v>12</v>
      </c>
      <c r="M3764" s="578">
        <v>36288.217934003187</v>
      </c>
      <c r="N3764" s="546">
        <v>1</v>
      </c>
      <c r="O3764" s="546">
        <v>6</v>
      </c>
      <c r="P3764" s="578">
        <v>18010.111892675654</v>
      </c>
    </row>
    <row r="3765" spans="1:16" x14ac:dyDescent="0.2">
      <c r="A3765" s="546" t="s">
        <v>8110</v>
      </c>
      <c r="B3765" s="498" t="s">
        <v>619</v>
      </c>
      <c r="C3765" s="499" t="s">
        <v>620</v>
      </c>
      <c r="D3765" s="546" t="s">
        <v>8565</v>
      </c>
      <c r="E3765" s="575">
        <v>1900</v>
      </c>
      <c r="F3765" s="576">
        <v>24984000</v>
      </c>
      <c r="G3765" s="577" t="s">
        <v>9664</v>
      </c>
      <c r="H3765" s="551" t="s">
        <v>8119</v>
      </c>
      <c r="I3765" s="551" t="s">
        <v>7142</v>
      </c>
      <c r="J3765" s="551" t="s">
        <v>8119</v>
      </c>
      <c r="K3765" s="555">
        <v>1</v>
      </c>
      <c r="L3765" s="546">
        <v>12</v>
      </c>
      <c r="M3765" s="578">
        <v>25450.417934003184</v>
      </c>
      <c r="N3765" s="546">
        <v>1</v>
      </c>
      <c r="O3765" s="546">
        <v>6</v>
      </c>
      <c r="P3765" s="578">
        <v>12329.311892675656</v>
      </c>
    </row>
    <row r="3766" spans="1:16" x14ac:dyDescent="0.2">
      <c r="A3766" s="546" t="s">
        <v>8110</v>
      </c>
      <c r="B3766" s="498" t="s">
        <v>619</v>
      </c>
      <c r="C3766" s="499" t="s">
        <v>620</v>
      </c>
      <c r="D3766" s="546" t="s">
        <v>9665</v>
      </c>
      <c r="E3766" s="575">
        <v>3300</v>
      </c>
      <c r="F3766" s="576">
        <v>23990935</v>
      </c>
      <c r="G3766" s="577" t="s">
        <v>9666</v>
      </c>
      <c r="H3766" s="551" t="s">
        <v>7129</v>
      </c>
      <c r="I3766" s="551" t="s">
        <v>7082</v>
      </c>
      <c r="J3766" s="551" t="s">
        <v>7129</v>
      </c>
      <c r="K3766" s="555">
        <v>1</v>
      </c>
      <c r="L3766" s="546">
        <v>12</v>
      </c>
      <c r="M3766" s="578">
        <v>42288.217934003187</v>
      </c>
      <c r="N3766" s="546">
        <v>1</v>
      </c>
      <c r="O3766" s="546">
        <v>6</v>
      </c>
      <c r="P3766" s="578">
        <v>21010.111892675654</v>
      </c>
    </row>
    <row r="3767" spans="1:16" x14ac:dyDescent="0.2">
      <c r="A3767" s="546" t="s">
        <v>8110</v>
      </c>
      <c r="B3767" s="498" t="s">
        <v>619</v>
      </c>
      <c r="C3767" s="499" t="s">
        <v>620</v>
      </c>
      <c r="D3767" s="546" t="s">
        <v>9667</v>
      </c>
      <c r="E3767" s="575">
        <v>2800</v>
      </c>
      <c r="F3767" s="576">
        <v>46107444</v>
      </c>
      <c r="G3767" s="577" t="s">
        <v>9668</v>
      </c>
      <c r="H3767" s="551" t="s">
        <v>3265</v>
      </c>
      <c r="I3767" s="551" t="s">
        <v>7122</v>
      </c>
      <c r="J3767" s="551" t="s">
        <v>3265</v>
      </c>
      <c r="K3767" s="555">
        <v>1</v>
      </c>
      <c r="L3767" s="546">
        <v>12</v>
      </c>
      <c r="M3767" s="578">
        <v>36288.217934003187</v>
      </c>
      <c r="N3767" s="546">
        <v>1</v>
      </c>
      <c r="O3767" s="546">
        <v>6</v>
      </c>
      <c r="P3767" s="578">
        <v>18010.111892675654</v>
      </c>
    </row>
    <row r="3768" spans="1:16" x14ac:dyDescent="0.2">
      <c r="A3768" s="546" t="s">
        <v>8110</v>
      </c>
      <c r="B3768" s="498" t="s">
        <v>619</v>
      </c>
      <c r="C3768" s="499" t="s">
        <v>620</v>
      </c>
      <c r="D3768" s="546" t="s">
        <v>8247</v>
      </c>
      <c r="E3768" s="575">
        <v>2700</v>
      </c>
      <c r="F3768" s="576">
        <v>24001133</v>
      </c>
      <c r="G3768" s="577" t="s">
        <v>9669</v>
      </c>
      <c r="H3768" s="551" t="s">
        <v>9670</v>
      </c>
      <c r="I3768" s="551" t="s">
        <v>7122</v>
      </c>
      <c r="J3768" s="551" t="s">
        <v>9670</v>
      </c>
      <c r="K3768" s="555">
        <v>1</v>
      </c>
      <c r="L3768" s="546">
        <v>12</v>
      </c>
      <c r="M3768" s="578">
        <v>35088.217934003187</v>
      </c>
      <c r="N3768" s="546">
        <v>1</v>
      </c>
      <c r="O3768" s="546">
        <v>6</v>
      </c>
      <c r="P3768" s="578">
        <v>17410.111892675654</v>
      </c>
    </row>
    <row r="3769" spans="1:16" x14ac:dyDescent="0.2">
      <c r="A3769" s="546" t="s">
        <v>8110</v>
      </c>
      <c r="B3769" s="498" t="s">
        <v>619</v>
      </c>
      <c r="C3769" s="499" t="s">
        <v>620</v>
      </c>
      <c r="D3769" s="546" t="s">
        <v>9671</v>
      </c>
      <c r="E3769" s="575">
        <v>2000</v>
      </c>
      <c r="F3769" s="576">
        <v>80244610</v>
      </c>
      <c r="G3769" s="577" t="s">
        <v>9672</v>
      </c>
      <c r="H3769" s="551" t="s">
        <v>9673</v>
      </c>
      <c r="I3769" s="551" t="s">
        <v>7142</v>
      </c>
      <c r="J3769" s="551" t="s">
        <v>9673</v>
      </c>
      <c r="K3769" s="555">
        <v>1</v>
      </c>
      <c r="L3769" s="546">
        <v>12</v>
      </c>
      <c r="M3769" s="578">
        <v>26688.217934003187</v>
      </c>
      <c r="N3769" s="546">
        <v>1</v>
      </c>
      <c r="O3769" s="546">
        <v>6</v>
      </c>
      <c r="P3769" s="578">
        <v>12983.311892675656</v>
      </c>
    </row>
    <row r="3770" spans="1:16" x14ac:dyDescent="0.2">
      <c r="A3770" s="546" t="s">
        <v>8110</v>
      </c>
      <c r="B3770" s="498" t="s">
        <v>619</v>
      </c>
      <c r="C3770" s="499" t="s">
        <v>620</v>
      </c>
      <c r="D3770" s="546" t="s">
        <v>9674</v>
      </c>
      <c r="E3770" s="575">
        <v>3300</v>
      </c>
      <c r="F3770" s="576">
        <v>45663379</v>
      </c>
      <c r="G3770" s="577" t="s">
        <v>9675</v>
      </c>
      <c r="H3770" s="551" t="s">
        <v>7172</v>
      </c>
      <c r="I3770" s="551" t="s">
        <v>7082</v>
      </c>
      <c r="J3770" s="551" t="s">
        <v>7172</v>
      </c>
      <c r="K3770" s="555">
        <v>1</v>
      </c>
      <c r="L3770" s="546">
        <v>12</v>
      </c>
      <c r="M3770" s="578">
        <v>42288.217934003187</v>
      </c>
      <c r="N3770" s="546">
        <v>1</v>
      </c>
      <c r="O3770" s="546">
        <v>6</v>
      </c>
      <c r="P3770" s="578">
        <v>21010.111892675654</v>
      </c>
    </row>
    <row r="3771" spans="1:16" x14ac:dyDescent="0.2">
      <c r="A3771" s="546" t="s">
        <v>8110</v>
      </c>
      <c r="B3771" s="498" t="s">
        <v>619</v>
      </c>
      <c r="C3771" s="499" t="s">
        <v>620</v>
      </c>
      <c r="D3771" s="546" t="s">
        <v>9674</v>
      </c>
      <c r="E3771" s="575">
        <v>1900</v>
      </c>
      <c r="F3771" s="576">
        <v>25310893</v>
      </c>
      <c r="G3771" s="577" t="s">
        <v>9676</v>
      </c>
      <c r="H3771" s="551" t="s">
        <v>8119</v>
      </c>
      <c r="I3771" s="551" t="s">
        <v>7142</v>
      </c>
      <c r="J3771" s="551" t="s">
        <v>8119</v>
      </c>
      <c r="K3771" s="555">
        <v>1</v>
      </c>
      <c r="L3771" s="546">
        <v>12</v>
      </c>
      <c r="M3771" s="578">
        <v>25450.417934003184</v>
      </c>
      <c r="N3771" s="546">
        <v>1</v>
      </c>
      <c r="O3771" s="546">
        <v>6</v>
      </c>
      <c r="P3771" s="578">
        <v>12329.311892675656</v>
      </c>
    </row>
    <row r="3772" spans="1:16" x14ac:dyDescent="0.2">
      <c r="A3772" s="546" t="s">
        <v>8110</v>
      </c>
      <c r="B3772" s="498" t="s">
        <v>619</v>
      </c>
      <c r="C3772" s="499" t="s">
        <v>620</v>
      </c>
      <c r="D3772" s="546" t="s">
        <v>9677</v>
      </c>
      <c r="E3772" s="575">
        <v>1900</v>
      </c>
      <c r="F3772" s="576">
        <v>23845340</v>
      </c>
      <c r="G3772" s="577" t="s">
        <v>9678</v>
      </c>
      <c r="H3772" s="551" t="s">
        <v>8363</v>
      </c>
      <c r="I3772" s="551" t="s">
        <v>7142</v>
      </c>
      <c r="J3772" s="551" t="s">
        <v>8363</v>
      </c>
      <c r="K3772" s="555">
        <v>1</v>
      </c>
      <c r="L3772" s="546">
        <v>12</v>
      </c>
      <c r="M3772" s="578">
        <v>25450.417934003184</v>
      </c>
      <c r="N3772" s="546">
        <v>1</v>
      </c>
      <c r="O3772" s="546">
        <v>6</v>
      </c>
      <c r="P3772" s="578">
        <v>12329.311892675656</v>
      </c>
    </row>
    <row r="3773" spans="1:16" x14ac:dyDescent="0.2">
      <c r="A3773" s="546" t="s">
        <v>8110</v>
      </c>
      <c r="B3773" s="498" t="s">
        <v>619</v>
      </c>
      <c r="C3773" s="499" t="s">
        <v>620</v>
      </c>
      <c r="D3773" s="546" t="s">
        <v>8179</v>
      </c>
      <c r="E3773" s="575">
        <v>8000</v>
      </c>
      <c r="F3773" s="576">
        <v>40432663</v>
      </c>
      <c r="G3773" s="577" t="s">
        <v>9679</v>
      </c>
      <c r="H3773" s="551" t="s">
        <v>4606</v>
      </c>
      <c r="I3773" s="551" t="s">
        <v>8201</v>
      </c>
      <c r="J3773" s="551" t="s">
        <v>4606</v>
      </c>
      <c r="K3773" s="555">
        <v>1</v>
      </c>
      <c r="L3773" s="546">
        <v>12</v>
      </c>
      <c r="M3773" s="578">
        <v>98688.217934003187</v>
      </c>
      <c r="N3773" s="546">
        <v>1</v>
      </c>
      <c r="O3773" s="546">
        <v>6</v>
      </c>
      <c r="P3773" s="578">
        <v>49210.111892675661</v>
      </c>
    </row>
    <row r="3774" spans="1:16" x14ac:dyDescent="0.2">
      <c r="A3774" s="546" t="s">
        <v>8110</v>
      </c>
      <c r="B3774" s="498" t="s">
        <v>619</v>
      </c>
      <c r="C3774" s="499" t="s">
        <v>620</v>
      </c>
      <c r="D3774" s="546" t="s">
        <v>9680</v>
      </c>
      <c r="E3774" s="575">
        <v>4300</v>
      </c>
      <c r="F3774" s="576">
        <v>40432663</v>
      </c>
      <c r="G3774" s="577" t="s">
        <v>9679</v>
      </c>
      <c r="H3774" s="551" t="s">
        <v>4606</v>
      </c>
      <c r="I3774" s="551" t="s">
        <v>7082</v>
      </c>
      <c r="J3774" s="551" t="s">
        <v>4606</v>
      </c>
      <c r="K3774" s="555">
        <v>1</v>
      </c>
      <c r="L3774" s="546">
        <v>12</v>
      </c>
      <c r="M3774" s="578">
        <v>54288.217934003187</v>
      </c>
      <c r="N3774" s="546">
        <v>1</v>
      </c>
      <c r="O3774" s="546">
        <v>6</v>
      </c>
      <c r="P3774" s="578">
        <v>27010.111892675654</v>
      </c>
    </row>
    <row r="3775" spans="1:16" x14ac:dyDescent="0.2">
      <c r="A3775" s="546" t="s">
        <v>8110</v>
      </c>
      <c r="B3775" s="498" t="s">
        <v>619</v>
      </c>
      <c r="C3775" s="499" t="s">
        <v>620</v>
      </c>
      <c r="D3775" s="546" t="s">
        <v>9681</v>
      </c>
      <c r="E3775" s="575">
        <v>3300</v>
      </c>
      <c r="F3775" s="576">
        <v>40130590</v>
      </c>
      <c r="G3775" s="577" t="s">
        <v>9682</v>
      </c>
      <c r="H3775" s="551" t="s">
        <v>9683</v>
      </c>
      <c r="I3775" s="551" t="s">
        <v>7082</v>
      </c>
      <c r="J3775" s="551" t="s">
        <v>9683</v>
      </c>
      <c r="K3775" s="555">
        <v>1</v>
      </c>
      <c r="L3775" s="546">
        <v>12</v>
      </c>
      <c r="M3775" s="578">
        <v>42288.217934003187</v>
      </c>
      <c r="N3775" s="546">
        <v>1</v>
      </c>
      <c r="O3775" s="546">
        <v>6</v>
      </c>
      <c r="P3775" s="578">
        <v>21010.111892675654</v>
      </c>
    </row>
    <row r="3776" spans="1:16" x14ac:dyDescent="0.2">
      <c r="A3776" s="546" t="s">
        <v>8110</v>
      </c>
      <c r="B3776" s="498" t="s">
        <v>619</v>
      </c>
      <c r="C3776" s="499" t="s">
        <v>620</v>
      </c>
      <c r="D3776" s="546" t="s">
        <v>8367</v>
      </c>
      <c r="E3776" s="575">
        <v>3800</v>
      </c>
      <c r="F3776" s="576" t="s">
        <v>9684</v>
      </c>
      <c r="G3776" s="577" t="s">
        <v>9685</v>
      </c>
      <c r="H3776" s="551" t="s">
        <v>9686</v>
      </c>
      <c r="I3776" s="551" t="s">
        <v>7082</v>
      </c>
      <c r="J3776" s="551" t="s">
        <v>9686</v>
      </c>
      <c r="K3776" s="555">
        <v>1</v>
      </c>
      <c r="L3776" s="546">
        <v>12</v>
      </c>
      <c r="M3776" s="578">
        <v>48288.217934003187</v>
      </c>
      <c r="N3776" s="546">
        <v>1</v>
      </c>
      <c r="O3776" s="546">
        <v>6</v>
      </c>
      <c r="P3776" s="578">
        <v>24010.111892675654</v>
      </c>
    </row>
    <row r="3777" spans="1:16" x14ac:dyDescent="0.2">
      <c r="A3777" s="546" t="s">
        <v>8110</v>
      </c>
      <c r="B3777" s="498" t="s">
        <v>619</v>
      </c>
      <c r="C3777" s="499" t="s">
        <v>620</v>
      </c>
      <c r="D3777" s="546" t="s">
        <v>8111</v>
      </c>
      <c r="E3777" s="575">
        <v>2600</v>
      </c>
      <c r="F3777" s="576">
        <v>23939301</v>
      </c>
      <c r="G3777" s="577" t="s">
        <v>9687</v>
      </c>
      <c r="H3777" s="551" t="s">
        <v>9688</v>
      </c>
      <c r="I3777" s="551" t="s">
        <v>7122</v>
      </c>
      <c r="J3777" s="551" t="s">
        <v>9688</v>
      </c>
      <c r="K3777" s="555">
        <v>1</v>
      </c>
      <c r="L3777" s="546">
        <v>12</v>
      </c>
      <c r="M3777" s="578">
        <v>33888.217934003187</v>
      </c>
      <c r="N3777" s="546">
        <v>1</v>
      </c>
      <c r="O3777" s="546">
        <v>6</v>
      </c>
      <c r="P3777" s="578">
        <v>16810.111892675654</v>
      </c>
    </row>
    <row r="3778" spans="1:16" x14ac:dyDescent="0.2">
      <c r="A3778" s="546" t="s">
        <v>8110</v>
      </c>
      <c r="B3778" s="498" t="s">
        <v>619</v>
      </c>
      <c r="C3778" s="499" t="s">
        <v>620</v>
      </c>
      <c r="D3778" s="546" t="s">
        <v>9689</v>
      </c>
      <c r="E3778" s="575">
        <v>3500</v>
      </c>
      <c r="F3778" s="576" t="s">
        <v>9690</v>
      </c>
      <c r="G3778" s="577" t="s">
        <v>9691</v>
      </c>
      <c r="H3778" s="551" t="s">
        <v>7172</v>
      </c>
      <c r="I3778" s="551" t="s">
        <v>7082</v>
      </c>
      <c r="J3778" s="551" t="s">
        <v>7172</v>
      </c>
      <c r="K3778" s="555">
        <v>1</v>
      </c>
      <c r="L3778" s="546">
        <v>12</v>
      </c>
      <c r="M3778" s="578">
        <v>44688.217934003187</v>
      </c>
      <c r="N3778" s="546">
        <v>1</v>
      </c>
      <c r="O3778" s="546">
        <v>6</v>
      </c>
      <c r="P3778" s="578">
        <v>22210.111892675654</v>
      </c>
    </row>
    <row r="3779" spans="1:16" x14ac:dyDescent="0.2">
      <c r="A3779" s="546" t="s">
        <v>8110</v>
      </c>
      <c r="B3779" s="498" t="s">
        <v>619</v>
      </c>
      <c r="C3779" s="499" t="s">
        <v>620</v>
      </c>
      <c r="D3779" s="546" t="s">
        <v>9692</v>
      </c>
      <c r="E3779" s="575">
        <v>2300</v>
      </c>
      <c r="F3779" s="576">
        <v>43281</v>
      </c>
      <c r="G3779" s="577" t="s">
        <v>9693</v>
      </c>
      <c r="H3779" s="551" t="s">
        <v>9694</v>
      </c>
      <c r="I3779" s="551" t="s">
        <v>7122</v>
      </c>
      <c r="J3779" s="551" t="s">
        <v>9694</v>
      </c>
      <c r="K3779" s="555">
        <v>1</v>
      </c>
      <c r="L3779" s="546">
        <v>12</v>
      </c>
      <c r="M3779" s="578">
        <v>30288.217934003187</v>
      </c>
      <c r="N3779" s="546">
        <v>1</v>
      </c>
      <c r="O3779" s="546">
        <v>6</v>
      </c>
      <c r="P3779" s="578">
        <v>14945.311892675656</v>
      </c>
    </row>
    <row r="3780" spans="1:16" x14ac:dyDescent="0.2">
      <c r="A3780" s="546" t="s">
        <v>8110</v>
      </c>
      <c r="B3780" s="498" t="s">
        <v>619</v>
      </c>
      <c r="C3780" s="499" t="s">
        <v>620</v>
      </c>
      <c r="D3780" s="546" t="s">
        <v>8503</v>
      </c>
      <c r="E3780" s="575">
        <v>3500</v>
      </c>
      <c r="F3780" s="576">
        <v>41287718</v>
      </c>
      <c r="G3780" s="577" t="s">
        <v>9695</v>
      </c>
      <c r="H3780" s="551" t="s">
        <v>7129</v>
      </c>
      <c r="I3780" s="551" t="s">
        <v>7082</v>
      </c>
      <c r="J3780" s="551" t="s">
        <v>7129</v>
      </c>
      <c r="K3780" s="555">
        <v>1</v>
      </c>
      <c r="L3780" s="546">
        <v>12</v>
      </c>
      <c r="M3780" s="578">
        <v>44688.217934003187</v>
      </c>
      <c r="N3780" s="546">
        <v>1</v>
      </c>
      <c r="O3780" s="546">
        <v>6</v>
      </c>
      <c r="P3780" s="578">
        <v>22210.111892675654</v>
      </c>
    </row>
    <row r="3781" spans="1:16" x14ac:dyDescent="0.2">
      <c r="A3781" s="546" t="s">
        <v>8110</v>
      </c>
      <c r="B3781" s="498" t="s">
        <v>619</v>
      </c>
      <c r="C3781" s="499" t="s">
        <v>620</v>
      </c>
      <c r="D3781" s="546" t="s">
        <v>8503</v>
      </c>
      <c r="E3781" s="575">
        <v>5500</v>
      </c>
      <c r="F3781" s="576" t="s">
        <v>9696</v>
      </c>
      <c r="G3781" s="577" t="s">
        <v>9697</v>
      </c>
      <c r="H3781" s="551" t="s">
        <v>8988</v>
      </c>
      <c r="I3781" s="551" t="s">
        <v>7082</v>
      </c>
      <c r="J3781" s="551" t="s">
        <v>8988</v>
      </c>
      <c r="K3781" s="555">
        <v>1</v>
      </c>
      <c r="L3781" s="546">
        <v>12</v>
      </c>
      <c r="M3781" s="578">
        <v>68688.217934003187</v>
      </c>
      <c r="N3781" s="546">
        <v>1</v>
      </c>
      <c r="O3781" s="546">
        <v>6</v>
      </c>
      <c r="P3781" s="578">
        <v>34210.111892675661</v>
      </c>
    </row>
    <row r="3782" spans="1:16" x14ac:dyDescent="0.2">
      <c r="A3782" s="546" t="s">
        <v>8110</v>
      </c>
      <c r="B3782" s="498" t="s">
        <v>619</v>
      </c>
      <c r="C3782" s="499" t="s">
        <v>620</v>
      </c>
      <c r="D3782" s="546" t="s">
        <v>9471</v>
      </c>
      <c r="E3782" s="575">
        <v>3800</v>
      </c>
      <c r="F3782" s="576">
        <v>41489752</v>
      </c>
      <c r="G3782" s="577" t="s">
        <v>9698</v>
      </c>
      <c r="H3782" s="551" t="s">
        <v>4606</v>
      </c>
      <c r="I3782" s="551" t="s">
        <v>7082</v>
      </c>
      <c r="J3782" s="551" t="s">
        <v>4606</v>
      </c>
      <c r="K3782" s="555">
        <v>1</v>
      </c>
      <c r="L3782" s="546">
        <v>12</v>
      </c>
      <c r="M3782" s="578">
        <v>48288.217934003187</v>
      </c>
      <c r="N3782" s="546">
        <v>1</v>
      </c>
      <c r="O3782" s="546">
        <v>6</v>
      </c>
      <c r="P3782" s="578">
        <v>24010.111892675654</v>
      </c>
    </row>
    <row r="3783" spans="1:16" x14ac:dyDescent="0.2">
      <c r="A3783" s="546" t="s">
        <v>8110</v>
      </c>
      <c r="B3783" s="498" t="s">
        <v>619</v>
      </c>
      <c r="C3783" s="499" t="s">
        <v>620</v>
      </c>
      <c r="D3783" s="546" t="s">
        <v>8955</v>
      </c>
      <c r="E3783" s="575">
        <v>2300</v>
      </c>
      <c r="F3783" s="576">
        <v>23862993</v>
      </c>
      <c r="G3783" s="577" t="s">
        <v>9699</v>
      </c>
      <c r="H3783" s="551" t="s">
        <v>7122</v>
      </c>
      <c r="I3783" s="551" t="s">
        <v>7122</v>
      </c>
      <c r="J3783" s="551" t="s">
        <v>7122</v>
      </c>
      <c r="K3783" s="555">
        <v>1</v>
      </c>
      <c r="L3783" s="546">
        <v>12</v>
      </c>
      <c r="M3783" s="578">
        <v>30288.217934003187</v>
      </c>
      <c r="N3783" s="546">
        <v>1</v>
      </c>
      <c r="O3783" s="546">
        <v>6</v>
      </c>
      <c r="P3783" s="578">
        <v>14945.311892675656</v>
      </c>
    </row>
    <row r="3784" spans="1:16" x14ac:dyDescent="0.2">
      <c r="A3784" s="546" t="s">
        <v>8110</v>
      </c>
      <c r="B3784" s="498" t="s">
        <v>619</v>
      </c>
      <c r="C3784" s="499" t="s">
        <v>620</v>
      </c>
      <c r="D3784" s="546" t="s">
        <v>8111</v>
      </c>
      <c r="E3784" s="575">
        <v>1900</v>
      </c>
      <c r="F3784" s="576">
        <v>40697291</v>
      </c>
      <c r="G3784" s="577" t="s">
        <v>9700</v>
      </c>
      <c r="H3784" s="551" t="s">
        <v>8119</v>
      </c>
      <c r="I3784" s="551" t="s">
        <v>7142</v>
      </c>
      <c r="J3784" s="551" t="s">
        <v>8119</v>
      </c>
      <c r="K3784" s="555">
        <v>1</v>
      </c>
      <c r="L3784" s="546">
        <v>12</v>
      </c>
      <c r="M3784" s="578">
        <v>25450.417934003184</v>
      </c>
      <c r="N3784" s="546">
        <v>1</v>
      </c>
      <c r="O3784" s="546">
        <v>6</v>
      </c>
      <c r="P3784" s="578">
        <v>12329.311892675656</v>
      </c>
    </row>
    <row r="3785" spans="1:16" x14ac:dyDescent="0.2">
      <c r="A3785" s="546" t="s">
        <v>8110</v>
      </c>
      <c r="B3785" s="498" t="s">
        <v>619</v>
      </c>
      <c r="C3785" s="499" t="s">
        <v>620</v>
      </c>
      <c r="D3785" s="546" t="s">
        <v>9701</v>
      </c>
      <c r="E3785" s="575">
        <v>1800</v>
      </c>
      <c r="F3785" s="576" t="s">
        <v>9702</v>
      </c>
      <c r="G3785" s="577" t="s">
        <v>9703</v>
      </c>
      <c r="H3785" s="551" t="s">
        <v>9701</v>
      </c>
      <c r="I3785" s="551" t="s">
        <v>7142</v>
      </c>
      <c r="J3785" s="551" t="s">
        <v>9701</v>
      </c>
      <c r="K3785" s="555">
        <v>1</v>
      </c>
      <c r="L3785" s="546">
        <v>12</v>
      </c>
      <c r="M3785" s="578">
        <v>24142.417934003184</v>
      </c>
      <c r="N3785" s="546">
        <v>1</v>
      </c>
      <c r="O3785" s="546">
        <v>6</v>
      </c>
      <c r="P3785" s="578">
        <v>11675.311892675656</v>
      </c>
    </row>
    <row r="3786" spans="1:16" x14ac:dyDescent="0.2">
      <c r="A3786" s="546" t="s">
        <v>8110</v>
      </c>
      <c r="B3786" s="498" t="s">
        <v>619</v>
      </c>
      <c r="C3786" s="499" t="s">
        <v>620</v>
      </c>
      <c r="D3786" s="546" t="s">
        <v>9704</v>
      </c>
      <c r="E3786" s="575">
        <v>2700</v>
      </c>
      <c r="F3786" s="576">
        <v>23903721</v>
      </c>
      <c r="G3786" s="577" t="s">
        <v>9705</v>
      </c>
      <c r="H3786" s="551" t="s">
        <v>8119</v>
      </c>
      <c r="I3786" s="551" t="s">
        <v>7122</v>
      </c>
      <c r="J3786" s="551" t="s">
        <v>8119</v>
      </c>
      <c r="K3786" s="555">
        <v>1</v>
      </c>
      <c r="L3786" s="546">
        <v>12</v>
      </c>
      <c r="M3786" s="578">
        <v>35088.217934003187</v>
      </c>
      <c r="N3786" s="546">
        <v>1</v>
      </c>
      <c r="O3786" s="546">
        <v>6</v>
      </c>
      <c r="P3786" s="578">
        <v>17410.111892675654</v>
      </c>
    </row>
    <row r="3787" spans="1:16" x14ac:dyDescent="0.2">
      <c r="A3787" s="546" t="s">
        <v>8110</v>
      </c>
      <c r="B3787" s="498" t="s">
        <v>619</v>
      </c>
      <c r="C3787" s="499" t="s">
        <v>620</v>
      </c>
      <c r="D3787" s="546" t="s">
        <v>8111</v>
      </c>
      <c r="E3787" s="575">
        <v>4300</v>
      </c>
      <c r="F3787" s="576">
        <v>25002177</v>
      </c>
      <c r="G3787" s="577" t="s">
        <v>9706</v>
      </c>
      <c r="H3787" s="551" t="s">
        <v>9707</v>
      </c>
      <c r="I3787" s="551" t="s">
        <v>7082</v>
      </c>
      <c r="J3787" s="551" t="s">
        <v>9707</v>
      </c>
      <c r="K3787" s="555">
        <v>1</v>
      </c>
      <c r="L3787" s="546">
        <v>12</v>
      </c>
      <c r="M3787" s="578">
        <v>54288.217934003187</v>
      </c>
      <c r="N3787" s="546">
        <v>1</v>
      </c>
      <c r="O3787" s="546">
        <v>6</v>
      </c>
      <c r="P3787" s="578">
        <v>27010.111892675654</v>
      </c>
    </row>
    <row r="3788" spans="1:16" x14ac:dyDescent="0.2">
      <c r="A3788" s="546" t="s">
        <v>8110</v>
      </c>
      <c r="B3788" s="498" t="s">
        <v>619</v>
      </c>
      <c r="C3788" s="499" t="s">
        <v>620</v>
      </c>
      <c r="D3788" s="546" t="s">
        <v>9708</v>
      </c>
      <c r="E3788" s="575">
        <v>3800</v>
      </c>
      <c r="F3788" s="576">
        <v>23918896</v>
      </c>
      <c r="G3788" s="577" t="s">
        <v>9709</v>
      </c>
      <c r="H3788" s="551" t="s">
        <v>8275</v>
      </c>
      <c r="I3788" s="551" t="s">
        <v>7082</v>
      </c>
      <c r="J3788" s="551" t="s">
        <v>8275</v>
      </c>
      <c r="K3788" s="555">
        <v>1</v>
      </c>
      <c r="L3788" s="546">
        <v>12</v>
      </c>
      <c r="M3788" s="578">
        <v>48288.217934003187</v>
      </c>
      <c r="N3788" s="546">
        <v>1</v>
      </c>
      <c r="O3788" s="546">
        <v>6</v>
      </c>
      <c r="P3788" s="578">
        <v>24010.111892675654</v>
      </c>
    </row>
    <row r="3789" spans="1:16" x14ac:dyDescent="0.2">
      <c r="A3789" s="546" t="s">
        <v>8110</v>
      </c>
      <c r="B3789" s="498" t="s">
        <v>619</v>
      </c>
      <c r="C3789" s="499" t="s">
        <v>620</v>
      </c>
      <c r="D3789" s="546" t="s">
        <v>9051</v>
      </c>
      <c r="E3789" s="575">
        <v>2600</v>
      </c>
      <c r="F3789" s="576">
        <v>23981838</v>
      </c>
      <c r="G3789" s="577" t="s">
        <v>9710</v>
      </c>
      <c r="H3789" s="551" t="s">
        <v>9711</v>
      </c>
      <c r="I3789" s="551" t="s">
        <v>7122</v>
      </c>
      <c r="J3789" s="551" t="s">
        <v>9711</v>
      </c>
      <c r="K3789" s="555">
        <v>1</v>
      </c>
      <c r="L3789" s="546">
        <v>12</v>
      </c>
      <c r="M3789" s="578">
        <v>33888.217934003187</v>
      </c>
      <c r="N3789" s="546">
        <v>1</v>
      </c>
      <c r="O3789" s="546">
        <v>6</v>
      </c>
      <c r="P3789" s="578">
        <v>16810.111892675654</v>
      </c>
    </row>
    <row r="3790" spans="1:16" x14ac:dyDescent="0.2">
      <c r="A3790" s="546" t="s">
        <v>8110</v>
      </c>
      <c r="B3790" s="498" t="s">
        <v>619</v>
      </c>
      <c r="C3790" s="499" t="s">
        <v>620</v>
      </c>
      <c r="D3790" s="546" t="s">
        <v>9712</v>
      </c>
      <c r="E3790" s="575">
        <v>3800</v>
      </c>
      <c r="F3790" s="576">
        <v>40139397</v>
      </c>
      <c r="G3790" s="577" t="s">
        <v>9713</v>
      </c>
      <c r="H3790" s="551" t="s">
        <v>8493</v>
      </c>
      <c r="I3790" s="551" t="s">
        <v>7082</v>
      </c>
      <c r="J3790" s="551" t="s">
        <v>8493</v>
      </c>
      <c r="K3790" s="555">
        <v>1</v>
      </c>
      <c r="L3790" s="546">
        <v>12</v>
      </c>
      <c r="M3790" s="578">
        <v>48288.217934003187</v>
      </c>
      <c r="N3790" s="546">
        <v>1</v>
      </c>
      <c r="O3790" s="546">
        <v>6</v>
      </c>
      <c r="P3790" s="578">
        <v>24010.111892675654</v>
      </c>
    </row>
    <row r="3791" spans="1:16" x14ac:dyDescent="0.2">
      <c r="A3791" s="546" t="s">
        <v>8110</v>
      </c>
      <c r="B3791" s="498" t="s">
        <v>619</v>
      </c>
      <c r="C3791" s="499" t="s">
        <v>620</v>
      </c>
      <c r="D3791" s="546" t="s">
        <v>8111</v>
      </c>
      <c r="E3791" s="575">
        <v>4100</v>
      </c>
      <c r="F3791" s="576">
        <v>41848463</v>
      </c>
      <c r="G3791" s="577" t="s">
        <v>9714</v>
      </c>
      <c r="H3791" s="551" t="s">
        <v>7129</v>
      </c>
      <c r="I3791" s="551" t="s">
        <v>7082</v>
      </c>
      <c r="J3791" s="551" t="s">
        <v>7129</v>
      </c>
      <c r="K3791" s="555">
        <v>1</v>
      </c>
      <c r="L3791" s="546">
        <v>12</v>
      </c>
      <c r="M3791" s="578">
        <v>51888.217934003187</v>
      </c>
      <c r="N3791" s="546">
        <v>1</v>
      </c>
      <c r="O3791" s="546">
        <v>6</v>
      </c>
      <c r="P3791" s="578">
        <v>25810.111892675654</v>
      </c>
    </row>
    <row r="3792" spans="1:16" x14ac:dyDescent="0.2">
      <c r="A3792" s="546" t="s">
        <v>8110</v>
      </c>
      <c r="B3792" s="498" t="s">
        <v>619</v>
      </c>
      <c r="C3792" s="499" t="s">
        <v>620</v>
      </c>
      <c r="D3792" s="546" t="s">
        <v>8111</v>
      </c>
      <c r="E3792" s="575">
        <v>3500</v>
      </c>
      <c r="F3792" s="576">
        <v>43281</v>
      </c>
      <c r="G3792" s="577" t="s">
        <v>9715</v>
      </c>
      <c r="H3792" s="551" t="s">
        <v>7129</v>
      </c>
      <c r="I3792" s="551" t="s">
        <v>7082</v>
      </c>
      <c r="J3792" s="551" t="s">
        <v>7129</v>
      </c>
      <c r="K3792" s="555">
        <v>1</v>
      </c>
      <c r="L3792" s="546">
        <v>12</v>
      </c>
      <c r="M3792" s="578">
        <v>44688.217934003187</v>
      </c>
      <c r="N3792" s="546">
        <v>1</v>
      </c>
      <c r="O3792" s="546">
        <v>6</v>
      </c>
      <c r="P3792" s="578">
        <v>22210.111892675654</v>
      </c>
    </row>
    <row r="3793" spans="1:16" x14ac:dyDescent="0.2">
      <c r="A3793" s="546" t="s">
        <v>8110</v>
      </c>
      <c r="B3793" s="498" t="s">
        <v>619</v>
      </c>
      <c r="C3793" s="499" t="s">
        <v>620</v>
      </c>
      <c r="D3793" s="546" t="s">
        <v>8111</v>
      </c>
      <c r="E3793" s="575">
        <v>4500</v>
      </c>
      <c r="F3793" s="576">
        <v>43281</v>
      </c>
      <c r="G3793" s="577" t="s">
        <v>9715</v>
      </c>
      <c r="H3793" s="551" t="s">
        <v>7129</v>
      </c>
      <c r="I3793" s="551" t="s">
        <v>7082</v>
      </c>
      <c r="J3793" s="551" t="s">
        <v>7129</v>
      </c>
      <c r="K3793" s="555">
        <v>1</v>
      </c>
      <c r="L3793" s="546">
        <v>12</v>
      </c>
      <c r="M3793" s="578">
        <v>56688.217934003187</v>
      </c>
      <c r="N3793" s="546">
        <v>1</v>
      </c>
      <c r="O3793" s="546">
        <v>6</v>
      </c>
      <c r="P3793" s="578">
        <v>28210.111892675654</v>
      </c>
    </row>
    <row r="3794" spans="1:16" x14ac:dyDescent="0.2">
      <c r="A3794" s="546" t="s">
        <v>8110</v>
      </c>
      <c r="B3794" s="498" t="s">
        <v>619</v>
      </c>
      <c r="C3794" s="499" t="s">
        <v>620</v>
      </c>
      <c r="D3794" s="546" t="s">
        <v>9716</v>
      </c>
      <c r="E3794" s="575">
        <v>3500</v>
      </c>
      <c r="F3794" s="576">
        <v>43296718</v>
      </c>
      <c r="G3794" s="577" t="s">
        <v>9717</v>
      </c>
      <c r="H3794" s="551" t="s">
        <v>5661</v>
      </c>
      <c r="I3794" s="551" t="s">
        <v>7082</v>
      </c>
      <c r="J3794" s="551" t="s">
        <v>5661</v>
      </c>
      <c r="K3794" s="555">
        <v>1</v>
      </c>
      <c r="L3794" s="546">
        <v>12</v>
      </c>
      <c r="M3794" s="578">
        <v>44688.217934003187</v>
      </c>
      <c r="N3794" s="546">
        <v>1</v>
      </c>
      <c r="O3794" s="546">
        <v>6</v>
      </c>
      <c r="P3794" s="578">
        <v>22210.111892675654</v>
      </c>
    </row>
    <row r="3795" spans="1:16" x14ac:dyDescent="0.2">
      <c r="A3795" s="546" t="s">
        <v>8110</v>
      </c>
      <c r="B3795" s="498" t="s">
        <v>619</v>
      </c>
      <c r="C3795" s="499" t="s">
        <v>620</v>
      </c>
      <c r="D3795" s="546" t="s">
        <v>8111</v>
      </c>
      <c r="E3795" s="575">
        <v>1900</v>
      </c>
      <c r="F3795" s="576">
        <v>24476594</v>
      </c>
      <c r="G3795" s="577" t="s">
        <v>9718</v>
      </c>
      <c r="H3795" s="551" t="s">
        <v>8119</v>
      </c>
      <c r="I3795" s="551" t="s">
        <v>7142</v>
      </c>
      <c r="J3795" s="551" t="s">
        <v>8119</v>
      </c>
      <c r="K3795" s="555">
        <v>1</v>
      </c>
      <c r="L3795" s="546">
        <v>12</v>
      </c>
      <c r="M3795" s="578">
        <v>25450.417934003184</v>
      </c>
      <c r="N3795" s="546">
        <v>1</v>
      </c>
      <c r="O3795" s="546">
        <v>6</v>
      </c>
      <c r="P3795" s="578">
        <v>12329.311892675656</v>
      </c>
    </row>
    <row r="3796" spans="1:16" x14ac:dyDescent="0.2">
      <c r="A3796" s="546" t="s">
        <v>8110</v>
      </c>
      <c r="B3796" s="498" t="s">
        <v>619</v>
      </c>
      <c r="C3796" s="499" t="s">
        <v>620</v>
      </c>
      <c r="D3796" s="546" t="s">
        <v>8111</v>
      </c>
      <c r="E3796" s="575">
        <v>1900</v>
      </c>
      <c r="F3796" s="576" t="s">
        <v>9719</v>
      </c>
      <c r="G3796" s="577" t="s">
        <v>9720</v>
      </c>
      <c r="H3796" s="551" t="s">
        <v>8111</v>
      </c>
      <c r="I3796" s="551" t="s">
        <v>7142</v>
      </c>
      <c r="J3796" s="551" t="s">
        <v>8111</v>
      </c>
      <c r="K3796" s="555">
        <v>1</v>
      </c>
      <c r="L3796" s="546">
        <v>12</v>
      </c>
      <c r="M3796" s="578">
        <v>25450.417934003184</v>
      </c>
      <c r="N3796" s="546">
        <v>1</v>
      </c>
      <c r="O3796" s="546">
        <v>6</v>
      </c>
      <c r="P3796" s="578">
        <v>12329.311892675656</v>
      </c>
    </row>
    <row r="3797" spans="1:16" x14ac:dyDescent="0.2">
      <c r="A3797" s="546" t="s">
        <v>8110</v>
      </c>
      <c r="B3797" s="498" t="s">
        <v>619</v>
      </c>
      <c r="C3797" s="499" t="s">
        <v>620</v>
      </c>
      <c r="D3797" s="546" t="s">
        <v>9721</v>
      </c>
      <c r="E3797" s="575">
        <v>1900</v>
      </c>
      <c r="F3797" s="576">
        <v>23812003</v>
      </c>
      <c r="G3797" s="577" t="s">
        <v>9722</v>
      </c>
      <c r="H3797" s="551" t="s">
        <v>8119</v>
      </c>
      <c r="I3797" s="551" t="s">
        <v>7142</v>
      </c>
      <c r="J3797" s="551" t="s">
        <v>8119</v>
      </c>
      <c r="K3797" s="555">
        <v>1</v>
      </c>
      <c r="L3797" s="546">
        <v>12</v>
      </c>
      <c r="M3797" s="578">
        <v>25450.417934003184</v>
      </c>
      <c r="N3797" s="546">
        <v>1</v>
      </c>
      <c r="O3797" s="546">
        <v>6</v>
      </c>
      <c r="P3797" s="578">
        <v>12329.311892675656</v>
      </c>
    </row>
    <row r="3798" spans="1:16" x14ac:dyDescent="0.2">
      <c r="A3798" s="546" t="s">
        <v>8110</v>
      </c>
      <c r="B3798" s="498" t="s">
        <v>619</v>
      </c>
      <c r="C3798" s="499" t="s">
        <v>620</v>
      </c>
      <c r="D3798" s="546" t="s">
        <v>8111</v>
      </c>
      <c r="E3798" s="575">
        <v>2700</v>
      </c>
      <c r="F3798" s="576">
        <v>41447675</v>
      </c>
      <c r="G3798" s="577" t="s">
        <v>9723</v>
      </c>
      <c r="H3798" s="551" t="s">
        <v>9724</v>
      </c>
      <c r="I3798" s="551" t="s">
        <v>7122</v>
      </c>
      <c r="J3798" s="551" t="s">
        <v>9724</v>
      </c>
      <c r="K3798" s="555">
        <v>1</v>
      </c>
      <c r="L3798" s="546">
        <v>12</v>
      </c>
      <c r="M3798" s="578">
        <v>35088.217934003187</v>
      </c>
      <c r="N3798" s="546">
        <v>1</v>
      </c>
      <c r="O3798" s="546">
        <v>6</v>
      </c>
      <c r="P3798" s="578">
        <v>17410.111892675654</v>
      </c>
    </row>
    <row r="3799" spans="1:16" x14ac:dyDescent="0.2">
      <c r="A3799" s="546" t="s">
        <v>8110</v>
      </c>
      <c r="B3799" s="498" t="s">
        <v>619</v>
      </c>
      <c r="C3799" s="499" t="s">
        <v>620</v>
      </c>
      <c r="D3799" s="546" t="s">
        <v>9725</v>
      </c>
      <c r="E3799" s="575">
        <v>1900</v>
      </c>
      <c r="F3799" s="576" t="s">
        <v>9726</v>
      </c>
      <c r="G3799" s="577" t="s">
        <v>9727</v>
      </c>
      <c r="H3799" s="551" t="s">
        <v>9728</v>
      </c>
      <c r="I3799" s="551" t="s">
        <v>7142</v>
      </c>
      <c r="J3799" s="551" t="s">
        <v>9728</v>
      </c>
      <c r="K3799" s="555">
        <v>1</v>
      </c>
      <c r="L3799" s="546">
        <v>12</v>
      </c>
      <c r="M3799" s="578">
        <v>25450.417934003184</v>
      </c>
      <c r="N3799" s="546">
        <v>1</v>
      </c>
      <c r="O3799" s="546">
        <v>6</v>
      </c>
      <c r="P3799" s="578">
        <v>12329.311892675656</v>
      </c>
    </row>
    <row r="3800" spans="1:16" x14ac:dyDescent="0.2">
      <c r="A3800" s="546" t="s">
        <v>8110</v>
      </c>
      <c r="B3800" s="498" t="s">
        <v>619</v>
      </c>
      <c r="C3800" s="499" t="s">
        <v>620</v>
      </c>
      <c r="D3800" s="546" t="s">
        <v>9729</v>
      </c>
      <c r="E3800" s="575">
        <v>1900</v>
      </c>
      <c r="F3800" s="576">
        <v>23973077</v>
      </c>
      <c r="G3800" s="577" t="s">
        <v>9730</v>
      </c>
      <c r="H3800" s="551" t="s">
        <v>8119</v>
      </c>
      <c r="I3800" s="551" t="s">
        <v>7142</v>
      </c>
      <c r="J3800" s="551" t="s">
        <v>8119</v>
      </c>
      <c r="K3800" s="555">
        <v>1</v>
      </c>
      <c r="L3800" s="546">
        <v>12</v>
      </c>
      <c r="M3800" s="578">
        <v>25450.417934003184</v>
      </c>
      <c r="N3800" s="546">
        <v>1</v>
      </c>
      <c r="O3800" s="546">
        <v>6</v>
      </c>
      <c r="P3800" s="578">
        <v>12329.311892675656</v>
      </c>
    </row>
    <row r="3801" spans="1:16" x14ac:dyDescent="0.2">
      <c r="A3801" s="546" t="s">
        <v>8110</v>
      </c>
      <c r="B3801" s="498" t="s">
        <v>619</v>
      </c>
      <c r="C3801" s="499" t="s">
        <v>620</v>
      </c>
      <c r="D3801" s="546" t="s">
        <v>8111</v>
      </c>
      <c r="E3801" s="575">
        <v>1900</v>
      </c>
      <c r="F3801" s="576">
        <v>23966671</v>
      </c>
      <c r="G3801" s="577" t="s">
        <v>9731</v>
      </c>
      <c r="H3801" s="551" t="s">
        <v>8119</v>
      </c>
      <c r="I3801" s="551" t="s">
        <v>7142</v>
      </c>
      <c r="J3801" s="551" t="s">
        <v>8119</v>
      </c>
      <c r="K3801" s="555">
        <v>1</v>
      </c>
      <c r="L3801" s="546">
        <v>12</v>
      </c>
      <c r="M3801" s="578">
        <v>25450.417934003184</v>
      </c>
      <c r="N3801" s="546">
        <v>1</v>
      </c>
      <c r="O3801" s="546">
        <v>6</v>
      </c>
      <c r="P3801" s="578">
        <v>12329.311892675656</v>
      </c>
    </row>
    <row r="3802" spans="1:16" x14ac:dyDescent="0.2">
      <c r="A3802" s="546" t="s">
        <v>8110</v>
      </c>
      <c r="B3802" s="498" t="s">
        <v>619</v>
      </c>
      <c r="C3802" s="499" t="s">
        <v>620</v>
      </c>
      <c r="D3802" s="546" t="s">
        <v>8371</v>
      </c>
      <c r="E3802" s="575">
        <v>1900</v>
      </c>
      <c r="F3802" s="576" t="s">
        <v>9732</v>
      </c>
      <c r="G3802" s="577" t="s">
        <v>9733</v>
      </c>
      <c r="H3802" s="551" t="s">
        <v>8119</v>
      </c>
      <c r="I3802" s="551" t="s">
        <v>7142</v>
      </c>
      <c r="J3802" s="551" t="s">
        <v>8119</v>
      </c>
      <c r="K3802" s="555">
        <v>1</v>
      </c>
      <c r="L3802" s="546">
        <v>12</v>
      </c>
      <c r="M3802" s="578">
        <v>25450.417934003184</v>
      </c>
      <c r="N3802" s="546">
        <v>1</v>
      </c>
      <c r="O3802" s="546">
        <v>6</v>
      </c>
      <c r="P3802" s="578">
        <v>12329.311892675656</v>
      </c>
    </row>
    <row r="3803" spans="1:16" x14ac:dyDescent="0.2">
      <c r="A3803" s="546" t="s">
        <v>8110</v>
      </c>
      <c r="B3803" s="498" t="s">
        <v>619</v>
      </c>
      <c r="C3803" s="499" t="s">
        <v>620</v>
      </c>
      <c r="D3803" s="546" t="s">
        <v>8221</v>
      </c>
      <c r="E3803" s="575">
        <v>1900</v>
      </c>
      <c r="F3803" s="576" t="s">
        <v>9734</v>
      </c>
      <c r="G3803" s="577" t="s">
        <v>9735</v>
      </c>
      <c r="H3803" s="551" t="s">
        <v>8119</v>
      </c>
      <c r="I3803" s="551" t="s">
        <v>7142</v>
      </c>
      <c r="J3803" s="551" t="s">
        <v>8119</v>
      </c>
      <c r="K3803" s="555">
        <v>1</v>
      </c>
      <c r="L3803" s="546">
        <v>12</v>
      </c>
      <c r="M3803" s="578">
        <v>25450.417934003184</v>
      </c>
      <c r="N3803" s="546">
        <v>1</v>
      </c>
      <c r="O3803" s="546">
        <v>6</v>
      </c>
      <c r="P3803" s="578">
        <v>12329.311892675656</v>
      </c>
    </row>
    <row r="3804" spans="1:16" x14ac:dyDescent="0.2">
      <c r="A3804" s="546" t="s">
        <v>8110</v>
      </c>
      <c r="B3804" s="498" t="s">
        <v>619</v>
      </c>
      <c r="C3804" s="499" t="s">
        <v>620</v>
      </c>
      <c r="D3804" s="546" t="s">
        <v>9736</v>
      </c>
      <c r="E3804" s="575">
        <v>3100</v>
      </c>
      <c r="F3804" s="576">
        <v>24711301</v>
      </c>
      <c r="G3804" s="577" t="s">
        <v>9737</v>
      </c>
      <c r="H3804" s="551" t="s">
        <v>8574</v>
      </c>
      <c r="I3804" s="551" t="s">
        <v>7082</v>
      </c>
      <c r="J3804" s="551" t="s">
        <v>8574</v>
      </c>
      <c r="K3804" s="555">
        <v>1</v>
      </c>
      <c r="L3804" s="546">
        <v>12</v>
      </c>
      <c r="M3804" s="578">
        <v>39888.217934003187</v>
      </c>
      <c r="N3804" s="546">
        <v>1</v>
      </c>
      <c r="O3804" s="546">
        <v>6</v>
      </c>
      <c r="P3804" s="578">
        <v>19810.111892675654</v>
      </c>
    </row>
    <row r="3805" spans="1:16" x14ac:dyDescent="0.2">
      <c r="A3805" s="546" t="s">
        <v>8110</v>
      </c>
      <c r="B3805" s="498" t="s">
        <v>619</v>
      </c>
      <c r="C3805" s="499" t="s">
        <v>620</v>
      </c>
      <c r="D3805" s="546" t="s">
        <v>8888</v>
      </c>
      <c r="E3805" s="575">
        <v>1900</v>
      </c>
      <c r="F3805" s="576">
        <v>23986186</v>
      </c>
      <c r="G3805" s="577" t="s">
        <v>9738</v>
      </c>
      <c r="H3805" s="551" t="s">
        <v>8870</v>
      </c>
      <c r="I3805" s="551" t="s">
        <v>7142</v>
      </c>
      <c r="J3805" s="551" t="s">
        <v>8870</v>
      </c>
      <c r="K3805" s="555">
        <v>1</v>
      </c>
      <c r="L3805" s="546">
        <v>12</v>
      </c>
      <c r="M3805" s="578">
        <v>25450.417934003184</v>
      </c>
      <c r="N3805" s="546">
        <v>1</v>
      </c>
      <c r="O3805" s="546">
        <v>6</v>
      </c>
      <c r="P3805" s="578">
        <v>12329.311892675656</v>
      </c>
    </row>
    <row r="3806" spans="1:16" x14ac:dyDescent="0.2">
      <c r="A3806" s="546" t="s">
        <v>8110</v>
      </c>
      <c r="B3806" s="498" t="s">
        <v>619</v>
      </c>
      <c r="C3806" s="499" t="s">
        <v>620</v>
      </c>
      <c r="D3806" s="546" t="s">
        <v>9739</v>
      </c>
      <c r="E3806" s="575">
        <v>1900</v>
      </c>
      <c r="F3806" s="576" t="s">
        <v>9740</v>
      </c>
      <c r="G3806" s="577" t="s">
        <v>9741</v>
      </c>
      <c r="H3806" s="551" t="s">
        <v>8119</v>
      </c>
      <c r="I3806" s="551" t="s">
        <v>7142</v>
      </c>
      <c r="J3806" s="551" t="s">
        <v>8119</v>
      </c>
      <c r="K3806" s="555">
        <v>1</v>
      </c>
      <c r="L3806" s="546">
        <v>12</v>
      </c>
      <c r="M3806" s="578">
        <v>25450.417934003184</v>
      </c>
      <c r="N3806" s="546">
        <v>1</v>
      </c>
      <c r="O3806" s="546">
        <v>6</v>
      </c>
      <c r="P3806" s="578">
        <v>12329.311892675656</v>
      </c>
    </row>
    <row r="3807" spans="1:16" x14ac:dyDescent="0.2">
      <c r="A3807" s="546" t="s">
        <v>8110</v>
      </c>
      <c r="B3807" s="498" t="s">
        <v>619</v>
      </c>
      <c r="C3807" s="499" t="s">
        <v>620</v>
      </c>
      <c r="D3807" s="546" t="s">
        <v>8111</v>
      </c>
      <c r="E3807" s="575">
        <v>1900</v>
      </c>
      <c r="F3807" s="576" t="s">
        <v>9742</v>
      </c>
      <c r="G3807" s="577" t="s">
        <v>9743</v>
      </c>
      <c r="H3807" s="551" t="s">
        <v>9744</v>
      </c>
      <c r="I3807" s="551" t="s">
        <v>7142</v>
      </c>
      <c r="J3807" s="551" t="s">
        <v>9744</v>
      </c>
      <c r="K3807" s="555">
        <v>1</v>
      </c>
      <c r="L3807" s="546">
        <v>12</v>
      </c>
      <c r="M3807" s="578">
        <v>25450.417934003184</v>
      </c>
      <c r="N3807" s="546">
        <v>1</v>
      </c>
      <c r="O3807" s="546">
        <v>6</v>
      </c>
      <c r="P3807" s="578">
        <v>12329.311892675656</v>
      </c>
    </row>
    <row r="3808" spans="1:16" x14ac:dyDescent="0.2">
      <c r="A3808" s="546" t="s">
        <v>8110</v>
      </c>
      <c r="B3808" s="498" t="s">
        <v>619</v>
      </c>
      <c r="C3808" s="499" t="s">
        <v>620</v>
      </c>
      <c r="D3808" s="546" t="s">
        <v>9745</v>
      </c>
      <c r="E3808" s="575">
        <v>1900</v>
      </c>
      <c r="F3808" s="576">
        <v>23901652</v>
      </c>
      <c r="G3808" s="577" t="s">
        <v>9746</v>
      </c>
      <c r="H3808" s="551" t="s">
        <v>7122</v>
      </c>
      <c r="I3808" s="551" t="s">
        <v>7142</v>
      </c>
      <c r="J3808" s="551" t="s">
        <v>7122</v>
      </c>
      <c r="K3808" s="555">
        <v>1</v>
      </c>
      <c r="L3808" s="546">
        <v>12</v>
      </c>
      <c r="M3808" s="578">
        <v>25450.417934003184</v>
      </c>
      <c r="N3808" s="546">
        <v>1</v>
      </c>
      <c r="O3808" s="546">
        <v>6</v>
      </c>
      <c r="P3808" s="578">
        <v>12329.311892675656</v>
      </c>
    </row>
    <row r="3809" spans="1:16" x14ac:dyDescent="0.2">
      <c r="A3809" s="546" t="s">
        <v>8110</v>
      </c>
      <c r="B3809" s="498" t="s">
        <v>619</v>
      </c>
      <c r="C3809" s="499" t="s">
        <v>620</v>
      </c>
      <c r="D3809" s="546" t="s">
        <v>8111</v>
      </c>
      <c r="E3809" s="575">
        <v>3500</v>
      </c>
      <c r="F3809" s="576">
        <v>23931017</v>
      </c>
      <c r="G3809" s="577" t="s">
        <v>9747</v>
      </c>
      <c r="H3809" s="551" t="s">
        <v>9748</v>
      </c>
      <c r="I3809" s="551" t="s">
        <v>7082</v>
      </c>
      <c r="J3809" s="551" t="s">
        <v>9748</v>
      </c>
      <c r="K3809" s="555">
        <v>1</v>
      </c>
      <c r="L3809" s="546">
        <v>12</v>
      </c>
      <c r="M3809" s="578">
        <v>44688.217934003187</v>
      </c>
      <c r="N3809" s="546">
        <v>1</v>
      </c>
      <c r="O3809" s="546">
        <v>6</v>
      </c>
      <c r="P3809" s="578">
        <v>22210.111892675654</v>
      </c>
    </row>
    <row r="3810" spans="1:16" x14ac:dyDescent="0.2">
      <c r="A3810" s="546" t="s">
        <v>8110</v>
      </c>
      <c r="B3810" s="498" t="s">
        <v>619</v>
      </c>
      <c r="C3810" s="499" t="s">
        <v>620</v>
      </c>
      <c r="D3810" s="546" t="s">
        <v>8324</v>
      </c>
      <c r="E3810" s="575">
        <v>1900</v>
      </c>
      <c r="F3810" s="576">
        <v>46755701</v>
      </c>
      <c r="G3810" s="577" t="s">
        <v>9749</v>
      </c>
      <c r="H3810" s="551" t="s">
        <v>8124</v>
      </c>
      <c r="I3810" s="551" t="s">
        <v>7142</v>
      </c>
      <c r="J3810" s="551" t="s">
        <v>8124</v>
      </c>
      <c r="K3810" s="555">
        <v>1</v>
      </c>
      <c r="L3810" s="546">
        <v>12</v>
      </c>
      <c r="M3810" s="578">
        <v>25450.417934003184</v>
      </c>
      <c r="N3810" s="546">
        <v>1</v>
      </c>
      <c r="O3810" s="546">
        <v>6</v>
      </c>
      <c r="P3810" s="578">
        <v>12329.311892675656</v>
      </c>
    </row>
    <row r="3811" spans="1:16" x14ac:dyDescent="0.2">
      <c r="A3811" s="546" t="s">
        <v>8110</v>
      </c>
      <c r="B3811" s="498" t="s">
        <v>619</v>
      </c>
      <c r="C3811" s="499" t="s">
        <v>620</v>
      </c>
      <c r="D3811" s="546" t="s">
        <v>9750</v>
      </c>
      <c r="E3811" s="575">
        <v>2700</v>
      </c>
      <c r="F3811" s="576" t="s">
        <v>9751</v>
      </c>
      <c r="G3811" s="577" t="s">
        <v>9752</v>
      </c>
      <c r="H3811" s="551" t="s">
        <v>9753</v>
      </c>
      <c r="I3811" s="551" t="s">
        <v>7122</v>
      </c>
      <c r="J3811" s="551" t="s">
        <v>9753</v>
      </c>
      <c r="K3811" s="555">
        <v>1</v>
      </c>
      <c r="L3811" s="546">
        <v>12</v>
      </c>
      <c r="M3811" s="578">
        <v>35088.217934003187</v>
      </c>
      <c r="N3811" s="546">
        <v>1</v>
      </c>
      <c r="O3811" s="546">
        <v>6</v>
      </c>
      <c r="P3811" s="578">
        <v>17410.111892675654</v>
      </c>
    </row>
    <row r="3812" spans="1:16" x14ac:dyDescent="0.2">
      <c r="A3812" s="546" t="s">
        <v>8110</v>
      </c>
      <c r="B3812" s="498" t="s">
        <v>619</v>
      </c>
      <c r="C3812" s="499" t="s">
        <v>620</v>
      </c>
      <c r="D3812" s="546" t="s">
        <v>9754</v>
      </c>
      <c r="E3812" s="575">
        <v>1900</v>
      </c>
      <c r="F3812" s="576">
        <v>29201185</v>
      </c>
      <c r="G3812" s="577" t="s">
        <v>9755</v>
      </c>
      <c r="H3812" s="551" t="s">
        <v>8124</v>
      </c>
      <c r="I3812" s="551" t="s">
        <v>7142</v>
      </c>
      <c r="J3812" s="551" t="s">
        <v>8124</v>
      </c>
      <c r="K3812" s="555">
        <v>1</v>
      </c>
      <c r="L3812" s="546">
        <v>12</v>
      </c>
      <c r="M3812" s="578">
        <v>25450.417934003184</v>
      </c>
      <c r="N3812" s="546">
        <v>1</v>
      </c>
      <c r="O3812" s="546">
        <v>6</v>
      </c>
      <c r="P3812" s="578">
        <v>12329.311892675656</v>
      </c>
    </row>
    <row r="3813" spans="1:16" x14ac:dyDescent="0.2">
      <c r="A3813" s="546" t="s">
        <v>8110</v>
      </c>
      <c r="B3813" s="498" t="s">
        <v>619</v>
      </c>
      <c r="C3813" s="499" t="s">
        <v>620</v>
      </c>
      <c r="D3813" s="546" t="s">
        <v>9756</v>
      </c>
      <c r="E3813" s="575">
        <v>3800</v>
      </c>
      <c r="F3813" s="576">
        <v>23915030</v>
      </c>
      <c r="G3813" s="577" t="s">
        <v>9757</v>
      </c>
      <c r="H3813" s="551" t="s">
        <v>9012</v>
      </c>
      <c r="I3813" s="551" t="s">
        <v>7082</v>
      </c>
      <c r="J3813" s="551" t="s">
        <v>9012</v>
      </c>
      <c r="K3813" s="555">
        <v>1</v>
      </c>
      <c r="L3813" s="546">
        <v>12</v>
      </c>
      <c r="M3813" s="578">
        <v>48288.217934003187</v>
      </c>
      <c r="N3813" s="546">
        <v>1</v>
      </c>
      <c r="O3813" s="546">
        <v>6</v>
      </c>
      <c r="P3813" s="578">
        <v>24010.111892675654</v>
      </c>
    </row>
    <row r="3814" spans="1:16" x14ac:dyDescent="0.2">
      <c r="A3814" s="546" t="s">
        <v>8110</v>
      </c>
      <c r="B3814" s="498" t="s">
        <v>619</v>
      </c>
      <c r="C3814" s="499" t="s">
        <v>620</v>
      </c>
      <c r="D3814" s="546" t="s">
        <v>8783</v>
      </c>
      <c r="E3814" s="575">
        <v>1900</v>
      </c>
      <c r="F3814" s="576">
        <v>24285404</v>
      </c>
      <c r="G3814" s="577" t="s">
        <v>9758</v>
      </c>
      <c r="H3814" s="551" t="s">
        <v>8127</v>
      </c>
      <c r="I3814" s="551" t="s">
        <v>7142</v>
      </c>
      <c r="J3814" s="551" t="s">
        <v>8127</v>
      </c>
      <c r="K3814" s="555">
        <v>1</v>
      </c>
      <c r="L3814" s="546">
        <v>12</v>
      </c>
      <c r="M3814" s="578">
        <v>25450.417934003184</v>
      </c>
      <c r="N3814" s="546">
        <v>1</v>
      </c>
      <c r="O3814" s="546">
        <v>6</v>
      </c>
      <c r="P3814" s="578">
        <v>12329.311892675656</v>
      </c>
    </row>
    <row r="3815" spans="1:16" x14ac:dyDescent="0.2">
      <c r="A3815" s="546" t="s">
        <v>8110</v>
      </c>
      <c r="B3815" s="498" t="s">
        <v>619</v>
      </c>
      <c r="C3815" s="499" t="s">
        <v>620</v>
      </c>
      <c r="D3815" s="546" t="s">
        <v>8565</v>
      </c>
      <c r="E3815" s="575">
        <v>3300</v>
      </c>
      <c r="F3815" s="576">
        <v>43281</v>
      </c>
      <c r="G3815" s="577" t="s">
        <v>9759</v>
      </c>
      <c r="H3815" s="551" t="s">
        <v>9760</v>
      </c>
      <c r="I3815" s="551" t="s">
        <v>7082</v>
      </c>
      <c r="J3815" s="551" t="s">
        <v>9760</v>
      </c>
      <c r="K3815" s="555">
        <v>1</v>
      </c>
      <c r="L3815" s="546">
        <v>12</v>
      </c>
      <c r="M3815" s="578">
        <v>42288.217934003187</v>
      </c>
      <c r="N3815" s="546">
        <v>1</v>
      </c>
      <c r="O3815" s="546">
        <v>6</v>
      </c>
      <c r="P3815" s="578">
        <v>21010.111892675654</v>
      </c>
    </row>
    <row r="3816" spans="1:16" x14ac:dyDescent="0.2">
      <c r="A3816" s="546" t="s">
        <v>8110</v>
      </c>
      <c r="B3816" s="498" t="s">
        <v>619</v>
      </c>
      <c r="C3816" s="499" t="s">
        <v>620</v>
      </c>
      <c r="D3816" s="546" t="s">
        <v>9761</v>
      </c>
      <c r="E3816" s="575">
        <v>1900</v>
      </c>
      <c r="F3816" s="576">
        <v>25302281</v>
      </c>
      <c r="G3816" s="577" t="s">
        <v>9762</v>
      </c>
      <c r="H3816" s="551" t="s">
        <v>8124</v>
      </c>
      <c r="I3816" s="551" t="s">
        <v>7142</v>
      </c>
      <c r="J3816" s="551" t="s">
        <v>8124</v>
      </c>
      <c r="K3816" s="555">
        <v>1</v>
      </c>
      <c r="L3816" s="546">
        <v>12</v>
      </c>
      <c r="M3816" s="578">
        <v>25450.417934003184</v>
      </c>
      <c r="N3816" s="546">
        <v>1</v>
      </c>
      <c r="O3816" s="546">
        <v>6</v>
      </c>
      <c r="P3816" s="578">
        <v>12329.311892675656</v>
      </c>
    </row>
    <row r="3817" spans="1:16" x14ac:dyDescent="0.2">
      <c r="A3817" s="546" t="s">
        <v>8110</v>
      </c>
      <c r="B3817" s="498" t="s">
        <v>619</v>
      </c>
      <c r="C3817" s="499" t="s">
        <v>620</v>
      </c>
      <c r="D3817" s="546" t="s">
        <v>9763</v>
      </c>
      <c r="E3817" s="575">
        <v>3100</v>
      </c>
      <c r="F3817" s="576" t="s">
        <v>9764</v>
      </c>
      <c r="G3817" s="577" t="s">
        <v>9765</v>
      </c>
      <c r="H3817" s="551" t="s">
        <v>8267</v>
      </c>
      <c r="I3817" s="551" t="s">
        <v>7082</v>
      </c>
      <c r="J3817" s="551" t="s">
        <v>8267</v>
      </c>
      <c r="K3817" s="555">
        <v>1</v>
      </c>
      <c r="L3817" s="546">
        <v>12</v>
      </c>
      <c r="M3817" s="578">
        <v>39888.217934003187</v>
      </c>
      <c r="N3817" s="546">
        <v>1</v>
      </c>
      <c r="O3817" s="546">
        <v>6</v>
      </c>
      <c r="P3817" s="578">
        <v>19810.111892675654</v>
      </c>
    </row>
    <row r="3818" spans="1:16" x14ac:dyDescent="0.2">
      <c r="A3818" s="546" t="s">
        <v>8110</v>
      </c>
      <c r="B3818" s="498" t="s">
        <v>619</v>
      </c>
      <c r="C3818" s="499" t="s">
        <v>620</v>
      </c>
      <c r="D3818" s="546" t="s">
        <v>8111</v>
      </c>
      <c r="E3818" s="575">
        <v>4500</v>
      </c>
      <c r="F3818" s="576" t="s">
        <v>9766</v>
      </c>
      <c r="G3818" s="577" t="s">
        <v>9767</v>
      </c>
      <c r="H3818" s="551" t="s">
        <v>9768</v>
      </c>
      <c r="I3818" s="551" t="s">
        <v>7082</v>
      </c>
      <c r="J3818" s="551" t="s">
        <v>9768</v>
      </c>
      <c r="K3818" s="555">
        <v>1</v>
      </c>
      <c r="L3818" s="546">
        <v>12</v>
      </c>
      <c r="M3818" s="578">
        <v>56688.217934003187</v>
      </c>
      <c r="N3818" s="546">
        <v>1</v>
      </c>
      <c r="O3818" s="546">
        <v>6</v>
      </c>
      <c r="P3818" s="578">
        <v>28210.111892675654</v>
      </c>
    </row>
    <row r="3819" spans="1:16" x14ac:dyDescent="0.2">
      <c r="A3819" s="546" t="s">
        <v>8110</v>
      </c>
      <c r="B3819" s="498" t="s">
        <v>619</v>
      </c>
      <c r="C3819" s="499" t="s">
        <v>620</v>
      </c>
      <c r="D3819" s="546" t="s">
        <v>9769</v>
      </c>
      <c r="E3819" s="575">
        <v>1900</v>
      </c>
      <c r="F3819" s="576">
        <v>25200230</v>
      </c>
      <c r="G3819" s="577" t="s">
        <v>9770</v>
      </c>
      <c r="H3819" s="551" t="s">
        <v>9771</v>
      </c>
      <c r="I3819" s="551" t="s">
        <v>7142</v>
      </c>
      <c r="J3819" s="551" t="s">
        <v>9771</v>
      </c>
      <c r="K3819" s="555">
        <v>1</v>
      </c>
      <c r="L3819" s="546">
        <v>12</v>
      </c>
      <c r="M3819" s="578">
        <v>25450.417934003184</v>
      </c>
      <c r="N3819" s="546">
        <v>1</v>
      </c>
      <c r="O3819" s="546">
        <v>6</v>
      </c>
      <c r="P3819" s="578">
        <v>12329.311892675656</v>
      </c>
    </row>
    <row r="3820" spans="1:16" x14ac:dyDescent="0.2">
      <c r="A3820" s="546" t="s">
        <v>8110</v>
      </c>
      <c r="B3820" s="498" t="s">
        <v>619</v>
      </c>
      <c r="C3820" s="499" t="s">
        <v>620</v>
      </c>
      <c r="D3820" s="546" t="s">
        <v>8371</v>
      </c>
      <c r="E3820" s="575">
        <v>1900</v>
      </c>
      <c r="F3820" s="576">
        <v>46377674</v>
      </c>
      <c r="G3820" s="577" t="s">
        <v>9772</v>
      </c>
      <c r="H3820" s="551" t="s">
        <v>8127</v>
      </c>
      <c r="I3820" s="551" t="s">
        <v>7142</v>
      </c>
      <c r="J3820" s="551" t="s">
        <v>8127</v>
      </c>
      <c r="K3820" s="555">
        <v>1</v>
      </c>
      <c r="L3820" s="546">
        <v>12</v>
      </c>
      <c r="M3820" s="578">
        <v>25450.417934003184</v>
      </c>
      <c r="N3820" s="546">
        <v>1</v>
      </c>
      <c r="O3820" s="546">
        <v>6</v>
      </c>
      <c r="P3820" s="578">
        <v>12329.311892675656</v>
      </c>
    </row>
    <row r="3821" spans="1:16" x14ac:dyDescent="0.2">
      <c r="A3821" s="546" t="s">
        <v>8110</v>
      </c>
      <c r="B3821" s="498" t="s">
        <v>619</v>
      </c>
      <c r="C3821" s="499" t="s">
        <v>620</v>
      </c>
      <c r="D3821" s="546" t="s">
        <v>8111</v>
      </c>
      <c r="E3821" s="575">
        <v>1900</v>
      </c>
      <c r="F3821" s="576">
        <v>71517913</v>
      </c>
      <c r="G3821" s="577" t="s">
        <v>9773</v>
      </c>
      <c r="H3821" s="551" t="s">
        <v>8140</v>
      </c>
      <c r="I3821" s="551" t="s">
        <v>7142</v>
      </c>
      <c r="J3821" s="551" t="s">
        <v>8140</v>
      </c>
      <c r="K3821" s="555">
        <v>1</v>
      </c>
      <c r="L3821" s="546">
        <v>12</v>
      </c>
      <c r="M3821" s="578">
        <v>25450.417934003184</v>
      </c>
      <c r="N3821" s="546">
        <v>1</v>
      </c>
      <c r="O3821" s="546">
        <v>6</v>
      </c>
      <c r="P3821" s="578">
        <v>12329.311892675656</v>
      </c>
    </row>
    <row r="3822" spans="1:16" x14ac:dyDescent="0.2">
      <c r="A3822" s="546" t="s">
        <v>8110</v>
      </c>
      <c r="B3822" s="498" t="s">
        <v>619</v>
      </c>
      <c r="C3822" s="499" t="s">
        <v>620</v>
      </c>
      <c r="D3822" s="546" t="s">
        <v>9774</v>
      </c>
      <c r="E3822" s="575">
        <v>1900</v>
      </c>
      <c r="F3822" s="576">
        <v>40704323</v>
      </c>
      <c r="G3822" s="577" t="s">
        <v>9775</v>
      </c>
      <c r="H3822" s="551" t="s">
        <v>9776</v>
      </c>
      <c r="I3822" s="551" t="s">
        <v>7142</v>
      </c>
      <c r="J3822" s="551" t="s">
        <v>9776</v>
      </c>
      <c r="K3822" s="555">
        <v>1</v>
      </c>
      <c r="L3822" s="546">
        <v>12</v>
      </c>
      <c r="M3822" s="578">
        <v>25450.417934003184</v>
      </c>
      <c r="N3822" s="546">
        <v>1</v>
      </c>
      <c r="O3822" s="546">
        <v>6</v>
      </c>
      <c r="P3822" s="578">
        <v>12329.311892675656</v>
      </c>
    </row>
    <row r="3823" spans="1:16" x14ac:dyDescent="0.2">
      <c r="A3823" s="546" t="s">
        <v>8110</v>
      </c>
      <c r="B3823" s="498" t="s">
        <v>619</v>
      </c>
      <c r="C3823" s="499" t="s">
        <v>620</v>
      </c>
      <c r="D3823" s="546" t="s">
        <v>8160</v>
      </c>
      <c r="E3823" s="575">
        <v>3000</v>
      </c>
      <c r="F3823" s="576" t="s">
        <v>9777</v>
      </c>
      <c r="G3823" s="577" t="s">
        <v>9778</v>
      </c>
      <c r="H3823" s="551" t="s">
        <v>8909</v>
      </c>
      <c r="I3823" s="551" t="s">
        <v>7122</v>
      </c>
      <c r="J3823" s="551" t="s">
        <v>8909</v>
      </c>
      <c r="K3823" s="555">
        <v>1</v>
      </c>
      <c r="L3823" s="546">
        <v>12</v>
      </c>
      <c r="M3823" s="578">
        <v>38688.217934003187</v>
      </c>
      <c r="N3823" s="546">
        <v>1</v>
      </c>
      <c r="O3823" s="546">
        <v>6</v>
      </c>
      <c r="P3823" s="578">
        <v>19210.111892675654</v>
      </c>
    </row>
    <row r="3824" spans="1:16" x14ac:dyDescent="0.2">
      <c r="A3824" s="546" t="s">
        <v>8110</v>
      </c>
      <c r="B3824" s="498" t="s">
        <v>619</v>
      </c>
      <c r="C3824" s="499" t="s">
        <v>620</v>
      </c>
      <c r="D3824" s="546" t="s">
        <v>8111</v>
      </c>
      <c r="E3824" s="575">
        <v>2600</v>
      </c>
      <c r="F3824" s="576">
        <v>23999210</v>
      </c>
      <c r="G3824" s="577" t="s">
        <v>9779</v>
      </c>
      <c r="H3824" s="551" t="s">
        <v>8434</v>
      </c>
      <c r="I3824" s="551" t="s">
        <v>7122</v>
      </c>
      <c r="J3824" s="551" t="s">
        <v>8434</v>
      </c>
      <c r="K3824" s="555">
        <v>1</v>
      </c>
      <c r="L3824" s="546">
        <v>12</v>
      </c>
      <c r="M3824" s="578">
        <v>33888.217934003187</v>
      </c>
      <c r="N3824" s="546">
        <v>1</v>
      </c>
      <c r="O3824" s="546">
        <v>6</v>
      </c>
      <c r="P3824" s="578">
        <v>16810.111892675654</v>
      </c>
    </row>
    <row r="3825" spans="1:16" x14ac:dyDescent="0.2">
      <c r="A3825" s="546" t="s">
        <v>8110</v>
      </c>
      <c r="B3825" s="498" t="s">
        <v>619</v>
      </c>
      <c r="C3825" s="499" t="s">
        <v>620</v>
      </c>
      <c r="D3825" s="546" t="s">
        <v>9780</v>
      </c>
      <c r="E3825" s="575">
        <v>3500</v>
      </c>
      <c r="F3825" s="576">
        <v>23961490</v>
      </c>
      <c r="G3825" s="577" t="s">
        <v>9781</v>
      </c>
      <c r="H3825" s="551" t="s">
        <v>8401</v>
      </c>
      <c r="I3825" s="551" t="s">
        <v>7082</v>
      </c>
      <c r="J3825" s="551" t="s">
        <v>8401</v>
      </c>
      <c r="K3825" s="555">
        <v>1</v>
      </c>
      <c r="L3825" s="546">
        <v>12</v>
      </c>
      <c r="M3825" s="578">
        <v>44688.217934003187</v>
      </c>
      <c r="N3825" s="546">
        <v>1</v>
      </c>
      <c r="O3825" s="546">
        <v>6</v>
      </c>
      <c r="P3825" s="578">
        <v>22210.111892675654</v>
      </c>
    </row>
    <row r="3826" spans="1:16" x14ac:dyDescent="0.2">
      <c r="A3826" s="546" t="s">
        <v>8110</v>
      </c>
      <c r="B3826" s="498" t="s">
        <v>619</v>
      </c>
      <c r="C3826" s="499" t="s">
        <v>620</v>
      </c>
      <c r="D3826" s="546" t="s">
        <v>9782</v>
      </c>
      <c r="E3826" s="575">
        <v>1900</v>
      </c>
      <c r="F3826" s="576">
        <v>25063647</v>
      </c>
      <c r="G3826" s="577" t="s">
        <v>9783</v>
      </c>
      <c r="H3826" s="551" t="s">
        <v>8124</v>
      </c>
      <c r="I3826" s="551" t="s">
        <v>7142</v>
      </c>
      <c r="J3826" s="551" t="s">
        <v>8124</v>
      </c>
      <c r="K3826" s="555">
        <v>1</v>
      </c>
      <c r="L3826" s="546">
        <v>12</v>
      </c>
      <c r="M3826" s="578">
        <v>25450.417934003184</v>
      </c>
      <c r="N3826" s="546">
        <v>1</v>
      </c>
      <c r="O3826" s="546">
        <v>6</v>
      </c>
      <c r="P3826" s="578">
        <v>12329.311892675656</v>
      </c>
    </row>
    <row r="3827" spans="1:16" x14ac:dyDescent="0.2">
      <c r="A3827" s="546" t="s">
        <v>8110</v>
      </c>
      <c r="B3827" s="498" t="s">
        <v>619</v>
      </c>
      <c r="C3827" s="499" t="s">
        <v>620</v>
      </c>
      <c r="D3827" s="546" t="s">
        <v>8360</v>
      </c>
      <c r="E3827" s="575">
        <v>1900</v>
      </c>
      <c r="F3827" s="576">
        <v>23812416</v>
      </c>
      <c r="G3827" s="577" t="s">
        <v>9784</v>
      </c>
      <c r="H3827" s="551" t="s">
        <v>8124</v>
      </c>
      <c r="I3827" s="551" t="s">
        <v>7142</v>
      </c>
      <c r="J3827" s="551" t="s">
        <v>8124</v>
      </c>
      <c r="K3827" s="555">
        <v>1</v>
      </c>
      <c r="L3827" s="546">
        <v>12</v>
      </c>
      <c r="M3827" s="578">
        <v>25450.417934003184</v>
      </c>
      <c r="N3827" s="546">
        <v>1</v>
      </c>
      <c r="O3827" s="546">
        <v>6</v>
      </c>
      <c r="P3827" s="578">
        <v>12329.311892675656</v>
      </c>
    </row>
    <row r="3828" spans="1:16" x14ac:dyDescent="0.2">
      <c r="A3828" s="546" t="s">
        <v>8110</v>
      </c>
      <c r="B3828" s="498" t="s">
        <v>619</v>
      </c>
      <c r="C3828" s="499" t="s">
        <v>620</v>
      </c>
      <c r="D3828" s="546" t="s">
        <v>8536</v>
      </c>
      <c r="E3828" s="575">
        <v>3100</v>
      </c>
      <c r="F3828" s="576">
        <v>44811090</v>
      </c>
      <c r="G3828" s="577" t="s">
        <v>9785</v>
      </c>
      <c r="H3828" s="551" t="s">
        <v>8363</v>
      </c>
      <c r="I3828" s="551" t="s">
        <v>7082</v>
      </c>
      <c r="J3828" s="551" t="s">
        <v>8363</v>
      </c>
      <c r="K3828" s="555">
        <v>1</v>
      </c>
      <c r="L3828" s="546">
        <v>12</v>
      </c>
      <c r="M3828" s="578">
        <v>39888.217934003187</v>
      </c>
      <c r="N3828" s="546">
        <v>1</v>
      </c>
      <c r="O3828" s="546">
        <v>6</v>
      </c>
      <c r="P3828" s="578">
        <v>19810.111892675654</v>
      </c>
    </row>
    <row r="3829" spans="1:16" x14ac:dyDescent="0.2">
      <c r="A3829" s="546" t="s">
        <v>8110</v>
      </c>
      <c r="B3829" s="498" t="s">
        <v>619</v>
      </c>
      <c r="C3829" s="499" t="s">
        <v>620</v>
      </c>
      <c r="D3829" s="546" t="s">
        <v>9786</v>
      </c>
      <c r="E3829" s="575">
        <v>1900</v>
      </c>
      <c r="F3829" s="576">
        <v>25315364</v>
      </c>
      <c r="G3829" s="577" t="s">
        <v>9787</v>
      </c>
      <c r="H3829" s="551" t="s">
        <v>8124</v>
      </c>
      <c r="I3829" s="551" t="s">
        <v>7142</v>
      </c>
      <c r="J3829" s="551" t="s">
        <v>8124</v>
      </c>
      <c r="K3829" s="555">
        <v>1</v>
      </c>
      <c r="L3829" s="546">
        <v>12</v>
      </c>
      <c r="M3829" s="578">
        <v>25450.417934003184</v>
      </c>
      <c r="N3829" s="546">
        <v>1</v>
      </c>
      <c r="O3829" s="546">
        <v>6</v>
      </c>
      <c r="P3829" s="578">
        <v>12329.311892675656</v>
      </c>
    </row>
    <row r="3830" spans="1:16" x14ac:dyDescent="0.2">
      <c r="A3830" s="546" t="s">
        <v>8110</v>
      </c>
      <c r="B3830" s="498" t="s">
        <v>619</v>
      </c>
      <c r="C3830" s="499" t="s">
        <v>620</v>
      </c>
      <c r="D3830" s="546" t="s">
        <v>8111</v>
      </c>
      <c r="E3830" s="575">
        <v>3100</v>
      </c>
      <c r="F3830" s="576">
        <v>23836599</v>
      </c>
      <c r="G3830" s="577" t="s">
        <v>9788</v>
      </c>
      <c r="H3830" s="551" t="s">
        <v>9260</v>
      </c>
      <c r="I3830" s="551" t="s">
        <v>7082</v>
      </c>
      <c r="J3830" s="551" t="s">
        <v>9260</v>
      </c>
      <c r="K3830" s="555">
        <v>1</v>
      </c>
      <c r="L3830" s="546">
        <v>12</v>
      </c>
      <c r="M3830" s="578">
        <v>39888.217934003187</v>
      </c>
      <c r="N3830" s="546">
        <v>1</v>
      </c>
      <c r="O3830" s="546">
        <v>6</v>
      </c>
      <c r="P3830" s="578">
        <v>19810.111892675654</v>
      </c>
    </row>
    <row r="3831" spans="1:16" x14ac:dyDescent="0.2">
      <c r="A3831" s="546" t="s">
        <v>8110</v>
      </c>
      <c r="B3831" s="498" t="s">
        <v>619</v>
      </c>
      <c r="C3831" s="499" t="s">
        <v>620</v>
      </c>
      <c r="D3831" s="546" t="s">
        <v>9789</v>
      </c>
      <c r="E3831" s="575">
        <v>3300</v>
      </c>
      <c r="F3831" s="576">
        <v>23925185</v>
      </c>
      <c r="G3831" s="577" t="s">
        <v>9790</v>
      </c>
      <c r="H3831" s="551" t="s">
        <v>9791</v>
      </c>
      <c r="I3831" s="551" t="s">
        <v>7082</v>
      </c>
      <c r="J3831" s="551" t="s">
        <v>9791</v>
      </c>
      <c r="K3831" s="555">
        <v>1</v>
      </c>
      <c r="L3831" s="546">
        <v>12</v>
      </c>
      <c r="M3831" s="578">
        <v>42288.217934003187</v>
      </c>
      <c r="N3831" s="546">
        <v>1</v>
      </c>
      <c r="O3831" s="546">
        <v>6</v>
      </c>
      <c r="P3831" s="578">
        <v>21010.111892675654</v>
      </c>
    </row>
    <row r="3832" spans="1:16" x14ac:dyDescent="0.2">
      <c r="A3832" s="546" t="s">
        <v>8110</v>
      </c>
      <c r="B3832" s="498" t="s">
        <v>619</v>
      </c>
      <c r="C3832" s="499" t="s">
        <v>620</v>
      </c>
      <c r="D3832" s="546" t="s">
        <v>9792</v>
      </c>
      <c r="E3832" s="575">
        <v>4300</v>
      </c>
      <c r="F3832" s="576">
        <v>42945307</v>
      </c>
      <c r="G3832" s="577" t="s">
        <v>9793</v>
      </c>
      <c r="H3832" s="551" t="s">
        <v>8310</v>
      </c>
      <c r="I3832" s="551" t="s">
        <v>7082</v>
      </c>
      <c r="J3832" s="551" t="s">
        <v>8310</v>
      </c>
      <c r="K3832" s="555">
        <v>1</v>
      </c>
      <c r="L3832" s="546">
        <v>12</v>
      </c>
      <c r="M3832" s="578">
        <v>54288.217934003187</v>
      </c>
      <c r="N3832" s="546">
        <v>1</v>
      </c>
      <c r="O3832" s="546">
        <v>6</v>
      </c>
      <c r="P3832" s="578">
        <v>27010.111892675654</v>
      </c>
    </row>
    <row r="3833" spans="1:16" x14ac:dyDescent="0.2">
      <c r="A3833" s="546" t="s">
        <v>8110</v>
      </c>
      <c r="B3833" s="498" t="s">
        <v>619</v>
      </c>
      <c r="C3833" s="499" t="s">
        <v>620</v>
      </c>
      <c r="D3833" s="546" t="s">
        <v>9792</v>
      </c>
      <c r="E3833" s="575">
        <v>5700</v>
      </c>
      <c r="F3833" s="576">
        <v>40200198</v>
      </c>
      <c r="G3833" s="577" t="s">
        <v>9794</v>
      </c>
      <c r="H3833" s="551" t="s">
        <v>8909</v>
      </c>
      <c r="I3833" s="551" t="s">
        <v>7082</v>
      </c>
      <c r="J3833" s="551" t="s">
        <v>8909</v>
      </c>
      <c r="K3833" s="555">
        <v>1</v>
      </c>
      <c r="L3833" s="546">
        <v>12</v>
      </c>
      <c r="M3833" s="578">
        <v>71088.217934003187</v>
      </c>
      <c r="N3833" s="546">
        <v>1</v>
      </c>
      <c r="O3833" s="546">
        <v>6</v>
      </c>
      <c r="P3833" s="578">
        <v>35410.111892675661</v>
      </c>
    </row>
    <row r="3834" spans="1:16" x14ac:dyDescent="0.2">
      <c r="A3834" s="546" t="s">
        <v>8110</v>
      </c>
      <c r="B3834" s="498" t="s">
        <v>619</v>
      </c>
      <c r="C3834" s="499" t="s">
        <v>620</v>
      </c>
      <c r="D3834" s="546" t="s">
        <v>8111</v>
      </c>
      <c r="E3834" s="575">
        <v>3500</v>
      </c>
      <c r="F3834" s="576">
        <v>23885922</v>
      </c>
      <c r="G3834" s="577" t="s">
        <v>9795</v>
      </c>
      <c r="H3834" s="551" t="s">
        <v>7810</v>
      </c>
      <c r="I3834" s="551" t="s">
        <v>7082</v>
      </c>
      <c r="J3834" s="551" t="s">
        <v>7810</v>
      </c>
      <c r="K3834" s="555">
        <v>1</v>
      </c>
      <c r="L3834" s="546">
        <v>12</v>
      </c>
      <c r="M3834" s="578">
        <v>44688.217934003187</v>
      </c>
      <c r="N3834" s="546">
        <v>1</v>
      </c>
      <c r="O3834" s="546">
        <v>6</v>
      </c>
      <c r="P3834" s="578">
        <v>22210.111892675654</v>
      </c>
    </row>
    <row r="3835" spans="1:16" x14ac:dyDescent="0.2">
      <c r="A3835" s="546" t="s">
        <v>8110</v>
      </c>
      <c r="B3835" s="498" t="s">
        <v>619</v>
      </c>
      <c r="C3835" s="499" t="s">
        <v>620</v>
      </c>
      <c r="D3835" s="546" t="s">
        <v>9796</v>
      </c>
      <c r="E3835" s="575">
        <v>1900</v>
      </c>
      <c r="F3835" s="576">
        <v>25314491</v>
      </c>
      <c r="G3835" s="577" t="s">
        <v>9797</v>
      </c>
      <c r="H3835" s="551" t="s">
        <v>8124</v>
      </c>
      <c r="I3835" s="551" t="s">
        <v>7142</v>
      </c>
      <c r="J3835" s="551" t="s">
        <v>8124</v>
      </c>
      <c r="K3835" s="555">
        <v>1</v>
      </c>
      <c r="L3835" s="546">
        <v>12</v>
      </c>
      <c r="M3835" s="578">
        <v>25450.417934003184</v>
      </c>
      <c r="N3835" s="546">
        <v>1</v>
      </c>
      <c r="O3835" s="546">
        <v>6</v>
      </c>
      <c r="P3835" s="578">
        <v>12329.311892675656</v>
      </c>
    </row>
    <row r="3836" spans="1:16" x14ac:dyDescent="0.2">
      <c r="A3836" s="546" t="s">
        <v>8110</v>
      </c>
      <c r="B3836" s="498" t="s">
        <v>619</v>
      </c>
      <c r="C3836" s="499" t="s">
        <v>620</v>
      </c>
      <c r="D3836" s="546" t="s">
        <v>8111</v>
      </c>
      <c r="E3836" s="575">
        <v>1900</v>
      </c>
      <c r="F3836" s="576">
        <v>23852492</v>
      </c>
      <c r="G3836" s="577" t="s">
        <v>9798</v>
      </c>
      <c r="H3836" s="551" t="s">
        <v>9799</v>
      </c>
      <c r="I3836" s="551" t="s">
        <v>7142</v>
      </c>
      <c r="J3836" s="551" t="s">
        <v>9799</v>
      </c>
      <c r="K3836" s="555">
        <v>1</v>
      </c>
      <c r="L3836" s="546">
        <v>12</v>
      </c>
      <c r="M3836" s="578">
        <v>25450.417934003184</v>
      </c>
      <c r="N3836" s="546">
        <v>1</v>
      </c>
      <c r="O3836" s="546">
        <v>6</v>
      </c>
      <c r="P3836" s="578">
        <v>12329.311892675656</v>
      </c>
    </row>
    <row r="3837" spans="1:16" x14ac:dyDescent="0.2">
      <c r="A3837" s="546" t="s">
        <v>8110</v>
      </c>
      <c r="B3837" s="498" t="s">
        <v>619</v>
      </c>
      <c r="C3837" s="499" t="s">
        <v>620</v>
      </c>
      <c r="D3837" s="546" t="s">
        <v>8111</v>
      </c>
      <c r="E3837" s="575">
        <v>2000</v>
      </c>
      <c r="F3837" s="576">
        <v>23978689</v>
      </c>
      <c r="G3837" s="577" t="s">
        <v>9800</v>
      </c>
      <c r="H3837" s="551" t="s">
        <v>9801</v>
      </c>
      <c r="I3837" s="551" t="s">
        <v>7142</v>
      </c>
      <c r="J3837" s="551" t="s">
        <v>9801</v>
      </c>
      <c r="K3837" s="555">
        <v>1</v>
      </c>
      <c r="L3837" s="546">
        <v>12</v>
      </c>
      <c r="M3837" s="578">
        <v>26688.217934003187</v>
      </c>
      <c r="N3837" s="546">
        <v>1</v>
      </c>
      <c r="O3837" s="546">
        <v>6</v>
      </c>
      <c r="P3837" s="578">
        <v>12983.311892675656</v>
      </c>
    </row>
    <row r="3838" spans="1:16" x14ac:dyDescent="0.2">
      <c r="A3838" s="546" t="s">
        <v>8110</v>
      </c>
      <c r="B3838" s="498" t="s">
        <v>619</v>
      </c>
      <c r="C3838" s="499" t="s">
        <v>620</v>
      </c>
      <c r="D3838" s="546" t="s">
        <v>8891</v>
      </c>
      <c r="E3838" s="575">
        <v>1900</v>
      </c>
      <c r="F3838" s="576">
        <v>43281</v>
      </c>
      <c r="G3838" s="577" t="s">
        <v>9802</v>
      </c>
      <c r="H3838" s="551" t="s">
        <v>9803</v>
      </c>
      <c r="I3838" s="551" t="s">
        <v>7142</v>
      </c>
      <c r="J3838" s="551" t="s">
        <v>9803</v>
      </c>
      <c r="K3838" s="555">
        <v>1</v>
      </c>
      <c r="L3838" s="546">
        <v>12</v>
      </c>
      <c r="M3838" s="578">
        <v>25450.417934003184</v>
      </c>
      <c r="N3838" s="546">
        <v>1</v>
      </c>
      <c r="O3838" s="546">
        <v>6</v>
      </c>
      <c r="P3838" s="578">
        <v>12329.311892675656</v>
      </c>
    </row>
    <row r="3839" spans="1:16" x14ac:dyDescent="0.2">
      <c r="A3839" s="546" t="s">
        <v>8110</v>
      </c>
      <c r="B3839" s="498" t="s">
        <v>619</v>
      </c>
      <c r="C3839" s="499" t="s">
        <v>620</v>
      </c>
      <c r="D3839" s="546" t="s">
        <v>8111</v>
      </c>
      <c r="E3839" s="575">
        <v>1900</v>
      </c>
      <c r="F3839" s="576">
        <v>25311395</v>
      </c>
      <c r="G3839" s="577" t="s">
        <v>9804</v>
      </c>
      <c r="H3839" s="551" t="s">
        <v>9805</v>
      </c>
      <c r="I3839" s="551" t="s">
        <v>7142</v>
      </c>
      <c r="J3839" s="551" t="s">
        <v>9805</v>
      </c>
      <c r="K3839" s="555">
        <v>1</v>
      </c>
      <c r="L3839" s="546">
        <v>12</v>
      </c>
      <c r="M3839" s="578">
        <v>25450.417934003184</v>
      </c>
      <c r="N3839" s="546">
        <v>1</v>
      </c>
      <c r="O3839" s="546">
        <v>6</v>
      </c>
      <c r="P3839" s="578">
        <v>12329.311892675656</v>
      </c>
    </row>
    <row r="3840" spans="1:16" x14ac:dyDescent="0.2">
      <c r="A3840" s="546" t="s">
        <v>8110</v>
      </c>
      <c r="B3840" s="498" t="s">
        <v>619</v>
      </c>
      <c r="C3840" s="499" t="s">
        <v>620</v>
      </c>
      <c r="D3840" s="546" t="s">
        <v>9806</v>
      </c>
      <c r="E3840" s="575">
        <v>1900</v>
      </c>
      <c r="F3840" s="576">
        <v>25301372</v>
      </c>
      <c r="G3840" s="577" t="s">
        <v>9807</v>
      </c>
      <c r="H3840" s="551" t="s">
        <v>8124</v>
      </c>
      <c r="I3840" s="551" t="s">
        <v>7142</v>
      </c>
      <c r="J3840" s="551" t="s">
        <v>8124</v>
      </c>
      <c r="K3840" s="555">
        <v>1</v>
      </c>
      <c r="L3840" s="546">
        <v>12</v>
      </c>
      <c r="M3840" s="578">
        <v>25450.417934003184</v>
      </c>
      <c r="N3840" s="546">
        <v>1</v>
      </c>
      <c r="O3840" s="546">
        <v>6</v>
      </c>
      <c r="P3840" s="578">
        <v>12329.311892675656</v>
      </c>
    </row>
    <row r="3841" spans="1:16" x14ac:dyDescent="0.2">
      <c r="A3841" s="546" t="s">
        <v>8110</v>
      </c>
      <c r="B3841" s="498" t="s">
        <v>619</v>
      </c>
      <c r="C3841" s="499" t="s">
        <v>620</v>
      </c>
      <c r="D3841" s="546" t="s">
        <v>8111</v>
      </c>
      <c r="E3841" s="575">
        <v>3100</v>
      </c>
      <c r="F3841" s="576">
        <v>23831945</v>
      </c>
      <c r="G3841" s="577" t="s">
        <v>9808</v>
      </c>
      <c r="H3841" s="551" t="s">
        <v>9809</v>
      </c>
      <c r="I3841" s="551" t="s">
        <v>7082</v>
      </c>
      <c r="J3841" s="551" t="s">
        <v>9809</v>
      </c>
      <c r="K3841" s="555">
        <v>1</v>
      </c>
      <c r="L3841" s="546">
        <v>12</v>
      </c>
      <c r="M3841" s="578">
        <v>39888.217934003187</v>
      </c>
      <c r="N3841" s="546">
        <v>1</v>
      </c>
      <c r="O3841" s="546">
        <v>6</v>
      </c>
      <c r="P3841" s="578">
        <v>19810.111892675654</v>
      </c>
    </row>
    <row r="3842" spans="1:16" x14ac:dyDescent="0.2">
      <c r="A3842" s="546" t="s">
        <v>8110</v>
      </c>
      <c r="B3842" s="498" t="s">
        <v>619</v>
      </c>
      <c r="C3842" s="499" t="s">
        <v>620</v>
      </c>
      <c r="D3842" s="546" t="s">
        <v>9810</v>
      </c>
      <c r="E3842" s="575">
        <v>2600</v>
      </c>
      <c r="F3842" s="576">
        <v>24990617</v>
      </c>
      <c r="G3842" s="577" t="s">
        <v>9811</v>
      </c>
      <c r="H3842" s="551" t="s">
        <v>9812</v>
      </c>
      <c r="I3842" s="551" t="s">
        <v>7122</v>
      </c>
      <c r="J3842" s="551" t="s">
        <v>9812</v>
      </c>
      <c r="K3842" s="555">
        <v>1</v>
      </c>
      <c r="L3842" s="546">
        <v>12</v>
      </c>
      <c r="M3842" s="578">
        <v>33888.217934003187</v>
      </c>
      <c r="N3842" s="546">
        <v>1</v>
      </c>
      <c r="O3842" s="546">
        <v>6</v>
      </c>
      <c r="P3842" s="578">
        <v>16810.111892675654</v>
      </c>
    </row>
    <row r="3843" spans="1:16" x14ac:dyDescent="0.2">
      <c r="A3843" s="546" t="s">
        <v>8110</v>
      </c>
      <c r="B3843" s="498" t="s">
        <v>619</v>
      </c>
      <c r="C3843" s="499" t="s">
        <v>620</v>
      </c>
      <c r="D3843" s="546" t="s">
        <v>8647</v>
      </c>
      <c r="E3843" s="575">
        <v>5000</v>
      </c>
      <c r="F3843" s="576">
        <v>23886354</v>
      </c>
      <c r="G3843" s="577" t="s">
        <v>9813</v>
      </c>
      <c r="H3843" s="551" t="s">
        <v>8179</v>
      </c>
      <c r="I3843" s="551" t="s">
        <v>7082</v>
      </c>
      <c r="J3843" s="551" t="s">
        <v>8179</v>
      </c>
      <c r="K3843" s="555">
        <v>1</v>
      </c>
      <c r="L3843" s="546">
        <v>12</v>
      </c>
      <c r="M3843" s="578">
        <v>62688.217934003187</v>
      </c>
      <c r="N3843" s="546">
        <v>1</v>
      </c>
      <c r="O3843" s="546">
        <v>6</v>
      </c>
      <c r="P3843" s="578">
        <v>31210.111892675654</v>
      </c>
    </row>
    <row r="3844" spans="1:16" x14ac:dyDescent="0.2">
      <c r="A3844" s="546" t="s">
        <v>8110</v>
      </c>
      <c r="B3844" s="498" t="s">
        <v>619</v>
      </c>
      <c r="C3844" s="499" t="s">
        <v>620</v>
      </c>
      <c r="D3844" s="546" t="s">
        <v>9814</v>
      </c>
      <c r="E3844" s="575">
        <v>1900</v>
      </c>
      <c r="F3844" s="576">
        <v>25317026</v>
      </c>
      <c r="G3844" s="577" t="s">
        <v>9815</v>
      </c>
      <c r="H3844" s="551" t="s">
        <v>8119</v>
      </c>
      <c r="I3844" s="551" t="s">
        <v>7142</v>
      </c>
      <c r="J3844" s="551" t="s">
        <v>8119</v>
      </c>
      <c r="K3844" s="555">
        <v>1</v>
      </c>
      <c r="L3844" s="546">
        <v>12</v>
      </c>
      <c r="M3844" s="578">
        <v>25450.417934003184</v>
      </c>
      <c r="N3844" s="546">
        <v>1</v>
      </c>
      <c r="O3844" s="546">
        <v>6</v>
      </c>
      <c r="P3844" s="578">
        <v>12329.311892675656</v>
      </c>
    </row>
    <row r="3845" spans="1:16" x14ac:dyDescent="0.2">
      <c r="A3845" s="546" t="s">
        <v>8110</v>
      </c>
      <c r="B3845" s="498" t="s">
        <v>619</v>
      </c>
      <c r="C3845" s="499" t="s">
        <v>620</v>
      </c>
      <c r="D3845" s="546" t="s">
        <v>8111</v>
      </c>
      <c r="E3845" s="575">
        <v>1900</v>
      </c>
      <c r="F3845" s="576">
        <v>25122257</v>
      </c>
      <c r="G3845" s="577" t="s">
        <v>9816</v>
      </c>
      <c r="H3845" s="551" t="s">
        <v>8124</v>
      </c>
      <c r="I3845" s="551" t="s">
        <v>7142</v>
      </c>
      <c r="J3845" s="551" t="s">
        <v>8124</v>
      </c>
      <c r="K3845" s="555">
        <v>1</v>
      </c>
      <c r="L3845" s="546">
        <v>8</v>
      </c>
      <c r="M3845" s="578">
        <v>17168</v>
      </c>
      <c r="N3845" s="546"/>
      <c r="O3845" s="546"/>
      <c r="P3845" s="578">
        <v>0</v>
      </c>
    </row>
    <row r="3846" spans="1:16" x14ac:dyDescent="0.2">
      <c r="A3846" s="546" t="s">
        <v>8110</v>
      </c>
      <c r="B3846" s="498" t="s">
        <v>619</v>
      </c>
      <c r="C3846" s="499" t="s">
        <v>620</v>
      </c>
      <c r="D3846" s="546" t="s">
        <v>8255</v>
      </c>
      <c r="E3846" s="575">
        <v>8000</v>
      </c>
      <c r="F3846" s="576">
        <v>23988701</v>
      </c>
      <c r="G3846" s="577" t="s">
        <v>9817</v>
      </c>
      <c r="H3846" s="551" t="s">
        <v>9818</v>
      </c>
      <c r="I3846" s="551" t="s">
        <v>8201</v>
      </c>
      <c r="J3846" s="551" t="s">
        <v>9818</v>
      </c>
      <c r="K3846" s="555">
        <v>1</v>
      </c>
      <c r="L3846" s="546">
        <v>12</v>
      </c>
      <c r="M3846" s="578">
        <v>98688.217934003187</v>
      </c>
      <c r="N3846" s="546">
        <v>1</v>
      </c>
      <c r="O3846" s="546">
        <v>6</v>
      </c>
      <c r="P3846" s="578">
        <v>49210.111892675661</v>
      </c>
    </row>
    <row r="3847" spans="1:16" x14ac:dyDescent="0.2">
      <c r="A3847" s="546" t="s">
        <v>8110</v>
      </c>
      <c r="B3847" s="498" t="s">
        <v>619</v>
      </c>
      <c r="C3847" s="499" t="s">
        <v>620</v>
      </c>
      <c r="D3847" s="546" t="s">
        <v>8565</v>
      </c>
      <c r="E3847" s="575">
        <v>1900</v>
      </c>
      <c r="F3847" s="576">
        <v>24004615</v>
      </c>
      <c r="G3847" s="577" t="s">
        <v>9819</v>
      </c>
      <c r="H3847" s="551" t="s">
        <v>8124</v>
      </c>
      <c r="I3847" s="551" t="s">
        <v>7142</v>
      </c>
      <c r="J3847" s="551" t="s">
        <v>8124</v>
      </c>
      <c r="K3847" s="555">
        <v>1</v>
      </c>
      <c r="L3847" s="546">
        <v>12</v>
      </c>
      <c r="M3847" s="578">
        <v>25450.417934003184</v>
      </c>
      <c r="N3847" s="546">
        <v>1</v>
      </c>
      <c r="O3847" s="546">
        <v>6</v>
      </c>
      <c r="P3847" s="578">
        <v>12329.311892675656</v>
      </c>
    </row>
    <row r="3848" spans="1:16" x14ac:dyDescent="0.2">
      <c r="A3848" s="546" t="s">
        <v>8110</v>
      </c>
      <c r="B3848" s="498" t="s">
        <v>619</v>
      </c>
      <c r="C3848" s="499" t="s">
        <v>620</v>
      </c>
      <c r="D3848" s="546" t="s">
        <v>9112</v>
      </c>
      <c r="E3848" s="575">
        <v>2800</v>
      </c>
      <c r="F3848" s="576">
        <v>23920419</v>
      </c>
      <c r="G3848" s="577" t="s">
        <v>9820</v>
      </c>
      <c r="H3848" s="551" t="s">
        <v>9015</v>
      </c>
      <c r="I3848" s="551" t="s">
        <v>7122</v>
      </c>
      <c r="J3848" s="551" t="s">
        <v>9015</v>
      </c>
      <c r="K3848" s="555">
        <v>1</v>
      </c>
      <c r="L3848" s="546">
        <v>12</v>
      </c>
      <c r="M3848" s="578">
        <v>36288.217934003187</v>
      </c>
      <c r="N3848" s="546">
        <v>1</v>
      </c>
      <c r="O3848" s="546">
        <v>6</v>
      </c>
      <c r="P3848" s="578">
        <v>18010.111892675654</v>
      </c>
    </row>
    <row r="3849" spans="1:16" x14ac:dyDescent="0.2">
      <c r="A3849" s="546" t="s">
        <v>8110</v>
      </c>
      <c r="B3849" s="498" t="s">
        <v>619</v>
      </c>
      <c r="C3849" s="499" t="s">
        <v>620</v>
      </c>
      <c r="D3849" s="546" t="s">
        <v>9821</v>
      </c>
      <c r="E3849" s="575">
        <v>3800</v>
      </c>
      <c r="F3849" s="576">
        <v>23926497</v>
      </c>
      <c r="G3849" s="577" t="s">
        <v>9822</v>
      </c>
      <c r="H3849" s="551" t="s">
        <v>9823</v>
      </c>
      <c r="I3849" s="551" t="s">
        <v>7082</v>
      </c>
      <c r="J3849" s="551" t="s">
        <v>9823</v>
      </c>
      <c r="K3849" s="555">
        <v>1</v>
      </c>
      <c r="L3849" s="546">
        <v>12</v>
      </c>
      <c r="M3849" s="578">
        <v>48288.217934003187</v>
      </c>
      <c r="N3849" s="546">
        <v>1</v>
      </c>
      <c r="O3849" s="546">
        <v>6</v>
      </c>
      <c r="P3849" s="578">
        <v>24010.111892675654</v>
      </c>
    </row>
    <row r="3850" spans="1:16" x14ac:dyDescent="0.2">
      <c r="A3850" s="546" t="s">
        <v>8110</v>
      </c>
      <c r="B3850" s="498" t="s">
        <v>619</v>
      </c>
      <c r="C3850" s="499" t="s">
        <v>620</v>
      </c>
      <c r="D3850" s="546" t="s">
        <v>8511</v>
      </c>
      <c r="E3850" s="575">
        <v>6500</v>
      </c>
      <c r="F3850" s="576">
        <v>23926497</v>
      </c>
      <c r="G3850" s="577" t="s">
        <v>9822</v>
      </c>
      <c r="H3850" s="551" t="s">
        <v>9823</v>
      </c>
      <c r="I3850" s="551" t="s">
        <v>7082</v>
      </c>
      <c r="J3850" s="551" t="s">
        <v>9823</v>
      </c>
      <c r="K3850" s="555">
        <v>1</v>
      </c>
      <c r="L3850" s="546">
        <v>12</v>
      </c>
      <c r="M3850" s="578">
        <v>80688.217934003187</v>
      </c>
      <c r="N3850" s="546">
        <v>1</v>
      </c>
      <c r="O3850" s="546">
        <v>6</v>
      </c>
      <c r="P3850" s="578">
        <v>40210.111892675661</v>
      </c>
    </row>
    <row r="3851" spans="1:16" x14ac:dyDescent="0.2">
      <c r="A3851" s="546" t="s">
        <v>8110</v>
      </c>
      <c r="B3851" s="498" t="s">
        <v>619</v>
      </c>
      <c r="C3851" s="499" t="s">
        <v>620</v>
      </c>
      <c r="D3851" s="546" t="s">
        <v>9824</v>
      </c>
      <c r="E3851" s="575">
        <v>1900</v>
      </c>
      <c r="F3851" s="576">
        <v>24698377</v>
      </c>
      <c r="G3851" s="577" t="s">
        <v>9825</v>
      </c>
      <c r="H3851" s="551" t="s">
        <v>8124</v>
      </c>
      <c r="I3851" s="551" t="s">
        <v>7142</v>
      </c>
      <c r="J3851" s="551" t="s">
        <v>8124</v>
      </c>
      <c r="K3851" s="555">
        <v>1</v>
      </c>
      <c r="L3851" s="546">
        <v>12</v>
      </c>
      <c r="M3851" s="578">
        <v>25450.417934003184</v>
      </c>
      <c r="N3851" s="546">
        <v>1</v>
      </c>
      <c r="O3851" s="546">
        <v>6</v>
      </c>
      <c r="P3851" s="578">
        <v>12329.311892675656</v>
      </c>
    </row>
    <row r="3852" spans="1:16" x14ac:dyDescent="0.2">
      <c r="A3852" s="546" t="s">
        <v>8110</v>
      </c>
      <c r="B3852" s="498" t="s">
        <v>619</v>
      </c>
      <c r="C3852" s="499" t="s">
        <v>620</v>
      </c>
      <c r="D3852" s="546" t="s">
        <v>8111</v>
      </c>
      <c r="E3852" s="575">
        <v>1900</v>
      </c>
      <c r="F3852" s="576">
        <v>25006305</v>
      </c>
      <c r="G3852" s="577" t="s">
        <v>9826</v>
      </c>
      <c r="H3852" s="551" t="s">
        <v>8119</v>
      </c>
      <c r="I3852" s="551" t="s">
        <v>7142</v>
      </c>
      <c r="J3852" s="551" t="s">
        <v>8119</v>
      </c>
      <c r="K3852" s="555">
        <v>1</v>
      </c>
      <c r="L3852" s="546">
        <v>12</v>
      </c>
      <c r="M3852" s="578">
        <v>25450.417934003184</v>
      </c>
      <c r="N3852" s="546">
        <v>1</v>
      </c>
      <c r="O3852" s="546">
        <v>6</v>
      </c>
      <c r="P3852" s="578">
        <v>12329.311892675656</v>
      </c>
    </row>
    <row r="3853" spans="1:16" x14ac:dyDescent="0.2">
      <c r="A3853" s="546" t="s">
        <v>8110</v>
      </c>
      <c r="B3853" s="498" t="s">
        <v>619</v>
      </c>
      <c r="C3853" s="499" t="s">
        <v>620</v>
      </c>
      <c r="D3853" s="546" t="s">
        <v>8111</v>
      </c>
      <c r="E3853" s="575">
        <v>1900</v>
      </c>
      <c r="F3853" s="576">
        <v>25317998</v>
      </c>
      <c r="G3853" s="577" t="s">
        <v>9827</v>
      </c>
      <c r="H3853" s="551" t="s">
        <v>8124</v>
      </c>
      <c r="I3853" s="551" t="s">
        <v>7142</v>
      </c>
      <c r="J3853" s="551" t="s">
        <v>8124</v>
      </c>
      <c r="K3853" s="555">
        <v>1</v>
      </c>
      <c r="L3853" s="546">
        <v>12</v>
      </c>
      <c r="M3853" s="578">
        <v>25450.417934003184</v>
      </c>
      <c r="N3853" s="546">
        <v>1</v>
      </c>
      <c r="O3853" s="546">
        <v>6</v>
      </c>
      <c r="P3853" s="578">
        <v>12329.311892675656</v>
      </c>
    </row>
    <row r="3854" spans="1:16" x14ac:dyDescent="0.2">
      <c r="A3854" s="546" t="s">
        <v>8110</v>
      </c>
      <c r="B3854" s="498" t="s">
        <v>619</v>
      </c>
      <c r="C3854" s="499" t="s">
        <v>620</v>
      </c>
      <c r="D3854" s="546" t="s">
        <v>9828</v>
      </c>
      <c r="E3854" s="575">
        <v>1900</v>
      </c>
      <c r="F3854" s="576">
        <v>25317615</v>
      </c>
      <c r="G3854" s="577" t="s">
        <v>9829</v>
      </c>
      <c r="H3854" s="551" t="s">
        <v>8124</v>
      </c>
      <c r="I3854" s="551" t="s">
        <v>7142</v>
      </c>
      <c r="J3854" s="551" t="s">
        <v>8124</v>
      </c>
      <c r="K3854" s="555">
        <v>1</v>
      </c>
      <c r="L3854" s="546">
        <v>12</v>
      </c>
      <c r="M3854" s="578">
        <v>25450.417934003184</v>
      </c>
      <c r="N3854" s="546">
        <v>1</v>
      </c>
      <c r="O3854" s="546">
        <v>6</v>
      </c>
      <c r="P3854" s="578">
        <v>12329.311892675656</v>
      </c>
    </row>
    <row r="3855" spans="1:16" x14ac:dyDescent="0.2">
      <c r="A3855" s="546" t="s">
        <v>8110</v>
      </c>
      <c r="B3855" s="498" t="s">
        <v>619</v>
      </c>
      <c r="C3855" s="499" t="s">
        <v>620</v>
      </c>
      <c r="D3855" s="546" t="s">
        <v>8111</v>
      </c>
      <c r="E3855" s="575">
        <v>1900</v>
      </c>
      <c r="F3855" s="576" t="s">
        <v>9830</v>
      </c>
      <c r="G3855" s="577" t="s">
        <v>9831</v>
      </c>
      <c r="H3855" s="551" t="s">
        <v>8350</v>
      </c>
      <c r="I3855" s="551" t="s">
        <v>7142</v>
      </c>
      <c r="J3855" s="551" t="s">
        <v>8350</v>
      </c>
      <c r="K3855" s="555">
        <v>1</v>
      </c>
      <c r="L3855" s="546">
        <v>12</v>
      </c>
      <c r="M3855" s="578">
        <v>25450.417934003184</v>
      </c>
      <c r="N3855" s="546">
        <v>1</v>
      </c>
      <c r="O3855" s="546">
        <v>6</v>
      </c>
      <c r="P3855" s="578">
        <v>12329.311892675656</v>
      </c>
    </row>
    <row r="3856" spans="1:16" x14ac:dyDescent="0.2">
      <c r="A3856" s="546" t="s">
        <v>8110</v>
      </c>
      <c r="B3856" s="498" t="s">
        <v>619</v>
      </c>
      <c r="C3856" s="499" t="s">
        <v>620</v>
      </c>
      <c r="D3856" s="546" t="s">
        <v>8111</v>
      </c>
      <c r="E3856" s="575">
        <v>1900</v>
      </c>
      <c r="F3856" s="576">
        <v>25319624</v>
      </c>
      <c r="G3856" s="577" t="s">
        <v>9832</v>
      </c>
      <c r="H3856" s="551" t="s">
        <v>8124</v>
      </c>
      <c r="I3856" s="551" t="s">
        <v>7142</v>
      </c>
      <c r="J3856" s="551" t="s">
        <v>8124</v>
      </c>
      <c r="K3856" s="555">
        <v>1</v>
      </c>
      <c r="L3856" s="546">
        <v>12</v>
      </c>
      <c r="M3856" s="578">
        <v>25450.417934003184</v>
      </c>
      <c r="N3856" s="546">
        <v>1</v>
      </c>
      <c r="O3856" s="546">
        <v>6</v>
      </c>
      <c r="P3856" s="578">
        <v>12329.311892675656</v>
      </c>
    </row>
    <row r="3857" spans="1:16" x14ac:dyDescent="0.2">
      <c r="A3857" s="546" t="s">
        <v>8110</v>
      </c>
      <c r="B3857" s="498" t="s">
        <v>619</v>
      </c>
      <c r="C3857" s="499" t="s">
        <v>620</v>
      </c>
      <c r="D3857" s="546" t="s">
        <v>8111</v>
      </c>
      <c r="E3857" s="575">
        <v>8000</v>
      </c>
      <c r="F3857" s="576">
        <v>23924428</v>
      </c>
      <c r="G3857" s="577" t="s">
        <v>9833</v>
      </c>
      <c r="H3857" s="551" t="s">
        <v>9834</v>
      </c>
      <c r="I3857" s="551" t="s">
        <v>8201</v>
      </c>
      <c r="J3857" s="551" t="s">
        <v>9834</v>
      </c>
      <c r="K3857" s="555">
        <v>1</v>
      </c>
      <c r="L3857" s="546">
        <v>12</v>
      </c>
      <c r="M3857" s="578">
        <v>98688.217934003187</v>
      </c>
      <c r="N3857" s="546">
        <v>1</v>
      </c>
      <c r="O3857" s="546">
        <v>6</v>
      </c>
      <c r="P3857" s="578">
        <v>49210.111892675661</v>
      </c>
    </row>
    <row r="3858" spans="1:16" x14ac:dyDescent="0.2">
      <c r="A3858" s="546" t="s">
        <v>8110</v>
      </c>
      <c r="B3858" s="498" t="s">
        <v>619</v>
      </c>
      <c r="C3858" s="499" t="s">
        <v>620</v>
      </c>
      <c r="D3858" s="546" t="s">
        <v>9835</v>
      </c>
      <c r="E3858" s="575">
        <v>1900</v>
      </c>
      <c r="F3858" s="576">
        <v>4961868</v>
      </c>
      <c r="G3858" s="577" t="s">
        <v>9836</v>
      </c>
      <c r="H3858" s="551" t="s">
        <v>8124</v>
      </c>
      <c r="I3858" s="551" t="s">
        <v>7142</v>
      </c>
      <c r="J3858" s="551" t="s">
        <v>8124</v>
      </c>
      <c r="K3858" s="555">
        <v>1</v>
      </c>
      <c r="L3858" s="546">
        <v>12</v>
      </c>
      <c r="M3858" s="578">
        <v>25450.417934003184</v>
      </c>
      <c r="N3858" s="546">
        <v>1</v>
      </c>
      <c r="O3858" s="546">
        <v>6</v>
      </c>
      <c r="P3858" s="578">
        <v>12329.311892675656</v>
      </c>
    </row>
    <row r="3859" spans="1:16" x14ac:dyDescent="0.2">
      <c r="A3859" s="546" t="s">
        <v>8110</v>
      </c>
      <c r="B3859" s="498" t="s">
        <v>619</v>
      </c>
      <c r="C3859" s="499" t="s">
        <v>620</v>
      </c>
      <c r="D3859" s="546" t="s">
        <v>8255</v>
      </c>
      <c r="E3859" s="575">
        <v>3500</v>
      </c>
      <c r="F3859" s="576">
        <v>23885780</v>
      </c>
      <c r="G3859" s="577" t="s">
        <v>9837</v>
      </c>
      <c r="H3859" s="551" t="s">
        <v>7884</v>
      </c>
      <c r="I3859" s="551" t="s">
        <v>7082</v>
      </c>
      <c r="J3859" s="551" t="s">
        <v>7884</v>
      </c>
      <c r="K3859" s="555">
        <v>1</v>
      </c>
      <c r="L3859" s="546">
        <v>12</v>
      </c>
      <c r="M3859" s="578">
        <v>44688.217934003187</v>
      </c>
      <c r="N3859" s="546">
        <v>1</v>
      </c>
      <c r="O3859" s="546">
        <v>6</v>
      </c>
      <c r="P3859" s="578">
        <v>22210.111892675654</v>
      </c>
    </row>
    <row r="3860" spans="1:16" x14ac:dyDescent="0.2">
      <c r="A3860" s="546" t="s">
        <v>8110</v>
      </c>
      <c r="B3860" s="498" t="s">
        <v>619</v>
      </c>
      <c r="C3860" s="499" t="s">
        <v>620</v>
      </c>
      <c r="D3860" s="546" t="s">
        <v>8111</v>
      </c>
      <c r="E3860" s="575">
        <v>2000</v>
      </c>
      <c r="F3860" s="576">
        <v>24978603</v>
      </c>
      <c r="G3860" s="577" t="s">
        <v>9838</v>
      </c>
      <c r="H3860" s="551" t="s">
        <v>8119</v>
      </c>
      <c r="I3860" s="551" t="s">
        <v>7142</v>
      </c>
      <c r="J3860" s="551" t="s">
        <v>8119</v>
      </c>
      <c r="K3860" s="555">
        <v>1</v>
      </c>
      <c r="L3860" s="546">
        <v>12</v>
      </c>
      <c r="M3860" s="578">
        <v>26688.217934003187</v>
      </c>
      <c r="N3860" s="546">
        <v>1</v>
      </c>
      <c r="O3860" s="546">
        <v>6</v>
      </c>
      <c r="P3860" s="578">
        <v>12983.311892675656</v>
      </c>
    </row>
    <row r="3861" spans="1:16" x14ac:dyDescent="0.2">
      <c r="A3861" s="546" t="s">
        <v>8110</v>
      </c>
      <c r="B3861" s="498" t="s">
        <v>619</v>
      </c>
      <c r="C3861" s="499" t="s">
        <v>620</v>
      </c>
      <c r="D3861" s="546" t="s">
        <v>8111</v>
      </c>
      <c r="E3861" s="575">
        <v>2800</v>
      </c>
      <c r="F3861" s="576">
        <v>44612808</v>
      </c>
      <c r="G3861" s="577" t="s">
        <v>9839</v>
      </c>
      <c r="H3861" s="551" t="s">
        <v>8124</v>
      </c>
      <c r="I3861" s="551" t="s">
        <v>7122</v>
      </c>
      <c r="J3861" s="551" t="s">
        <v>8124</v>
      </c>
      <c r="K3861" s="555">
        <v>1</v>
      </c>
      <c r="L3861" s="546">
        <v>12</v>
      </c>
      <c r="M3861" s="578">
        <v>36288.217934003187</v>
      </c>
      <c r="N3861" s="546">
        <v>1</v>
      </c>
      <c r="O3861" s="546">
        <v>6</v>
      </c>
      <c r="P3861" s="578">
        <v>18010.111892675654</v>
      </c>
    </row>
    <row r="3862" spans="1:16" x14ac:dyDescent="0.2">
      <c r="A3862" s="546" t="s">
        <v>8110</v>
      </c>
      <c r="B3862" s="498" t="s">
        <v>619</v>
      </c>
      <c r="C3862" s="499" t="s">
        <v>620</v>
      </c>
      <c r="D3862" s="546" t="s">
        <v>8221</v>
      </c>
      <c r="E3862" s="575">
        <v>1900</v>
      </c>
      <c r="F3862" s="576" t="s">
        <v>9840</v>
      </c>
      <c r="G3862" s="577" t="s">
        <v>9841</v>
      </c>
      <c r="H3862" s="551" t="s">
        <v>8111</v>
      </c>
      <c r="I3862" s="551" t="s">
        <v>7142</v>
      </c>
      <c r="J3862" s="551" t="s">
        <v>8111</v>
      </c>
      <c r="K3862" s="555">
        <v>1</v>
      </c>
      <c r="L3862" s="546">
        <v>12</v>
      </c>
      <c r="M3862" s="578">
        <v>25450.417934003184</v>
      </c>
      <c r="N3862" s="546">
        <v>1</v>
      </c>
      <c r="O3862" s="546">
        <v>6</v>
      </c>
      <c r="P3862" s="578">
        <v>12329.311892675656</v>
      </c>
    </row>
    <row r="3863" spans="1:16" x14ac:dyDescent="0.2">
      <c r="A3863" s="546" t="s">
        <v>8110</v>
      </c>
      <c r="B3863" s="498" t="s">
        <v>619</v>
      </c>
      <c r="C3863" s="499" t="s">
        <v>620</v>
      </c>
      <c r="D3863" s="546" t="s">
        <v>8111</v>
      </c>
      <c r="E3863" s="575">
        <v>3300</v>
      </c>
      <c r="F3863" s="576">
        <v>60995766</v>
      </c>
      <c r="G3863" s="577" t="s">
        <v>9842</v>
      </c>
      <c r="H3863" s="551" t="s">
        <v>7810</v>
      </c>
      <c r="I3863" s="551" t="s">
        <v>7082</v>
      </c>
      <c r="J3863" s="551" t="s">
        <v>7810</v>
      </c>
      <c r="K3863" s="555">
        <v>1</v>
      </c>
      <c r="L3863" s="546">
        <v>12</v>
      </c>
      <c r="M3863" s="578">
        <v>42288.217934003187</v>
      </c>
      <c r="N3863" s="546">
        <v>1</v>
      </c>
      <c r="O3863" s="546">
        <v>6</v>
      </c>
      <c r="P3863" s="578">
        <v>21010.111892675654</v>
      </c>
    </row>
    <row r="3864" spans="1:16" x14ac:dyDescent="0.2">
      <c r="A3864" s="546" t="s">
        <v>8110</v>
      </c>
      <c r="B3864" s="498" t="s">
        <v>619</v>
      </c>
      <c r="C3864" s="499" t="s">
        <v>620</v>
      </c>
      <c r="D3864" s="546" t="s">
        <v>8922</v>
      </c>
      <c r="E3864" s="575">
        <v>1900</v>
      </c>
      <c r="F3864" s="576">
        <v>24997356</v>
      </c>
      <c r="G3864" s="577" t="s">
        <v>9843</v>
      </c>
      <c r="H3864" s="551" t="s">
        <v>8124</v>
      </c>
      <c r="I3864" s="551" t="s">
        <v>7142</v>
      </c>
      <c r="J3864" s="551" t="s">
        <v>8124</v>
      </c>
      <c r="K3864" s="555">
        <v>1</v>
      </c>
      <c r="L3864" s="546">
        <v>12</v>
      </c>
      <c r="M3864" s="578">
        <v>25450.417934003184</v>
      </c>
      <c r="N3864" s="546">
        <v>1</v>
      </c>
      <c r="O3864" s="546">
        <v>6</v>
      </c>
      <c r="P3864" s="578">
        <v>12329.311892675656</v>
      </c>
    </row>
    <row r="3865" spans="1:16" x14ac:dyDescent="0.2">
      <c r="A3865" s="546" t="s">
        <v>8110</v>
      </c>
      <c r="B3865" s="498" t="s">
        <v>619</v>
      </c>
      <c r="C3865" s="499" t="s">
        <v>620</v>
      </c>
      <c r="D3865" s="546" t="s">
        <v>9844</v>
      </c>
      <c r="E3865" s="575">
        <v>3800</v>
      </c>
      <c r="F3865" s="576">
        <v>41235513</v>
      </c>
      <c r="G3865" s="577" t="s">
        <v>9845</v>
      </c>
      <c r="H3865" s="551" t="s">
        <v>9846</v>
      </c>
      <c r="I3865" s="551" t="s">
        <v>7082</v>
      </c>
      <c r="J3865" s="551" t="s">
        <v>9846</v>
      </c>
      <c r="K3865" s="555">
        <v>1</v>
      </c>
      <c r="L3865" s="546">
        <v>12</v>
      </c>
      <c r="M3865" s="578">
        <v>48288.217934003187</v>
      </c>
      <c r="N3865" s="546">
        <v>1</v>
      </c>
      <c r="O3865" s="546">
        <v>6</v>
      </c>
      <c r="P3865" s="578">
        <v>24010.111892675654</v>
      </c>
    </row>
    <row r="3866" spans="1:16" x14ac:dyDescent="0.2">
      <c r="A3866" s="546" t="s">
        <v>8110</v>
      </c>
      <c r="B3866" s="498" t="s">
        <v>619</v>
      </c>
      <c r="C3866" s="499" t="s">
        <v>620</v>
      </c>
      <c r="D3866" s="546" t="s">
        <v>9844</v>
      </c>
      <c r="E3866" s="575">
        <v>3100</v>
      </c>
      <c r="F3866" s="576">
        <v>42873423</v>
      </c>
      <c r="G3866" s="577" t="s">
        <v>9847</v>
      </c>
      <c r="H3866" s="551" t="s">
        <v>8680</v>
      </c>
      <c r="I3866" s="551" t="s">
        <v>7082</v>
      </c>
      <c r="J3866" s="551" t="s">
        <v>8680</v>
      </c>
      <c r="K3866" s="555">
        <v>1</v>
      </c>
      <c r="L3866" s="546">
        <v>12</v>
      </c>
      <c r="M3866" s="578">
        <v>39888.217934003187</v>
      </c>
      <c r="N3866" s="546">
        <v>1</v>
      </c>
      <c r="O3866" s="546">
        <v>6</v>
      </c>
      <c r="P3866" s="578">
        <v>19810.111892675654</v>
      </c>
    </row>
    <row r="3867" spans="1:16" x14ac:dyDescent="0.2">
      <c r="A3867" s="546" t="s">
        <v>8110</v>
      </c>
      <c r="B3867" s="498" t="s">
        <v>619</v>
      </c>
      <c r="C3867" s="499" t="s">
        <v>620</v>
      </c>
      <c r="D3867" s="546" t="s">
        <v>9848</v>
      </c>
      <c r="E3867" s="575">
        <v>4300</v>
      </c>
      <c r="F3867" s="576">
        <v>70001342</v>
      </c>
      <c r="G3867" s="577" t="s">
        <v>9849</v>
      </c>
      <c r="H3867" s="551" t="s">
        <v>9850</v>
      </c>
      <c r="I3867" s="551" t="s">
        <v>7082</v>
      </c>
      <c r="J3867" s="551" t="s">
        <v>9850</v>
      </c>
      <c r="K3867" s="555">
        <v>1</v>
      </c>
      <c r="L3867" s="546">
        <v>12</v>
      </c>
      <c r="M3867" s="578">
        <v>54288.217934003187</v>
      </c>
      <c r="N3867" s="546">
        <v>1</v>
      </c>
      <c r="O3867" s="546">
        <v>6</v>
      </c>
      <c r="P3867" s="578">
        <v>27010.111892675654</v>
      </c>
    </row>
    <row r="3868" spans="1:16" x14ac:dyDescent="0.2">
      <c r="A3868" s="546" t="s">
        <v>8110</v>
      </c>
      <c r="B3868" s="498" t="s">
        <v>619</v>
      </c>
      <c r="C3868" s="499" t="s">
        <v>620</v>
      </c>
      <c r="D3868" s="546" t="s">
        <v>9851</v>
      </c>
      <c r="E3868" s="575">
        <v>2600</v>
      </c>
      <c r="F3868" s="576">
        <v>23905391</v>
      </c>
      <c r="G3868" s="577" t="s">
        <v>9852</v>
      </c>
      <c r="H3868" s="551" t="s">
        <v>9853</v>
      </c>
      <c r="I3868" s="551" t="s">
        <v>7122</v>
      </c>
      <c r="J3868" s="551" t="s">
        <v>9853</v>
      </c>
      <c r="K3868" s="555">
        <v>1</v>
      </c>
      <c r="L3868" s="546">
        <v>12</v>
      </c>
      <c r="M3868" s="578">
        <v>33888.217934003187</v>
      </c>
      <c r="N3868" s="546">
        <v>1</v>
      </c>
      <c r="O3868" s="546">
        <v>6</v>
      </c>
      <c r="P3868" s="578">
        <v>16810.111892675654</v>
      </c>
    </row>
    <row r="3869" spans="1:16" x14ac:dyDescent="0.2">
      <c r="A3869" s="546" t="s">
        <v>8110</v>
      </c>
      <c r="B3869" s="498" t="s">
        <v>619</v>
      </c>
      <c r="C3869" s="499" t="s">
        <v>620</v>
      </c>
      <c r="D3869" s="546" t="s">
        <v>8678</v>
      </c>
      <c r="E3869" s="575">
        <v>2600</v>
      </c>
      <c r="F3869" s="576">
        <v>40352140</v>
      </c>
      <c r="G3869" s="577" t="s">
        <v>9854</v>
      </c>
      <c r="H3869" s="551" t="s">
        <v>9855</v>
      </c>
      <c r="I3869" s="551" t="s">
        <v>7122</v>
      </c>
      <c r="J3869" s="551" t="s">
        <v>9855</v>
      </c>
      <c r="K3869" s="555">
        <v>1</v>
      </c>
      <c r="L3869" s="546">
        <v>12</v>
      </c>
      <c r="M3869" s="578">
        <v>33888.217934003187</v>
      </c>
      <c r="N3869" s="546">
        <v>1</v>
      </c>
      <c r="O3869" s="546">
        <v>6</v>
      </c>
      <c r="P3869" s="578">
        <v>16810.111892675654</v>
      </c>
    </row>
    <row r="3870" spans="1:16" x14ac:dyDescent="0.2">
      <c r="A3870" s="546" t="s">
        <v>8110</v>
      </c>
      <c r="B3870" s="498" t="s">
        <v>619</v>
      </c>
      <c r="C3870" s="499" t="s">
        <v>620</v>
      </c>
      <c r="D3870" s="546" t="s">
        <v>8111</v>
      </c>
      <c r="E3870" s="575">
        <v>1900</v>
      </c>
      <c r="F3870" s="576">
        <v>25002564</v>
      </c>
      <c r="G3870" s="577" t="s">
        <v>9856</v>
      </c>
      <c r="H3870" s="551" t="s">
        <v>8124</v>
      </c>
      <c r="I3870" s="551" t="s">
        <v>7142</v>
      </c>
      <c r="J3870" s="551" t="s">
        <v>8124</v>
      </c>
      <c r="K3870" s="555">
        <v>1</v>
      </c>
      <c r="L3870" s="546">
        <v>12</v>
      </c>
      <c r="M3870" s="578">
        <v>25450.417934003184</v>
      </c>
      <c r="N3870" s="546">
        <v>1</v>
      </c>
      <c r="O3870" s="546">
        <v>6</v>
      </c>
      <c r="P3870" s="578">
        <v>12329.311892675656</v>
      </c>
    </row>
    <row r="3871" spans="1:16" x14ac:dyDescent="0.2">
      <c r="A3871" s="546" t="s">
        <v>8110</v>
      </c>
      <c r="B3871" s="498" t="s">
        <v>619</v>
      </c>
      <c r="C3871" s="499" t="s">
        <v>620</v>
      </c>
      <c r="D3871" s="546" t="s">
        <v>9857</v>
      </c>
      <c r="E3871" s="575">
        <v>1900</v>
      </c>
      <c r="F3871" s="576">
        <v>40388505</v>
      </c>
      <c r="G3871" s="577" t="s">
        <v>9858</v>
      </c>
      <c r="H3871" s="551" t="s">
        <v>8119</v>
      </c>
      <c r="I3871" s="551" t="s">
        <v>7142</v>
      </c>
      <c r="J3871" s="551" t="s">
        <v>8119</v>
      </c>
      <c r="K3871" s="555">
        <v>1</v>
      </c>
      <c r="L3871" s="546">
        <v>12</v>
      </c>
      <c r="M3871" s="578">
        <v>25450.417934003184</v>
      </c>
      <c r="N3871" s="546">
        <v>1</v>
      </c>
      <c r="O3871" s="546">
        <v>6</v>
      </c>
      <c r="P3871" s="578">
        <v>12329.311892675656</v>
      </c>
    </row>
    <row r="3872" spans="1:16" x14ac:dyDescent="0.2">
      <c r="A3872" s="546" t="s">
        <v>8110</v>
      </c>
      <c r="B3872" s="498" t="s">
        <v>619</v>
      </c>
      <c r="C3872" s="499" t="s">
        <v>620</v>
      </c>
      <c r="D3872" s="546" t="s">
        <v>9859</v>
      </c>
      <c r="E3872" s="575">
        <v>3500</v>
      </c>
      <c r="F3872" s="576">
        <v>41655881</v>
      </c>
      <c r="G3872" s="577" t="s">
        <v>9860</v>
      </c>
      <c r="H3872" s="551" t="s">
        <v>9861</v>
      </c>
      <c r="I3872" s="551" t="s">
        <v>7082</v>
      </c>
      <c r="J3872" s="551" t="s">
        <v>9861</v>
      </c>
      <c r="K3872" s="555">
        <v>1</v>
      </c>
      <c r="L3872" s="546">
        <v>12</v>
      </c>
      <c r="M3872" s="578">
        <v>44688.217934003187</v>
      </c>
      <c r="N3872" s="546">
        <v>1</v>
      </c>
      <c r="O3872" s="546">
        <v>6</v>
      </c>
      <c r="P3872" s="578">
        <v>22210.111892675654</v>
      </c>
    </row>
    <row r="3873" spans="1:16" x14ac:dyDescent="0.2">
      <c r="A3873" s="546" t="s">
        <v>8110</v>
      </c>
      <c r="B3873" s="498" t="s">
        <v>619</v>
      </c>
      <c r="C3873" s="499" t="s">
        <v>620</v>
      </c>
      <c r="D3873" s="546" t="s">
        <v>9862</v>
      </c>
      <c r="E3873" s="575">
        <v>1900</v>
      </c>
      <c r="F3873" s="576">
        <v>24699544</v>
      </c>
      <c r="G3873" s="577" t="s">
        <v>9863</v>
      </c>
      <c r="H3873" s="551" t="s">
        <v>8124</v>
      </c>
      <c r="I3873" s="551" t="s">
        <v>7142</v>
      </c>
      <c r="J3873" s="551" t="s">
        <v>8124</v>
      </c>
      <c r="K3873" s="555">
        <v>1</v>
      </c>
      <c r="L3873" s="546">
        <v>12</v>
      </c>
      <c r="M3873" s="578">
        <v>25450.417934003184</v>
      </c>
      <c r="N3873" s="546">
        <v>1</v>
      </c>
      <c r="O3873" s="546">
        <v>6</v>
      </c>
      <c r="P3873" s="578">
        <v>12329.311892675656</v>
      </c>
    </row>
    <row r="3874" spans="1:16" x14ac:dyDescent="0.2">
      <c r="A3874" s="546" t="s">
        <v>8110</v>
      </c>
      <c r="B3874" s="498" t="s">
        <v>619</v>
      </c>
      <c r="C3874" s="499" t="s">
        <v>620</v>
      </c>
      <c r="D3874" s="546" t="s">
        <v>9864</v>
      </c>
      <c r="E3874" s="575">
        <v>1900</v>
      </c>
      <c r="F3874" s="576">
        <v>25314652</v>
      </c>
      <c r="G3874" s="577" t="s">
        <v>9865</v>
      </c>
      <c r="H3874" s="551" t="s">
        <v>8172</v>
      </c>
      <c r="I3874" s="551" t="s">
        <v>7142</v>
      </c>
      <c r="J3874" s="551" t="s">
        <v>8172</v>
      </c>
      <c r="K3874" s="555">
        <v>1</v>
      </c>
      <c r="L3874" s="546">
        <v>12</v>
      </c>
      <c r="M3874" s="578">
        <v>25450.417934003184</v>
      </c>
      <c r="N3874" s="546">
        <v>1</v>
      </c>
      <c r="O3874" s="546">
        <v>6</v>
      </c>
      <c r="P3874" s="578">
        <v>12329.311892675656</v>
      </c>
    </row>
    <row r="3875" spans="1:16" x14ac:dyDescent="0.2">
      <c r="A3875" s="546" t="s">
        <v>8110</v>
      </c>
      <c r="B3875" s="498" t="s">
        <v>619</v>
      </c>
      <c r="C3875" s="499" t="s">
        <v>620</v>
      </c>
      <c r="D3875" s="546" t="s">
        <v>9866</v>
      </c>
      <c r="E3875" s="575">
        <v>1900</v>
      </c>
      <c r="F3875" s="576">
        <v>25311375</v>
      </c>
      <c r="G3875" s="577" t="s">
        <v>9867</v>
      </c>
      <c r="H3875" s="551" t="s">
        <v>8124</v>
      </c>
      <c r="I3875" s="551" t="s">
        <v>7142</v>
      </c>
      <c r="J3875" s="551" t="s">
        <v>8124</v>
      </c>
      <c r="K3875" s="555">
        <v>1</v>
      </c>
      <c r="L3875" s="546">
        <v>12</v>
      </c>
      <c r="M3875" s="578">
        <v>25450.417934003184</v>
      </c>
      <c r="N3875" s="546">
        <v>1</v>
      </c>
      <c r="O3875" s="546">
        <v>6</v>
      </c>
      <c r="P3875" s="578">
        <v>12329.311892675656</v>
      </c>
    </row>
    <row r="3876" spans="1:16" x14ac:dyDescent="0.2">
      <c r="A3876" s="546" t="s">
        <v>8110</v>
      </c>
      <c r="B3876" s="498" t="s">
        <v>619</v>
      </c>
      <c r="C3876" s="499" t="s">
        <v>620</v>
      </c>
      <c r="D3876" s="546" t="s">
        <v>8647</v>
      </c>
      <c r="E3876" s="575">
        <v>3100</v>
      </c>
      <c r="F3876" s="576">
        <v>44370260</v>
      </c>
      <c r="G3876" s="577" t="s">
        <v>9868</v>
      </c>
      <c r="H3876" s="551" t="s">
        <v>9869</v>
      </c>
      <c r="I3876" s="551" t="s">
        <v>7082</v>
      </c>
      <c r="J3876" s="551" t="s">
        <v>9869</v>
      </c>
      <c r="K3876" s="555">
        <v>1</v>
      </c>
      <c r="L3876" s="546">
        <v>12</v>
      </c>
      <c r="M3876" s="578">
        <v>39888.217934003187</v>
      </c>
      <c r="N3876" s="546">
        <v>1</v>
      </c>
      <c r="O3876" s="546">
        <v>6</v>
      </c>
      <c r="P3876" s="578">
        <v>19810.111892675654</v>
      </c>
    </row>
    <row r="3877" spans="1:16" x14ac:dyDescent="0.2">
      <c r="A3877" s="546" t="s">
        <v>8110</v>
      </c>
      <c r="B3877" s="498" t="s">
        <v>619</v>
      </c>
      <c r="C3877" s="499" t="s">
        <v>620</v>
      </c>
      <c r="D3877" s="546" t="s">
        <v>9870</v>
      </c>
      <c r="E3877" s="575">
        <v>1900</v>
      </c>
      <c r="F3877" s="576">
        <v>42424587</v>
      </c>
      <c r="G3877" s="577" t="s">
        <v>9871</v>
      </c>
      <c r="H3877" s="551" t="s">
        <v>8510</v>
      </c>
      <c r="I3877" s="551" t="s">
        <v>7142</v>
      </c>
      <c r="J3877" s="551" t="s">
        <v>8510</v>
      </c>
      <c r="K3877" s="555">
        <v>1</v>
      </c>
      <c r="L3877" s="546">
        <v>12</v>
      </c>
      <c r="M3877" s="578">
        <v>25450.417934003184</v>
      </c>
      <c r="N3877" s="546">
        <v>1</v>
      </c>
      <c r="O3877" s="546">
        <v>6</v>
      </c>
      <c r="P3877" s="578">
        <v>12329.311892675656</v>
      </c>
    </row>
    <row r="3878" spans="1:16" x14ac:dyDescent="0.2">
      <c r="A3878" s="546" t="s">
        <v>8110</v>
      </c>
      <c r="B3878" s="498" t="s">
        <v>619</v>
      </c>
      <c r="C3878" s="499" t="s">
        <v>620</v>
      </c>
      <c r="D3878" s="546" t="s">
        <v>9872</v>
      </c>
      <c r="E3878" s="575">
        <v>1900</v>
      </c>
      <c r="F3878" s="576">
        <v>25320111</v>
      </c>
      <c r="G3878" s="577" t="s">
        <v>9873</v>
      </c>
      <c r="H3878" s="551" t="s">
        <v>8124</v>
      </c>
      <c r="I3878" s="551" t="s">
        <v>7142</v>
      </c>
      <c r="J3878" s="551" t="s">
        <v>8124</v>
      </c>
      <c r="K3878" s="555">
        <v>1</v>
      </c>
      <c r="L3878" s="546">
        <v>12</v>
      </c>
      <c r="M3878" s="578">
        <v>25450.417934003184</v>
      </c>
      <c r="N3878" s="546">
        <v>1</v>
      </c>
      <c r="O3878" s="546">
        <v>6</v>
      </c>
      <c r="P3878" s="578">
        <v>12329.311892675656</v>
      </c>
    </row>
    <row r="3879" spans="1:16" x14ac:dyDescent="0.2">
      <c r="A3879" s="546" t="s">
        <v>8110</v>
      </c>
      <c r="B3879" s="498" t="s">
        <v>619</v>
      </c>
      <c r="C3879" s="499" t="s">
        <v>620</v>
      </c>
      <c r="D3879" s="546" t="s">
        <v>9874</v>
      </c>
      <c r="E3879" s="575">
        <v>1900</v>
      </c>
      <c r="F3879" s="576">
        <v>25315582</v>
      </c>
      <c r="G3879" s="577" t="s">
        <v>9875</v>
      </c>
      <c r="H3879" s="551" t="s">
        <v>8124</v>
      </c>
      <c r="I3879" s="551" t="s">
        <v>7142</v>
      </c>
      <c r="J3879" s="551" t="s">
        <v>8124</v>
      </c>
      <c r="K3879" s="555">
        <v>1</v>
      </c>
      <c r="L3879" s="546">
        <v>12</v>
      </c>
      <c r="M3879" s="578">
        <v>25450.417934003184</v>
      </c>
      <c r="N3879" s="546">
        <v>1</v>
      </c>
      <c r="O3879" s="546">
        <v>6</v>
      </c>
      <c r="P3879" s="578">
        <v>12329.311892675656</v>
      </c>
    </row>
    <row r="3880" spans="1:16" x14ac:dyDescent="0.2">
      <c r="A3880" s="546" t="s">
        <v>8110</v>
      </c>
      <c r="B3880" s="498" t="s">
        <v>619</v>
      </c>
      <c r="C3880" s="499" t="s">
        <v>620</v>
      </c>
      <c r="D3880" s="546" t="s">
        <v>9876</v>
      </c>
      <c r="E3880" s="575">
        <v>1790</v>
      </c>
      <c r="F3880" s="576">
        <v>23950728</v>
      </c>
      <c r="G3880" s="577" t="s">
        <v>9877</v>
      </c>
      <c r="H3880" s="551" t="s">
        <v>8298</v>
      </c>
      <c r="I3880" s="551" t="s">
        <v>7122</v>
      </c>
      <c r="J3880" s="551" t="s">
        <v>8298</v>
      </c>
      <c r="K3880" s="555">
        <v>1</v>
      </c>
      <c r="L3880" s="546">
        <v>12</v>
      </c>
      <c r="M3880" s="578">
        <v>24011.617934003189</v>
      </c>
      <c r="N3880" s="546">
        <v>1</v>
      </c>
      <c r="O3880" s="546">
        <v>6</v>
      </c>
      <c r="P3880" s="578">
        <v>11609.911892675656</v>
      </c>
    </row>
    <row r="3881" spans="1:16" x14ac:dyDescent="0.2">
      <c r="A3881" s="546" t="s">
        <v>8110</v>
      </c>
      <c r="B3881" s="498" t="s">
        <v>619</v>
      </c>
      <c r="C3881" s="499" t="s">
        <v>620</v>
      </c>
      <c r="D3881" s="546" t="s">
        <v>8111</v>
      </c>
      <c r="E3881" s="575">
        <v>2200</v>
      </c>
      <c r="F3881" s="576">
        <v>24006087</v>
      </c>
      <c r="G3881" s="577" t="s">
        <v>9878</v>
      </c>
      <c r="H3881" s="551" t="s">
        <v>9879</v>
      </c>
      <c r="I3881" s="551" t="s">
        <v>7122</v>
      </c>
      <c r="J3881" s="551" t="s">
        <v>9879</v>
      </c>
      <c r="K3881" s="555">
        <v>1</v>
      </c>
      <c r="L3881" s="546">
        <v>12</v>
      </c>
      <c r="M3881" s="578">
        <v>29088.217934003187</v>
      </c>
      <c r="N3881" s="546">
        <v>1</v>
      </c>
      <c r="O3881" s="546">
        <v>6</v>
      </c>
      <c r="P3881" s="578">
        <v>14291.311892675656</v>
      </c>
    </row>
    <row r="3882" spans="1:16" x14ac:dyDescent="0.2">
      <c r="A3882" s="546" t="s">
        <v>8110</v>
      </c>
      <c r="B3882" s="498" t="s">
        <v>619</v>
      </c>
      <c r="C3882" s="499" t="s">
        <v>620</v>
      </c>
      <c r="D3882" s="546" t="s">
        <v>9880</v>
      </c>
      <c r="E3882" s="575">
        <v>3500</v>
      </c>
      <c r="F3882" s="576">
        <v>24006087</v>
      </c>
      <c r="G3882" s="577" t="s">
        <v>9878</v>
      </c>
      <c r="H3882" s="551" t="s">
        <v>9879</v>
      </c>
      <c r="I3882" s="551" t="s">
        <v>7082</v>
      </c>
      <c r="J3882" s="551" t="s">
        <v>9879</v>
      </c>
      <c r="K3882" s="555">
        <v>1</v>
      </c>
      <c r="L3882" s="546">
        <v>12</v>
      </c>
      <c r="M3882" s="578">
        <v>44688.217934003187</v>
      </c>
      <c r="N3882" s="546">
        <v>1</v>
      </c>
      <c r="O3882" s="546">
        <v>6</v>
      </c>
      <c r="P3882" s="578">
        <v>22210.111892675654</v>
      </c>
    </row>
    <row r="3883" spans="1:16" x14ac:dyDescent="0.2">
      <c r="A3883" s="546" t="s">
        <v>8110</v>
      </c>
      <c r="B3883" s="498" t="s">
        <v>619</v>
      </c>
      <c r="C3883" s="499" t="s">
        <v>620</v>
      </c>
      <c r="D3883" s="546" t="s">
        <v>8647</v>
      </c>
      <c r="E3883" s="575">
        <v>2700</v>
      </c>
      <c r="F3883" s="576">
        <v>23850287</v>
      </c>
      <c r="G3883" s="577" t="s">
        <v>9881</v>
      </c>
      <c r="H3883" s="551" t="s">
        <v>625</v>
      </c>
      <c r="I3883" s="551" t="s">
        <v>7122</v>
      </c>
      <c r="J3883" s="551" t="s">
        <v>625</v>
      </c>
      <c r="K3883" s="555">
        <v>1</v>
      </c>
      <c r="L3883" s="546">
        <v>12</v>
      </c>
      <c r="M3883" s="578">
        <v>35088.217934003187</v>
      </c>
      <c r="N3883" s="546">
        <v>1</v>
      </c>
      <c r="O3883" s="546">
        <v>6</v>
      </c>
      <c r="P3883" s="578">
        <v>17410.111892675654</v>
      </c>
    </row>
    <row r="3884" spans="1:16" x14ac:dyDescent="0.2">
      <c r="A3884" s="546" t="s">
        <v>8110</v>
      </c>
      <c r="B3884" s="498" t="s">
        <v>619</v>
      </c>
      <c r="C3884" s="499" t="s">
        <v>620</v>
      </c>
      <c r="D3884" s="546" t="s">
        <v>9882</v>
      </c>
      <c r="E3884" s="575">
        <v>4100</v>
      </c>
      <c r="F3884" s="576" t="s">
        <v>9883</v>
      </c>
      <c r="G3884" s="577" t="s">
        <v>9884</v>
      </c>
      <c r="H3884" s="551" t="s">
        <v>7129</v>
      </c>
      <c r="I3884" s="551" t="s">
        <v>7082</v>
      </c>
      <c r="J3884" s="551" t="s">
        <v>7129</v>
      </c>
      <c r="K3884" s="555">
        <v>1</v>
      </c>
      <c r="L3884" s="546">
        <v>12</v>
      </c>
      <c r="M3884" s="578">
        <v>51888.217934003187</v>
      </c>
      <c r="N3884" s="546">
        <v>1</v>
      </c>
      <c r="O3884" s="546">
        <v>6</v>
      </c>
      <c r="P3884" s="578">
        <v>25810.111892675654</v>
      </c>
    </row>
    <row r="3885" spans="1:16" x14ac:dyDescent="0.2">
      <c r="A3885" s="546" t="s">
        <v>8110</v>
      </c>
      <c r="B3885" s="498" t="s">
        <v>619</v>
      </c>
      <c r="C3885" s="499" t="s">
        <v>620</v>
      </c>
      <c r="D3885" s="546" t="s">
        <v>9885</v>
      </c>
      <c r="E3885" s="575">
        <v>3500</v>
      </c>
      <c r="F3885" s="576">
        <v>43281</v>
      </c>
      <c r="G3885" s="577" t="s">
        <v>9886</v>
      </c>
      <c r="H3885" s="551" t="s">
        <v>9887</v>
      </c>
      <c r="I3885" s="551" t="s">
        <v>7082</v>
      </c>
      <c r="J3885" s="551" t="s">
        <v>9887</v>
      </c>
      <c r="K3885" s="555">
        <v>1</v>
      </c>
      <c r="L3885" s="546">
        <v>12</v>
      </c>
      <c r="M3885" s="578">
        <v>44688.217934003187</v>
      </c>
      <c r="N3885" s="546">
        <v>1</v>
      </c>
      <c r="O3885" s="546">
        <v>6</v>
      </c>
      <c r="P3885" s="578">
        <v>22210.111892675654</v>
      </c>
    </row>
    <row r="3886" spans="1:16" x14ac:dyDescent="0.2">
      <c r="A3886" s="546" t="s">
        <v>8110</v>
      </c>
      <c r="B3886" s="498" t="s">
        <v>619</v>
      </c>
      <c r="C3886" s="499" t="s">
        <v>620</v>
      </c>
      <c r="D3886" s="546" t="s">
        <v>9888</v>
      </c>
      <c r="E3886" s="575">
        <v>1900</v>
      </c>
      <c r="F3886" s="576">
        <v>42008552</v>
      </c>
      <c r="G3886" s="577" t="s">
        <v>9889</v>
      </c>
      <c r="H3886" s="551" t="s">
        <v>8124</v>
      </c>
      <c r="I3886" s="551" t="s">
        <v>7142</v>
      </c>
      <c r="J3886" s="551" t="s">
        <v>8124</v>
      </c>
      <c r="K3886" s="555">
        <v>1</v>
      </c>
      <c r="L3886" s="546">
        <v>12</v>
      </c>
      <c r="M3886" s="578">
        <v>25450.417934003184</v>
      </c>
      <c r="N3886" s="546">
        <v>1</v>
      </c>
      <c r="O3886" s="546">
        <v>6</v>
      </c>
      <c r="P3886" s="578">
        <v>12329.311892675656</v>
      </c>
    </row>
    <row r="3887" spans="1:16" x14ac:dyDescent="0.2">
      <c r="A3887" s="546" t="s">
        <v>8110</v>
      </c>
      <c r="B3887" s="498" t="s">
        <v>619</v>
      </c>
      <c r="C3887" s="499" t="s">
        <v>620</v>
      </c>
      <c r="D3887" s="546" t="s">
        <v>9890</v>
      </c>
      <c r="E3887" s="575">
        <v>1900</v>
      </c>
      <c r="F3887" s="576">
        <v>23873036</v>
      </c>
      <c r="G3887" s="577" t="s">
        <v>9891</v>
      </c>
      <c r="H3887" s="551" t="s">
        <v>9892</v>
      </c>
      <c r="I3887" s="551" t="s">
        <v>7142</v>
      </c>
      <c r="J3887" s="551" t="s">
        <v>9892</v>
      </c>
      <c r="K3887" s="555">
        <v>1</v>
      </c>
      <c r="L3887" s="546">
        <v>12</v>
      </c>
      <c r="M3887" s="578">
        <v>25450.417934003184</v>
      </c>
      <c r="N3887" s="546">
        <v>1</v>
      </c>
      <c r="O3887" s="546">
        <v>6</v>
      </c>
      <c r="P3887" s="578">
        <v>12329.311892675656</v>
      </c>
    </row>
    <row r="3888" spans="1:16" x14ac:dyDescent="0.2">
      <c r="A3888" s="546" t="s">
        <v>8110</v>
      </c>
      <c r="B3888" s="498" t="s">
        <v>619</v>
      </c>
      <c r="C3888" s="499" t="s">
        <v>620</v>
      </c>
      <c r="D3888" s="546" t="s">
        <v>8111</v>
      </c>
      <c r="E3888" s="575">
        <v>2600</v>
      </c>
      <c r="F3888" s="576">
        <v>43126030</v>
      </c>
      <c r="G3888" s="577" t="s">
        <v>9893</v>
      </c>
      <c r="H3888" s="551" t="s">
        <v>8233</v>
      </c>
      <c r="I3888" s="551" t="s">
        <v>7122</v>
      </c>
      <c r="J3888" s="551" t="s">
        <v>8233</v>
      </c>
      <c r="K3888" s="555">
        <v>1</v>
      </c>
      <c r="L3888" s="546">
        <v>12</v>
      </c>
      <c r="M3888" s="578">
        <v>33888.217934003187</v>
      </c>
      <c r="N3888" s="546">
        <v>1</v>
      </c>
      <c r="O3888" s="546">
        <v>6</v>
      </c>
      <c r="P3888" s="578">
        <v>16810.111892675654</v>
      </c>
    </row>
    <row r="3889" spans="1:16" x14ac:dyDescent="0.2">
      <c r="A3889" s="546" t="s">
        <v>8110</v>
      </c>
      <c r="B3889" s="498" t="s">
        <v>619</v>
      </c>
      <c r="C3889" s="499" t="s">
        <v>620</v>
      </c>
      <c r="D3889" s="546" t="s">
        <v>8367</v>
      </c>
      <c r="E3889" s="575">
        <v>2300</v>
      </c>
      <c r="F3889" s="576">
        <v>23980260</v>
      </c>
      <c r="G3889" s="577" t="s">
        <v>9894</v>
      </c>
      <c r="H3889" s="551" t="s">
        <v>8434</v>
      </c>
      <c r="I3889" s="551" t="s">
        <v>7122</v>
      </c>
      <c r="J3889" s="551" t="s">
        <v>8434</v>
      </c>
      <c r="K3889" s="555">
        <v>1</v>
      </c>
      <c r="L3889" s="546">
        <v>12</v>
      </c>
      <c r="M3889" s="578">
        <v>30288.217934003187</v>
      </c>
      <c r="N3889" s="546">
        <v>1</v>
      </c>
      <c r="O3889" s="546">
        <v>6</v>
      </c>
      <c r="P3889" s="578">
        <v>14945.311892675656</v>
      </c>
    </row>
    <row r="3890" spans="1:16" x14ac:dyDescent="0.2">
      <c r="A3890" s="546" t="s">
        <v>8110</v>
      </c>
      <c r="B3890" s="498" t="s">
        <v>619</v>
      </c>
      <c r="C3890" s="499" t="s">
        <v>620</v>
      </c>
      <c r="D3890" s="546" t="s">
        <v>9895</v>
      </c>
      <c r="E3890" s="575">
        <v>3800</v>
      </c>
      <c r="F3890" s="576" t="s">
        <v>9896</v>
      </c>
      <c r="G3890" s="577" t="s">
        <v>9897</v>
      </c>
      <c r="H3890" s="551" t="s">
        <v>8487</v>
      </c>
      <c r="I3890" s="551" t="s">
        <v>7082</v>
      </c>
      <c r="J3890" s="551" t="s">
        <v>8487</v>
      </c>
      <c r="K3890" s="555">
        <v>1</v>
      </c>
      <c r="L3890" s="546">
        <v>12</v>
      </c>
      <c r="M3890" s="578">
        <v>48288.217934003187</v>
      </c>
      <c r="N3890" s="546">
        <v>1</v>
      </c>
      <c r="O3890" s="546">
        <v>6</v>
      </c>
      <c r="P3890" s="578">
        <v>24010.111892675654</v>
      </c>
    </row>
    <row r="3891" spans="1:16" x14ac:dyDescent="0.2">
      <c r="A3891" s="546" t="s">
        <v>8110</v>
      </c>
      <c r="B3891" s="498" t="s">
        <v>619</v>
      </c>
      <c r="C3891" s="499" t="s">
        <v>620</v>
      </c>
      <c r="D3891" s="546" t="s">
        <v>9898</v>
      </c>
      <c r="E3891" s="575">
        <v>2300</v>
      </c>
      <c r="F3891" s="576">
        <v>40924083</v>
      </c>
      <c r="G3891" s="577" t="s">
        <v>9899</v>
      </c>
      <c r="H3891" s="551" t="s">
        <v>8298</v>
      </c>
      <c r="I3891" s="551" t="s">
        <v>7122</v>
      </c>
      <c r="J3891" s="551" t="s">
        <v>8298</v>
      </c>
      <c r="K3891" s="555">
        <v>1</v>
      </c>
      <c r="L3891" s="546">
        <v>12</v>
      </c>
      <c r="M3891" s="578">
        <v>30288.217934003187</v>
      </c>
      <c r="N3891" s="546">
        <v>1</v>
      </c>
      <c r="O3891" s="546">
        <v>6</v>
      </c>
      <c r="P3891" s="578">
        <v>14945.311892675656</v>
      </c>
    </row>
    <row r="3892" spans="1:16" x14ac:dyDescent="0.2">
      <c r="A3892" s="546" t="s">
        <v>8110</v>
      </c>
      <c r="B3892" s="498" t="s">
        <v>619</v>
      </c>
      <c r="C3892" s="499" t="s">
        <v>620</v>
      </c>
      <c r="D3892" s="546" t="s">
        <v>9900</v>
      </c>
      <c r="E3892" s="575">
        <v>6500</v>
      </c>
      <c r="F3892" s="576">
        <v>23901576</v>
      </c>
      <c r="G3892" s="577" t="s">
        <v>9901</v>
      </c>
      <c r="H3892" s="551" t="s">
        <v>9902</v>
      </c>
      <c r="I3892" s="551" t="s">
        <v>7082</v>
      </c>
      <c r="J3892" s="551" t="s">
        <v>9902</v>
      </c>
      <c r="K3892" s="555">
        <v>1</v>
      </c>
      <c r="L3892" s="546">
        <v>12</v>
      </c>
      <c r="M3892" s="578">
        <v>80688.217934003187</v>
      </c>
      <c r="N3892" s="546">
        <v>1</v>
      </c>
      <c r="O3892" s="546">
        <v>6</v>
      </c>
      <c r="P3892" s="578">
        <v>40210.111892675661</v>
      </c>
    </row>
    <row r="3893" spans="1:16" x14ac:dyDescent="0.2">
      <c r="A3893" s="546" t="s">
        <v>8110</v>
      </c>
      <c r="B3893" s="498" t="s">
        <v>619</v>
      </c>
      <c r="C3893" s="499" t="s">
        <v>620</v>
      </c>
      <c r="D3893" s="546" t="s">
        <v>9903</v>
      </c>
      <c r="E3893" s="575">
        <v>1900</v>
      </c>
      <c r="F3893" s="576">
        <v>25327443</v>
      </c>
      <c r="G3893" s="577" t="s">
        <v>9904</v>
      </c>
      <c r="H3893" s="551" t="s">
        <v>8119</v>
      </c>
      <c r="I3893" s="551" t="s">
        <v>7142</v>
      </c>
      <c r="J3893" s="551" t="s">
        <v>8119</v>
      </c>
      <c r="K3893" s="555">
        <v>1</v>
      </c>
      <c r="L3893" s="546">
        <v>12</v>
      </c>
      <c r="M3893" s="578">
        <v>25450.417934003184</v>
      </c>
      <c r="N3893" s="546">
        <v>1</v>
      </c>
      <c r="O3893" s="546">
        <v>6</v>
      </c>
      <c r="P3893" s="578">
        <v>12329.311892675656</v>
      </c>
    </row>
    <row r="3894" spans="1:16" x14ac:dyDescent="0.2">
      <c r="A3894" s="546" t="s">
        <v>8110</v>
      </c>
      <c r="B3894" s="498" t="s">
        <v>619</v>
      </c>
      <c r="C3894" s="499" t="s">
        <v>620</v>
      </c>
      <c r="D3894" s="546" t="s">
        <v>8111</v>
      </c>
      <c r="E3894" s="575">
        <v>5000</v>
      </c>
      <c r="F3894" s="576">
        <v>42965709</v>
      </c>
      <c r="G3894" s="577" t="s">
        <v>9905</v>
      </c>
      <c r="H3894" s="551" t="s">
        <v>9887</v>
      </c>
      <c r="I3894" s="551" t="s">
        <v>7082</v>
      </c>
      <c r="J3894" s="551" t="s">
        <v>9887</v>
      </c>
      <c r="K3894" s="555">
        <v>1</v>
      </c>
      <c r="L3894" s="546">
        <v>12</v>
      </c>
      <c r="M3894" s="578">
        <v>62688.217934003187</v>
      </c>
      <c r="N3894" s="546">
        <v>1</v>
      </c>
      <c r="O3894" s="546">
        <v>6</v>
      </c>
      <c r="P3894" s="578">
        <v>31210.111892675654</v>
      </c>
    </row>
    <row r="3895" spans="1:16" x14ac:dyDescent="0.2">
      <c r="A3895" s="546" t="s">
        <v>8110</v>
      </c>
      <c r="B3895" s="498" t="s">
        <v>619</v>
      </c>
      <c r="C3895" s="499" t="s">
        <v>620</v>
      </c>
      <c r="D3895" s="546" t="s">
        <v>9906</v>
      </c>
      <c r="E3895" s="575">
        <v>4300</v>
      </c>
      <c r="F3895" s="576">
        <v>42965723</v>
      </c>
      <c r="G3895" s="577" t="s">
        <v>9907</v>
      </c>
      <c r="H3895" s="551" t="s">
        <v>8310</v>
      </c>
      <c r="I3895" s="551" t="s">
        <v>7082</v>
      </c>
      <c r="J3895" s="551" t="s">
        <v>8310</v>
      </c>
      <c r="K3895" s="555">
        <v>1</v>
      </c>
      <c r="L3895" s="546">
        <v>12</v>
      </c>
      <c r="M3895" s="578">
        <v>54288.217934003187</v>
      </c>
      <c r="N3895" s="546">
        <v>1</v>
      </c>
      <c r="O3895" s="546">
        <v>6</v>
      </c>
      <c r="P3895" s="578">
        <v>27010.111892675654</v>
      </c>
    </row>
    <row r="3896" spans="1:16" x14ac:dyDescent="0.2">
      <c r="A3896" s="546" t="s">
        <v>8110</v>
      </c>
      <c r="B3896" s="498" t="s">
        <v>619</v>
      </c>
      <c r="C3896" s="499" t="s">
        <v>620</v>
      </c>
      <c r="D3896" s="546" t="s">
        <v>8955</v>
      </c>
      <c r="E3896" s="575">
        <v>3500</v>
      </c>
      <c r="F3896" s="576">
        <v>23874305</v>
      </c>
      <c r="G3896" s="577" t="s">
        <v>9908</v>
      </c>
      <c r="H3896" s="551" t="s">
        <v>9909</v>
      </c>
      <c r="I3896" s="551" t="s">
        <v>7082</v>
      </c>
      <c r="J3896" s="551" t="s">
        <v>9909</v>
      </c>
      <c r="K3896" s="555">
        <v>1</v>
      </c>
      <c r="L3896" s="546">
        <v>12</v>
      </c>
      <c r="M3896" s="578">
        <v>44688.217934003187</v>
      </c>
      <c r="N3896" s="546">
        <v>1</v>
      </c>
      <c r="O3896" s="546">
        <v>6</v>
      </c>
      <c r="P3896" s="578">
        <v>22210.111892675654</v>
      </c>
    </row>
    <row r="3897" spans="1:16" x14ac:dyDescent="0.2">
      <c r="A3897" s="546" t="s">
        <v>8110</v>
      </c>
      <c r="B3897" s="498" t="s">
        <v>619</v>
      </c>
      <c r="C3897" s="499" t="s">
        <v>620</v>
      </c>
      <c r="D3897" s="546" t="s">
        <v>8111</v>
      </c>
      <c r="E3897" s="575">
        <v>1900</v>
      </c>
      <c r="F3897" s="576" t="s">
        <v>9910</v>
      </c>
      <c r="G3897" s="577" t="s">
        <v>9911</v>
      </c>
      <c r="H3897" s="551" t="s">
        <v>8124</v>
      </c>
      <c r="I3897" s="551" t="s">
        <v>7142</v>
      </c>
      <c r="J3897" s="551" t="s">
        <v>8124</v>
      </c>
      <c r="K3897" s="555">
        <v>1</v>
      </c>
      <c r="L3897" s="546">
        <v>12</v>
      </c>
      <c r="M3897" s="578">
        <v>25450.417934003184</v>
      </c>
      <c r="N3897" s="546">
        <v>1</v>
      </c>
      <c r="O3897" s="546">
        <v>6</v>
      </c>
      <c r="P3897" s="578">
        <v>12329.311892675656</v>
      </c>
    </row>
    <row r="3898" spans="1:16" x14ac:dyDescent="0.2">
      <c r="A3898" s="546" t="s">
        <v>8110</v>
      </c>
      <c r="B3898" s="498" t="s">
        <v>619</v>
      </c>
      <c r="C3898" s="499" t="s">
        <v>620</v>
      </c>
      <c r="D3898" s="546" t="s">
        <v>8977</v>
      </c>
      <c r="E3898" s="575">
        <v>1900</v>
      </c>
      <c r="F3898" s="576">
        <v>25317677</v>
      </c>
      <c r="G3898" s="577" t="s">
        <v>9912</v>
      </c>
      <c r="H3898" s="551" t="s">
        <v>8119</v>
      </c>
      <c r="I3898" s="551" t="s">
        <v>7142</v>
      </c>
      <c r="J3898" s="551" t="s">
        <v>8119</v>
      </c>
      <c r="K3898" s="555">
        <v>1</v>
      </c>
      <c r="L3898" s="546">
        <v>12</v>
      </c>
      <c r="M3898" s="578">
        <v>25450.417934003184</v>
      </c>
      <c r="N3898" s="546">
        <v>1</v>
      </c>
      <c r="O3898" s="546">
        <v>6</v>
      </c>
      <c r="P3898" s="578">
        <v>12329.311892675656</v>
      </c>
    </row>
    <row r="3899" spans="1:16" x14ac:dyDescent="0.2">
      <c r="A3899" s="546" t="s">
        <v>8110</v>
      </c>
      <c r="B3899" s="498" t="s">
        <v>619</v>
      </c>
      <c r="C3899" s="499" t="s">
        <v>620</v>
      </c>
      <c r="D3899" s="546" t="s">
        <v>9913</v>
      </c>
      <c r="E3899" s="575">
        <v>3800</v>
      </c>
      <c r="F3899" s="576">
        <v>23953815</v>
      </c>
      <c r="G3899" s="577" t="s">
        <v>9914</v>
      </c>
      <c r="H3899" s="551" t="s">
        <v>7172</v>
      </c>
      <c r="I3899" s="551" t="s">
        <v>7082</v>
      </c>
      <c r="J3899" s="551" t="s">
        <v>7172</v>
      </c>
      <c r="K3899" s="555">
        <v>1</v>
      </c>
      <c r="L3899" s="546">
        <v>12</v>
      </c>
      <c r="M3899" s="578">
        <v>48288.217934003187</v>
      </c>
      <c r="N3899" s="546">
        <v>1</v>
      </c>
      <c r="O3899" s="546">
        <v>6</v>
      </c>
      <c r="P3899" s="578">
        <v>24010.111892675654</v>
      </c>
    </row>
    <row r="3900" spans="1:16" x14ac:dyDescent="0.2">
      <c r="A3900" s="546" t="s">
        <v>8110</v>
      </c>
      <c r="B3900" s="498" t="s">
        <v>619</v>
      </c>
      <c r="C3900" s="499" t="s">
        <v>620</v>
      </c>
      <c r="D3900" s="546" t="s">
        <v>8255</v>
      </c>
      <c r="E3900" s="575">
        <v>3500</v>
      </c>
      <c r="F3900" s="576">
        <v>23918851</v>
      </c>
      <c r="G3900" s="577" t="s">
        <v>9915</v>
      </c>
      <c r="H3900" s="551" t="s">
        <v>8179</v>
      </c>
      <c r="I3900" s="551" t="s">
        <v>7082</v>
      </c>
      <c r="J3900" s="551" t="s">
        <v>8179</v>
      </c>
      <c r="K3900" s="555">
        <v>1</v>
      </c>
      <c r="L3900" s="546">
        <v>12</v>
      </c>
      <c r="M3900" s="578">
        <v>44688.217934003187</v>
      </c>
      <c r="N3900" s="546">
        <v>1</v>
      </c>
      <c r="O3900" s="546">
        <v>6</v>
      </c>
      <c r="P3900" s="578">
        <v>22210.111892675654</v>
      </c>
    </row>
    <row r="3901" spans="1:16" x14ac:dyDescent="0.2">
      <c r="A3901" s="546" t="s">
        <v>8110</v>
      </c>
      <c r="B3901" s="498" t="s">
        <v>619</v>
      </c>
      <c r="C3901" s="499" t="s">
        <v>620</v>
      </c>
      <c r="D3901" s="546" t="s">
        <v>9916</v>
      </c>
      <c r="E3901" s="575">
        <v>5000</v>
      </c>
      <c r="F3901" s="576">
        <v>42901857</v>
      </c>
      <c r="G3901" s="577" t="s">
        <v>9917</v>
      </c>
      <c r="H3901" s="551" t="s">
        <v>9918</v>
      </c>
      <c r="I3901" s="551" t="s">
        <v>7082</v>
      </c>
      <c r="J3901" s="551" t="s">
        <v>9918</v>
      </c>
      <c r="K3901" s="555">
        <v>1</v>
      </c>
      <c r="L3901" s="546">
        <v>12</v>
      </c>
      <c r="M3901" s="578">
        <v>62688.217934003187</v>
      </c>
      <c r="N3901" s="546">
        <v>1</v>
      </c>
      <c r="O3901" s="546">
        <v>6</v>
      </c>
      <c r="P3901" s="578">
        <v>31210.111892675654</v>
      </c>
    </row>
    <row r="3902" spans="1:16" x14ac:dyDescent="0.2">
      <c r="A3902" s="546" t="s">
        <v>8110</v>
      </c>
      <c r="B3902" s="498" t="s">
        <v>619</v>
      </c>
      <c r="C3902" s="499" t="s">
        <v>620</v>
      </c>
      <c r="D3902" s="546" t="s">
        <v>8179</v>
      </c>
      <c r="E3902" s="575">
        <v>3800</v>
      </c>
      <c r="F3902" s="576">
        <v>1200976</v>
      </c>
      <c r="G3902" s="577" t="s">
        <v>9919</v>
      </c>
      <c r="H3902" s="551" t="s">
        <v>8458</v>
      </c>
      <c r="I3902" s="551" t="s">
        <v>7082</v>
      </c>
      <c r="J3902" s="551" t="s">
        <v>8458</v>
      </c>
      <c r="K3902" s="555">
        <v>1</v>
      </c>
      <c r="L3902" s="546">
        <v>12</v>
      </c>
      <c r="M3902" s="578">
        <v>48288.217934003187</v>
      </c>
      <c r="N3902" s="546">
        <v>1</v>
      </c>
      <c r="O3902" s="546">
        <v>6</v>
      </c>
      <c r="P3902" s="578">
        <v>24010.111892675654</v>
      </c>
    </row>
    <row r="3903" spans="1:16" x14ac:dyDescent="0.2">
      <c r="A3903" s="546" t="s">
        <v>8110</v>
      </c>
      <c r="B3903" s="498" t="s">
        <v>619</v>
      </c>
      <c r="C3903" s="499" t="s">
        <v>620</v>
      </c>
      <c r="D3903" s="546" t="s">
        <v>8711</v>
      </c>
      <c r="E3903" s="575">
        <v>1900</v>
      </c>
      <c r="F3903" s="576">
        <v>23998189</v>
      </c>
      <c r="G3903" s="577" t="s">
        <v>9920</v>
      </c>
      <c r="H3903" s="551" t="s">
        <v>9921</v>
      </c>
      <c r="I3903" s="551" t="s">
        <v>7142</v>
      </c>
      <c r="J3903" s="551" t="s">
        <v>9921</v>
      </c>
      <c r="K3903" s="555">
        <v>1</v>
      </c>
      <c r="L3903" s="546">
        <v>12</v>
      </c>
      <c r="M3903" s="578">
        <v>25450.417934003184</v>
      </c>
      <c r="N3903" s="546">
        <v>1</v>
      </c>
      <c r="O3903" s="546">
        <v>6</v>
      </c>
      <c r="P3903" s="578">
        <v>12329.311892675656</v>
      </c>
    </row>
    <row r="3904" spans="1:16" x14ac:dyDescent="0.2">
      <c r="A3904" s="546" t="s">
        <v>8110</v>
      </c>
      <c r="B3904" s="498" t="s">
        <v>619</v>
      </c>
      <c r="C3904" s="499" t="s">
        <v>620</v>
      </c>
      <c r="D3904" s="546" t="s">
        <v>8711</v>
      </c>
      <c r="E3904" s="575">
        <v>1900</v>
      </c>
      <c r="F3904" s="576">
        <v>23919537</v>
      </c>
      <c r="G3904" s="577" t="s">
        <v>9922</v>
      </c>
      <c r="H3904" s="551">
        <v>0</v>
      </c>
      <c r="I3904" s="551" t="s">
        <v>7142</v>
      </c>
      <c r="J3904" s="551">
        <v>0</v>
      </c>
      <c r="K3904" s="555">
        <v>1</v>
      </c>
      <c r="L3904" s="546">
        <v>12</v>
      </c>
      <c r="M3904" s="578">
        <v>25450.417934003184</v>
      </c>
      <c r="N3904" s="546">
        <v>1</v>
      </c>
      <c r="O3904" s="546">
        <v>6</v>
      </c>
      <c r="P3904" s="578">
        <v>12329.311892675656</v>
      </c>
    </row>
    <row r="3905" spans="1:16" x14ac:dyDescent="0.2">
      <c r="A3905" s="546" t="s">
        <v>8110</v>
      </c>
      <c r="B3905" s="498" t="s">
        <v>619</v>
      </c>
      <c r="C3905" s="499" t="s">
        <v>620</v>
      </c>
      <c r="D3905" s="546" t="s">
        <v>8111</v>
      </c>
      <c r="E3905" s="575">
        <v>1900</v>
      </c>
      <c r="F3905" s="576">
        <v>23831509</v>
      </c>
      <c r="G3905" s="577" t="s">
        <v>9923</v>
      </c>
      <c r="H3905" s="551" t="s">
        <v>8119</v>
      </c>
      <c r="I3905" s="551" t="s">
        <v>7142</v>
      </c>
      <c r="J3905" s="551" t="s">
        <v>8119</v>
      </c>
      <c r="K3905" s="555">
        <v>1</v>
      </c>
      <c r="L3905" s="546">
        <v>12</v>
      </c>
      <c r="M3905" s="578">
        <v>25450.417934003184</v>
      </c>
      <c r="N3905" s="546">
        <v>1</v>
      </c>
      <c r="O3905" s="546">
        <v>6</v>
      </c>
      <c r="P3905" s="578">
        <v>12329.311892675656</v>
      </c>
    </row>
    <row r="3906" spans="1:16" x14ac:dyDescent="0.2">
      <c r="A3906" s="546" t="s">
        <v>8110</v>
      </c>
      <c r="B3906" s="498" t="s">
        <v>619</v>
      </c>
      <c r="C3906" s="499" t="s">
        <v>620</v>
      </c>
      <c r="D3906" s="546" t="s">
        <v>9579</v>
      </c>
      <c r="E3906" s="575">
        <v>1900</v>
      </c>
      <c r="F3906" s="576">
        <v>448398</v>
      </c>
      <c r="G3906" s="577" t="s">
        <v>9924</v>
      </c>
      <c r="H3906" s="551" t="s">
        <v>8273</v>
      </c>
      <c r="I3906" s="551" t="s">
        <v>7142</v>
      </c>
      <c r="J3906" s="551" t="s">
        <v>8273</v>
      </c>
      <c r="K3906" s="555">
        <v>1</v>
      </c>
      <c r="L3906" s="546">
        <v>12</v>
      </c>
      <c r="M3906" s="578">
        <v>25450.417934003184</v>
      </c>
      <c r="N3906" s="546">
        <v>1</v>
      </c>
      <c r="O3906" s="546">
        <v>6</v>
      </c>
      <c r="P3906" s="578">
        <v>12329.311892675656</v>
      </c>
    </row>
    <row r="3907" spans="1:16" x14ac:dyDescent="0.2">
      <c r="A3907" s="546" t="s">
        <v>8110</v>
      </c>
      <c r="B3907" s="498" t="s">
        <v>619</v>
      </c>
      <c r="C3907" s="499" t="s">
        <v>620</v>
      </c>
      <c r="D3907" s="546" t="s">
        <v>9925</v>
      </c>
      <c r="E3907" s="575">
        <v>1900</v>
      </c>
      <c r="F3907" s="576">
        <v>23936202</v>
      </c>
      <c r="G3907" s="577" t="s">
        <v>9926</v>
      </c>
      <c r="H3907" s="551" t="s">
        <v>9927</v>
      </c>
      <c r="I3907" s="551" t="s">
        <v>7142</v>
      </c>
      <c r="J3907" s="551" t="s">
        <v>9927</v>
      </c>
      <c r="K3907" s="555">
        <v>1</v>
      </c>
      <c r="L3907" s="546">
        <v>12</v>
      </c>
      <c r="M3907" s="578">
        <v>25450.417934003184</v>
      </c>
      <c r="N3907" s="546">
        <v>1</v>
      </c>
      <c r="O3907" s="546">
        <v>6</v>
      </c>
      <c r="P3907" s="578">
        <v>12329.311892675656</v>
      </c>
    </row>
    <row r="3908" spans="1:16" x14ac:dyDescent="0.2">
      <c r="A3908" s="546" t="s">
        <v>8110</v>
      </c>
      <c r="B3908" s="498" t="s">
        <v>619</v>
      </c>
      <c r="C3908" s="499" t="s">
        <v>620</v>
      </c>
      <c r="D3908" s="546" t="s">
        <v>9928</v>
      </c>
      <c r="E3908" s="575">
        <v>1900</v>
      </c>
      <c r="F3908" s="576">
        <v>24861088</v>
      </c>
      <c r="G3908" s="577" t="s">
        <v>9929</v>
      </c>
      <c r="H3908" s="551" t="s">
        <v>8124</v>
      </c>
      <c r="I3908" s="551" t="s">
        <v>7142</v>
      </c>
      <c r="J3908" s="551" t="s">
        <v>8124</v>
      </c>
      <c r="K3908" s="555">
        <v>1</v>
      </c>
      <c r="L3908" s="546">
        <v>12</v>
      </c>
      <c r="M3908" s="578">
        <v>25450.417934003184</v>
      </c>
      <c r="N3908" s="546">
        <v>1</v>
      </c>
      <c r="O3908" s="546">
        <v>6</v>
      </c>
      <c r="P3908" s="578">
        <v>12329.311892675656</v>
      </c>
    </row>
    <row r="3909" spans="1:16" x14ac:dyDescent="0.2">
      <c r="A3909" s="546" t="s">
        <v>8110</v>
      </c>
      <c r="B3909" s="498" t="s">
        <v>619</v>
      </c>
      <c r="C3909" s="499" t="s">
        <v>620</v>
      </c>
      <c r="D3909" s="546" t="s">
        <v>9930</v>
      </c>
      <c r="E3909" s="575">
        <v>3500</v>
      </c>
      <c r="F3909" s="576">
        <v>45260917</v>
      </c>
      <c r="G3909" s="577" t="s">
        <v>9931</v>
      </c>
      <c r="H3909" s="551" t="s">
        <v>7129</v>
      </c>
      <c r="I3909" s="551" t="s">
        <v>7082</v>
      </c>
      <c r="J3909" s="551" t="s">
        <v>7129</v>
      </c>
      <c r="K3909" s="555">
        <v>1</v>
      </c>
      <c r="L3909" s="546">
        <v>12</v>
      </c>
      <c r="M3909" s="578">
        <v>44688.217934003187</v>
      </c>
      <c r="N3909" s="546">
        <v>1</v>
      </c>
      <c r="O3909" s="546">
        <v>6</v>
      </c>
      <c r="P3909" s="578">
        <v>22210.111892675654</v>
      </c>
    </row>
    <row r="3910" spans="1:16" x14ac:dyDescent="0.2">
      <c r="A3910" s="546" t="s">
        <v>8110</v>
      </c>
      <c r="B3910" s="498" t="s">
        <v>619</v>
      </c>
      <c r="C3910" s="499" t="s">
        <v>620</v>
      </c>
      <c r="D3910" s="546" t="s">
        <v>9932</v>
      </c>
      <c r="E3910" s="575">
        <v>2800</v>
      </c>
      <c r="F3910" s="576">
        <v>23876715</v>
      </c>
      <c r="G3910" s="577" t="s">
        <v>9933</v>
      </c>
      <c r="H3910" s="551" t="s">
        <v>9934</v>
      </c>
      <c r="I3910" s="551" t="s">
        <v>7122</v>
      </c>
      <c r="J3910" s="551" t="s">
        <v>9934</v>
      </c>
      <c r="K3910" s="555">
        <v>1</v>
      </c>
      <c r="L3910" s="546">
        <v>12</v>
      </c>
      <c r="M3910" s="578">
        <v>36288.217934003187</v>
      </c>
      <c r="N3910" s="546">
        <v>1</v>
      </c>
      <c r="O3910" s="546">
        <v>6</v>
      </c>
      <c r="P3910" s="578">
        <v>18010.111892675654</v>
      </c>
    </row>
    <row r="3911" spans="1:16" x14ac:dyDescent="0.2">
      <c r="A3911" s="546" t="s">
        <v>8110</v>
      </c>
      <c r="B3911" s="498" t="s">
        <v>619</v>
      </c>
      <c r="C3911" s="499" t="s">
        <v>620</v>
      </c>
      <c r="D3911" s="546" t="s">
        <v>8111</v>
      </c>
      <c r="E3911" s="575">
        <v>4300</v>
      </c>
      <c r="F3911" s="576">
        <v>72471840</v>
      </c>
      <c r="G3911" s="577" t="s">
        <v>9935</v>
      </c>
      <c r="H3911" s="551" t="s">
        <v>9936</v>
      </c>
      <c r="I3911" s="551" t="s">
        <v>7082</v>
      </c>
      <c r="J3911" s="551" t="s">
        <v>9936</v>
      </c>
      <c r="K3911" s="555">
        <v>1</v>
      </c>
      <c r="L3911" s="546">
        <v>12</v>
      </c>
      <c r="M3911" s="578">
        <v>54288.217934003187</v>
      </c>
      <c r="N3911" s="546">
        <v>1</v>
      </c>
      <c r="O3911" s="546">
        <v>6</v>
      </c>
      <c r="P3911" s="578">
        <v>27010.111892675654</v>
      </c>
    </row>
    <row r="3912" spans="1:16" x14ac:dyDescent="0.2">
      <c r="A3912" s="546" t="s">
        <v>8110</v>
      </c>
      <c r="B3912" s="498" t="s">
        <v>619</v>
      </c>
      <c r="C3912" s="499" t="s">
        <v>620</v>
      </c>
      <c r="D3912" s="546" t="s">
        <v>9937</v>
      </c>
      <c r="E3912" s="575">
        <v>3100</v>
      </c>
      <c r="F3912" s="576">
        <v>48073827</v>
      </c>
      <c r="G3912" s="577" t="s">
        <v>9938</v>
      </c>
      <c r="H3912" s="551" t="s">
        <v>9939</v>
      </c>
      <c r="I3912" s="551" t="s">
        <v>7082</v>
      </c>
      <c r="J3912" s="551" t="s">
        <v>9939</v>
      </c>
      <c r="K3912" s="555">
        <v>1</v>
      </c>
      <c r="L3912" s="546">
        <v>12</v>
      </c>
      <c r="M3912" s="578">
        <v>39888.217934003187</v>
      </c>
      <c r="N3912" s="546">
        <v>1</v>
      </c>
      <c r="O3912" s="546">
        <v>6</v>
      </c>
      <c r="P3912" s="578">
        <v>19810.111892675654</v>
      </c>
    </row>
    <row r="3913" spans="1:16" x14ac:dyDescent="0.2">
      <c r="A3913" s="546" t="s">
        <v>8110</v>
      </c>
      <c r="B3913" s="498" t="s">
        <v>619</v>
      </c>
      <c r="C3913" s="499" t="s">
        <v>620</v>
      </c>
      <c r="D3913" s="546" t="s">
        <v>8111</v>
      </c>
      <c r="E3913" s="575">
        <v>3300</v>
      </c>
      <c r="F3913" s="576">
        <v>46588778</v>
      </c>
      <c r="G3913" s="577" t="s">
        <v>9940</v>
      </c>
      <c r="H3913" s="551" t="s">
        <v>9941</v>
      </c>
      <c r="I3913" s="551" t="s">
        <v>7082</v>
      </c>
      <c r="J3913" s="551" t="s">
        <v>9941</v>
      </c>
      <c r="K3913" s="555">
        <v>1</v>
      </c>
      <c r="L3913" s="546">
        <v>12</v>
      </c>
      <c r="M3913" s="578">
        <v>42288.217934003187</v>
      </c>
      <c r="N3913" s="546">
        <v>1</v>
      </c>
      <c r="O3913" s="546">
        <v>6</v>
      </c>
      <c r="P3913" s="578">
        <v>21010.111892675654</v>
      </c>
    </row>
    <row r="3914" spans="1:16" x14ac:dyDescent="0.2">
      <c r="A3914" s="546" t="s">
        <v>8110</v>
      </c>
      <c r="B3914" s="498" t="s">
        <v>619</v>
      </c>
      <c r="C3914" s="499" t="s">
        <v>620</v>
      </c>
      <c r="D3914" s="546" t="s">
        <v>8111</v>
      </c>
      <c r="E3914" s="575">
        <v>2600</v>
      </c>
      <c r="F3914" s="576">
        <v>40952381</v>
      </c>
      <c r="G3914" s="577" t="s">
        <v>9942</v>
      </c>
      <c r="H3914" s="551" t="s">
        <v>9292</v>
      </c>
      <c r="I3914" s="551" t="s">
        <v>7122</v>
      </c>
      <c r="J3914" s="551" t="s">
        <v>9292</v>
      </c>
      <c r="K3914" s="555">
        <v>1</v>
      </c>
      <c r="L3914" s="546">
        <v>12</v>
      </c>
      <c r="M3914" s="578">
        <v>33888.217934003187</v>
      </c>
      <c r="N3914" s="546">
        <v>1</v>
      </c>
      <c r="O3914" s="546">
        <v>6</v>
      </c>
      <c r="P3914" s="578">
        <v>16810.111892675654</v>
      </c>
    </row>
    <row r="3915" spans="1:16" x14ac:dyDescent="0.2">
      <c r="A3915" s="546" t="s">
        <v>8110</v>
      </c>
      <c r="B3915" s="498" t="s">
        <v>619</v>
      </c>
      <c r="C3915" s="499" t="s">
        <v>620</v>
      </c>
      <c r="D3915" s="546" t="s">
        <v>9943</v>
      </c>
      <c r="E3915" s="575">
        <v>2600</v>
      </c>
      <c r="F3915" s="576">
        <v>1320766</v>
      </c>
      <c r="G3915" s="577" t="s">
        <v>9944</v>
      </c>
      <c r="H3915" s="551" t="s">
        <v>9292</v>
      </c>
      <c r="I3915" s="551" t="s">
        <v>7122</v>
      </c>
      <c r="J3915" s="551" t="s">
        <v>9292</v>
      </c>
      <c r="K3915" s="555">
        <v>1</v>
      </c>
      <c r="L3915" s="546">
        <v>12</v>
      </c>
      <c r="M3915" s="578">
        <v>33888.217934003187</v>
      </c>
      <c r="N3915" s="546">
        <v>1</v>
      </c>
      <c r="O3915" s="546">
        <v>6</v>
      </c>
      <c r="P3915" s="578">
        <v>16810.111892675654</v>
      </c>
    </row>
    <row r="3916" spans="1:16" x14ac:dyDescent="0.2">
      <c r="A3916" s="546" t="s">
        <v>8110</v>
      </c>
      <c r="B3916" s="498" t="s">
        <v>619</v>
      </c>
      <c r="C3916" s="499" t="s">
        <v>620</v>
      </c>
      <c r="D3916" s="546" t="s">
        <v>8255</v>
      </c>
      <c r="E3916" s="575">
        <v>1900</v>
      </c>
      <c r="F3916" s="576">
        <v>25071503</v>
      </c>
      <c r="G3916" s="577" t="s">
        <v>9945</v>
      </c>
      <c r="H3916" s="551" t="s">
        <v>8124</v>
      </c>
      <c r="I3916" s="551" t="s">
        <v>7142</v>
      </c>
      <c r="J3916" s="551" t="s">
        <v>8124</v>
      </c>
      <c r="K3916" s="555">
        <v>1</v>
      </c>
      <c r="L3916" s="546">
        <v>12</v>
      </c>
      <c r="M3916" s="578">
        <v>25450.417934003184</v>
      </c>
      <c r="N3916" s="546">
        <v>1</v>
      </c>
      <c r="O3916" s="546">
        <v>6</v>
      </c>
      <c r="P3916" s="578">
        <v>12329.311892675656</v>
      </c>
    </row>
    <row r="3917" spans="1:16" x14ac:dyDescent="0.2">
      <c r="A3917" s="546" t="s">
        <v>8110</v>
      </c>
      <c r="B3917" s="498" t="s">
        <v>619</v>
      </c>
      <c r="C3917" s="499" t="s">
        <v>620</v>
      </c>
      <c r="D3917" s="546" t="s">
        <v>9946</v>
      </c>
      <c r="E3917" s="575">
        <v>3300</v>
      </c>
      <c r="F3917" s="576">
        <v>43244322</v>
      </c>
      <c r="G3917" s="577" t="s">
        <v>9947</v>
      </c>
      <c r="H3917" s="551" t="s">
        <v>9948</v>
      </c>
      <c r="I3917" s="551" t="s">
        <v>7082</v>
      </c>
      <c r="J3917" s="551" t="s">
        <v>9948</v>
      </c>
      <c r="K3917" s="555">
        <v>1</v>
      </c>
      <c r="L3917" s="546">
        <v>12</v>
      </c>
      <c r="M3917" s="578">
        <v>42288.217934003187</v>
      </c>
      <c r="N3917" s="546">
        <v>1</v>
      </c>
      <c r="O3917" s="546">
        <v>6</v>
      </c>
      <c r="P3917" s="578">
        <v>21010.111892675654</v>
      </c>
    </row>
    <row r="3918" spans="1:16" x14ac:dyDescent="0.2">
      <c r="A3918" s="546" t="s">
        <v>8110</v>
      </c>
      <c r="B3918" s="498" t="s">
        <v>619</v>
      </c>
      <c r="C3918" s="499" t="s">
        <v>620</v>
      </c>
      <c r="D3918" s="546" t="s">
        <v>9949</v>
      </c>
      <c r="E3918" s="575">
        <v>2600</v>
      </c>
      <c r="F3918" s="576">
        <v>41531860</v>
      </c>
      <c r="G3918" s="577" t="s">
        <v>9950</v>
      </c>
      <c r="H3918" s="551" t="s">
        <v>9951</v>
      </c>
      <c r="I3918" s="551" t="s">
        <v>7122</v>
      </c>
      <c r="J3918" s="551" t="s">
        <v>9951</v>
      </c>
      <c r="K3918" s="555">
        <v>1</v>
      </c>
      <c r="L3918" s="546">
        <v>12</v>
      </c>
      <c r="M3918" s="578">
        <v>33888.217934003187</v>
      </c>
      <c r="N3918" s="546">
        <v>1</v>
      </c>
      <c r="O3918" s="546">
        <v>6</v>
      </c>
      <c r="P3918" s="578">
        <v>16810.111892675654</v>
      </c>
    </row>
    <row r="3919" spans="1:16" x14ac:dyDescent="0.2">
      <c r="A3919" s="546" t="s">
        <v>8110</v>
      </c>
      <c r="B3919" s="498" t="s">
        <v>619</v>
      </c>
      <c r="C3919" s="499" t="s">
        <v>620</v>
      </c>
      <c r="D3919" s="546" t="s">
        <v>9952</v>
      </c>
      <c r="E3919" s="575">
        <v>3500</v>
      </c>
      <c r="F3919" s="576">
        <v>41388102</v>
      </c>
      <c r="G3919" s="577" t="s">
        <v>9953</v>
      </c>
      <c r="H3919" s="551" t="s">
        <v>7129</v>
      </c>
      <c r="I3919" s="551" t="s">
        <v>7082</v>
      </c>
      <c r="J3919" s="551" t="s">
        <v>7129</v>
      </c>
      <c r="K3919" s="555">
        <v>1</v>
      </c>
      <c r="L3919" s="546">
        <v>12</v>
      </c>
      <c r="M3919" s="578">
        <v>44688.217934003187</v>
      </c>
      <c r="N3919" s="546">
        <v>1</v>
      </c>
      <c r="O3919" s="546">
        <v>6</v>
      </c>
      <c r="P3919" s="578">
        <v>22210.111892675654</v>
      </c>
    </row>
    <row r="3920" spans="1:16" x14ac:dyDescent="0.2">
      <c r="A3920" s="546" t="s">
        <v>8110</v>
      </c>
      <c r="B3920" s="498" t="s">
        <v>619</v>
      </c>
      <c r="C3920" s="499" t="s">
        <v>620</v>
      </c>
      <c r="D3920" s="546" t="s">
        <v>9954</v>
      </c>
      <c r="E3920" s="575">
        <v>4300</v>
      </c>
      <c r="F3920" s="576">
        <v>10584018</v>
      </c>
      <c r="G3920" s="577" t="s">
        <v>9955</v>
      </c>
      <c r="H3920" s="551" t="s">
        <v>9956</v>
      </c>
      <c r="I3920" s="551" t="s">
        <v>7082</v>
      </c>
      <c r="J3920" s="551" t="s">
        <v>9956</v>
      </c>
      <c r="K3920" s="555">
        <v>1</v>
      </c>
      <c r="L3920" s="546">
        <v>12</v>
      </c>
      <c r="M3920" s="578">
        <v>54288.217934003187</v>
      </c>
      <c r="N3920" s="546">
        <v>1</v>
      </c>
      <c r="O3920" s="546">
        <v>6</v>
      </c>
      <c r="P3920" s="578">
        <v>27010.111892675654</v>
      </c>
    </row>
    <row r="3921" spans="1:16" x14ac:dyDescent="0.2">
      <c r="A3921" s="546" t="s">
        <v>8110</v>
      </c>
      <c r="B3921" s="498" t="s">
        <v>619</v>
      </c>
      <c r="C3921" s="499" t="s">
        <v>620</v>
      </c>
      <c r="D3921" s="546" t="s">
        <v>8885</v>
      </c>
      <c r="E3921" s="575">
        <v>3500</v>
      </c>
      <c r="F3921" s="576">
        <v>23942464</v>
      </c>
      <c r="G3921" s="577" t="s">
        <v>9957</v>
      </c>
      <c r="H3921" s="551" t="s">
        <v>9012</v>
      </c>
      <c r="I3921" s="551" t="s">
        <v>7082</v>
      </c>
      <c r="J3921" s="551" t="s">
        <v>9012</v>
      </c>
      <c r="K3921" s="555">
        <v>1</v>
      </c>
      <c r="L3921" s="546">
        <v>12</v>
      </c>
      <c r="M3921" s="578">
        <v>44688.217934003187</v>
      </c>
      <c r="N3921" s="546">
        <v>1</v>
      </c>
      <c r="O3921" s="546">
        <v>6</v>
      </c>
      <c r="P3921" s="578">
        <v>22210.111892675654</v>
      </c>
    </row>
    <row r="3922" spans="1:16" x14ac:dyDescent="0.2">
      <c r="A3922" s="546" t="s">
        <v>8110</v>
      </c>
      <c r="B3922" s="498" t="s">
        <v>619</v>
      </c>
      <c r="C3922" s="499" t="s">
        <v>620</v>
      </c>
      <c r="D3922" s="546" t="s">
        <v>8111</v>
      </c>
      <c r="E3922" s="575">
        <v>1900</v>
      </c>
      <c r="F3922" s="576">
        <v>24370117</v>
      </c>
      <c r="G3922" s="577" t="s">
        <v>9958</v>
      </c>
      <c r="H3922" s="551" t="s">
        <v>8119</v>
      </c>
      <c r="I3922" s="551" t="s">
        <v>7142</v>
      </c>
      <c r="J3922" s="551" t="s">
        <v>8119</v>
      </c>
      <c r="K3922" s="555">
        <v>1</v>
      </c>
      <c r="L3922" s="546">
        <v>12</v>
      </c>
      <c r="M3922" s="578">
        <v>25450.417934003184</v>
      </c>
      <c r="N3922" s="546">
        <v>1</v>
      </c>
      <c r="O3922" s="546">
        <v>6</v>
      </c>
      <c r="P3922" s="578">
        <v>12329.311892675656</v>
      </c>
    </row>
    <row r="3923" spans="1:16" x14ac:dyDescent="0.2">
      <c r="A3923" s="546" t="s">
        <v>8110</v>
      </c>
      <c r="B3923" s="498" t="s">
        <v>619</v>
      </c>
      <c r="C3923" s="499" t="s">
        <v>620</v>
      </c>
      <c r="D3923" s="546" t="s">
        <v>8279</v>
      </c>
      <c r="E3923" s="575">
        <v>1900</v>
      </c>
      <c r="F3923" s="576">
        <v>23930491</v>
      </c>
      <c r="G3923" s="577" t="s">
        <v>9959</v>
      </c>
      <c r="H3923" s="551" t="s">
        <v>7097</v>
      </c>
      <c r="I3923" s="551" t="s">
        <v>7142</v>
      </c>
      <c r="J3923" s="551" t="s">
        <v>7097</v>
      </c>
      <c r="K3923" s="555">
        <v>1</v>
      </c>
      <c r="L3923" s="546">
        <v>12</v>
      </c>
      <c r="M3923" s="578">
        <v>25450.417934003184</v>
      </c>
      <c r="N3923" s="546">
        <v>1</v>
      </c>
      <c r="O3923" s="546">
        <v>6</v>
      </c>
      <c r="P3923" s="578">
        <v>12329.311892675656</v>
      </c>
    </row>
    <row r="3924" spans="1:16" x14ac:dyDescent="0.2">
      <c r="A3924" s="546" t="s">
        <v>8110</v>
      </c>
      <c r="B3924" s="498" t="s">
        <v>619</v>
      </c>
      <c r="C3924" s="499" t="s">
        <v>620</v>
      </c>
      <c r="D3924" s="546" t="s">
        <v>8111</v>
      </c>
      <c r="E3924" s="575">
        <v>1900</v>
      </c>
      <c r="F3924" s="576">
        <v>24978979</v>
      </c>
      <c r="G3924" s="577" t="s">
        <v>9960</v>
      </c>
      <c r="H3924" s="551" t="s">
        <v>8124</v>
      </c>
      <c r="I3924" s="551" t="s">
        <v>7142</v>
      </c>
      <c r="J3924" s="551" t="s">
        <v>8124</v>
      </c>
      <c r="K3924" s="555">
        <v>1</v>
      </c>
      <c r="L3924" s="546">
        <v>12</v>
      </c>
      <c r="M3924" s="578">
        <v>25450.417934003184</v>
      </c>
      <c r="N3924" s="546">
        <v>1</v>
      </c>
      <c r="O3924" s="546">
        <v>6</v>
      </c>
      <c r="P3924" s="578">
        <v>12329.311892675656</v>
      </c>
    </row>
    <row r="3925" spans="1:16" x14ac:dyDescent="0.2">
      <c r="A3925" s="546" t="s">
        <v>8110</v>
      </c>
      <c r="B3925" s="498" t="s">
        <v>619</v>
      </c>
      <c r="C3925" s="499" t="s">
        <v>620</v>
      </c>
      <c r="D3925" s="546" t="s">
        <v>8647</v>
      </c>
      <c r="E3925" s="575">
        <v>1900</v>
      </c>
      <c r="F3925" s="576">
        <v>23953724</v>
      </c>
      <c r="G3925" s="577" t="s">
        <v>9961</v>
      </c>
      <c r="H3925" s="551" t="s">
        <v>8124</v>
      </c>
      <c r="I3925" s="551" t="s">
        <v>7142</v>
      </c>
      <c r="J3925" s="551" t="s">
        <v>8124</v>
      </c>
      <c r="K3925" s="555">
        <v>1</v>
      </c>
      <c r="L3925" s="546">
        <v>12</v>
      </c>
      <c r="M3925" s="578">
        <v>25450.417934003184</v>
      </c>
      <c r="N3925" s="546">
        <v>1</v>
      </c>
      <c r="O3925" s="546">
        <v>6</v>
      </c>
      <c r="P3925" s="578">
        <v>12329.311892675656</v>
      </c>
    </row>
    <row r="3926" spans="1:16" x14ac:dyDescent="0.2">
      <c r="A3926" s="546" t="s">
        <v>8110</v>
      </c>
      <c r="B3926" s="498" t="s">
        <v>619</v>
      </c>
      <c r="C3926" s="499" t="s">
        <v>620</v>
      </c>
      <c r="D3926" s="546" t="s">
        <v>8111</v>
      </c>
      <c r="E3926" s="575">
        <v>3500</v>
      </c>
      <c r="F3926" s="576">
        <v>23961621</v>
      </c>
      <c r="G3926" s="577" t="s">
        <v>9962</v>
      </c>
      <c r="H3926" s="551" t="s">
        <v>9012</v>
      </c>
      <c r="I3926" s="551" t="s">
        <v>7082</v>
      </c>
      <c r="J3926" s="551" t="s">
        <v>9012</v>
      </c>
      <c r="K3926" s="555">
        <v>1</v>
      </c>
      <c r="L3926" s="546">
        <v>12</v>
      </c>
      <c r="M3926" s="578">
        <v>44688.217934003187</v>
      </c>
      <c r="N3926" s="546">
        <v>1</v>
      </c>
      <c r="O3926" s="546">
        <v>6</v>
      </c>
      <c r="P3926" s="578">
        <v>22210.111892675654</v>
      </c>
    </row>
    <row r="3927" spans="1:16" x14ac:dyDescent="0.2">
      <c r="A3927" s="546" t="s">
        <v>8110</v>
      </c>
      <c r="B3927" s="498" t="s">
        <v>619</v>
      </c>
      <c r="C3927" s="499" t="s">
        <v>620</v>
      </c>
      <c r="D3927" s="546" t="s">
        <v>9963</v>
      </c>
      <c r="E3927" s="575">
        <v>1900</v>
      </c>
      <c r="F3927" s="576">
        <v>40312322</v>
      </c>
      <c r="G3927" s="577" t="s">
        <v>9964</v>
      </c>
      <c r="H3927" s="551" t="s">
        <v>9965</v>
      </c>
      <c r="I3927" s="551" t="s">
        <v>7142</v>
      </c>
      <c r="J3927" s="551" t="s">
        <v>9965</v>
      </c>
      <c r="K3927" s="555">
        <v>1</v>
      </c>
      <c r="L3927" s="546">
        <v>12</v>
      </c>
      <c r="M3927" s="578">
        <v>25450.417934003184</v>
      </c>
      <c r="N3927" s="546">
        <v>1</v>
      </c>
      <c r="O3927" s="546">
        <v>6</v>
      </c>
      <c r="P3927" s="578">
        <v>12329.311892675656</v>
      </c>
    </row>
    <row r="3928" spans="1:16" x14ac:dyDescent="0.2">
      <c r="A3928" s="546" t="s">
        <v>8110</v>
      </c>
      <c r="B3928" s="498" t="s">
        <v>619</v>
      </c>
      <c r="C3928" s="499" t="s">
        <v>620</v>
      </c>
      <c r="D3928" s="546" t="s">
        <v>9966</v>
      </c>
      <c r="E3928" s="575">
        <v>1900</v>
      </c>
      <c r="F3928" s="576">
        <v>25306159</v>
      </c>
      <c r="G3928" s="577" t="s">
        <v>9967</v>
      </c>
      <c r="H3928" s="551" t="s">
        <v>8124</v>
      </c>
      <c r="I3928" s="551" t="s">
        <v>7142</v>
      </c>
      <c r="J3928" s="551" t="s">
        <v>8124</v>
      </c>
      <c r="K3928" s="555">
        <v>1</v>
      </c>
      <c r="L3928" s="546">
        <v>12</v>
      </c>
      <c r="M3928" s="578">
        <v>25450.417934003184</v>
      </c>
      <c r="N3928" s="546">
        <v>1</v>
      </c>
      <c r="O3928" s="546">
        <v>6</v>
      </c>
      <c r="P3928" s="578">
        <v>12329.311892675656</v>
      </c>
    </row>
    <row r="3929" spans="1:16" x14ac:dyDescent="0.2">
      <c r="A3929" s="546" t="s">
        <v>8110</v>
      </c>
      <c r="B3929" s="498" t="s">
        <v>619</v>
      </c>
      <c r="C3929" s="499" t="s">
        <v>620</v>
      </c>
      <c r="D3929" s="546" t="s">
        <v>8560</v>
      </c>
      <c r="E3929" s="575">
        <v>1900</v>
      </c>
      <c r="F3929" s="576">
        <v>24697685</v>
      </c>
      <c r="G3929" s="577" t="s">
        <v>9968</v>
      </c>
      <c r="H3929" s="551" t="s">
        <v>8124</v>
      </c>
      <c r="I3929" s="551" t="s">
        <v>7142</v>
      </c>
      <c r="J3929" s="551" t="s">
        <v>8124</v>
      </c>
      <c r="K3929" s="555">
        <v>1</v>
      </c>
      <c r="L3929" s="546">
        <v>12</v>
      </c>
      <c r="M3929" s="578">
        <v>25450.417934003184</v>
      </c>
      <c r="N3929" s="546">
        <v>1</v>
      </c>
      <c r="O3929" s="546">
        <v>6</v>
      </c>
      <c r="P3929" s="578">
        <v>12329.311892675656</v>
      </c>
    </row>
    <row r="3930" spans="1:16" x14ac:dyDescent="0.2">
      <c r="A3930" s="546" t="s">
        <v>8110</v>
      </c>
      <c r="B3930" s="498" t="s">
        <v>619</v>
      </c>
      <c r="C3930" s="499" t="s">
        <v>620</v>
      </c>
      <c r="D3930" s="546" t="s">
        <v>8111</v>
      </c>
      <c r="E3930" s="575">
        <v>3300</v>
      </c>
      <c r="F3930" s="576">
        <v>43281</v>
      </c>
      <c r="G3930" s="577" t="s">
        <v>9969</v>
      </c>
      <c r="H3930" s="551" t="s">
        <v>9970</v>
      </c>
      <c r="I3930" s="551" t="s">
        <v>7082</v>
      </c>
      <c r="J3930" s="551" t="s">
        <v>9970</v>
      </c>
      <c r="K3930" s="555">
        <v>1</v>
      </c>
      <c r="L3930" s="546">
        <v>12</v>
      </c>
      <c r="M3930" s="578">
        <v>42288.217934003187</v>
      </c>
      <c r="N3930" s="546">
        <v>1</v>
      </c>
      <c r="O3930" s="546">
        <v>6</v>
      </c>
      <c r="P3930" s="578">
        <v>21010.111892675654</v>
      </c>
    </row>
    <row r="3931" spans="1:16" x14ac:dyDescent="0.2">
      <c r="A3931" s="546" t="s">
        <v>8110</v>
      </c>
      <c r="B3931" s="498" t="s">
        <v>619</v>
      </c>
      <c r="C3931" s="499" t="s">
        <v>620</v>
      </c>
      <c r="D3931" s="546" t="s">
        <v>8536</v>
      </c>
      <c r="E3931" s="575">
        <v>3100</v>
      </c>
      <c r="F3931" s="576">
        <v>43465</v>
      </c>
      <c r="G3931" s="577" t="s">
        <v>9971</v>
      </c>
      <c r="H3931" s="551" t="s">
        <v>7172</v>
      </c>
      <c r="I3931" s="551" t="s">
        <v>7082</v>
      </c>
      <c r="J3931" s="551" t="s">
        <v>7172</v>
      </c>
      <c r="K3931" s="555">
        <v>1</v>
      </c>
      <c r="L3931" s="546">
        <v>12</v>
      </c>
      <c r="M3931" s="578">
        <v>39888.217934003187</v>
      </c>
      <c r="N3931" s="546">
        <v>1</v>
      </c>
      <c r="O3931" s="546">
        <v>6</v>
      </c>
      <c r="P3931" s="578">
        <v>19810.111892675654</v>
      </c>
    </row>
    <row r="3932" spans="1:16" x14ac:dyDescent="0.2">
      <c r="A3932" s="546" t="s">
        <v>8110</v>
      </c>
      <c r="B3932" s="498" t="s">
        <v>619</v>
      </c>
      <c r="C3932" s="499" t="s">
        <v>620</v>
      </c>
      <c r="D3932" s="546" t="s">
        <v>8111</v>
      </c>
      <c r="E3932" s="575">
        <v>3800</v>
      </c>
      <c r="F3932" s="576">
        <v>23980515</v>
      </c>
      <c r="G3932" s="577" t="s">
        <v>9972</v>
      </c>
      <c r="H3932" s="551" t="s">
        <v>7810</v>
      </c>
      <c r="I3932" s="551" t="s">
        <v>7082</v>
      </c>
      <c r="J3932" s="551" t="s">
        <v>7810</v>
      </c>
      <c r="K3932" s="555">
        <v>1</v>
      </c>
      <c r="L3932" s="546">
        <v>12</v>
      </c>
      <c r="M3932" s="578">
        <v>48288.217934003187</v>
      </c>
      <c r="N3932" s="546">
        <v>1</v>
      </c>
      <c r="O3932" s="546">
        <v>6</v>
      </c>
      <c r="P3932" s="578">
        <v>24010.111892675654</v>
      </c>
    </row>
    <row r="3933" spans="1:16" x14ac:dyDescent="0.2">
      <c r="A3933" s="546" t="s">
        <v>8110</v>
      </c>
      <c r="B3933" s="498" t="s">
        <v>619</v>
      </c>
      <c r="C3933" s="499" t="s">
        <v>620</v>
      </c>
      <c r="D3933" s="546" t="s">
        <v>8111</v>
      </c>
      <c r="E3933" s="575">
        <v>1900</v>
      </c>
      <c r="F3933" s="576">
        <v>44225081</v>
      </c>
      <c r="G3933" s="577" t="s">
        <v>9973</v>
      </c>
      <c r="H3933" s="551" t="s">
        <v>8119</v>
      </c>
      <c r="I3933" s="551" t="s">
        <v>7142</v>
      </c>
      <c r="J3933" s="551" t="s">
        <v>8119</v>
      </c>
      <c r="K3933" s="555">
        <v>1</v>
      </c>
      <c r="L3933" s="546">
        <v>12</v>
      </c>
      <c r="M3933" s="578">
        <v>25450.417934003184</v>
      </c>
      <c r="N3933" s="546">
        <v>1</v>
      </c>
      <c r="O3933" s="546">
        <v>6</v>
      </c>
      <c r="P3933" s="578">
        <v>12329.311892675656</v>
      </c>
    </row>
    <row r="3934" spans="1:16" x14ac:dyDescent="0.2">
      <c r="A3934" s="546" t="s">
        <v>8110</v>
      </c>
      <c r="B3934" s="498" t="s">
        <v>619</v>
      </c>
      <c r="C3934" s="499" t="s">
        <v>620</v>
      </c>
      <c r="D3934" s="546" t="s">
        <v>9974</v>
      </c>
      <c r="E3934" s="575">
        <v>1900</v>
      </c>
      <c r="F3934" s="576">
        <v>43281</v>
      </c>
      <c r="G3934" s="577" t="s">
        <v>9975</v>
      </c>
      <c r="H3934" s="551" t="s">
        <v>8119</v>
      </c>
      <c r="I3934" s="551" t="s">
        <v>7142</v>
      </c>
      <c r="J3934" s="551" t="s">
        <v>8119</v>
      </c>
      <c r="K3934" s="555">
        <v>1</v>
      </c>
      <c r="L3934" s="546">
        <v>12</v>
      </c>
      <c r="M3934" s="578">
        <v>25450.417934003184</v>
      </c>
      <c r="N3934" s="546">
        <v>1</v>
      </c>
      <c r="O3934" s="546">
        <v>6</v>
      </c>
      <c r="P3934" s="578">
        <v>12329.311892675656</v>
      </c>
    </row>
    <row r="3935" spans="1:16" x14ac:dyDescent="0.2">
      <c r="A3935" s="546" t="s">
        <v>8110</v>
      </c>
      <c r="B3935" s="498" t="s">
        <v>619</v>
      </c>
      <c r="C3935" s="499" t="s">
        <v>620</v>
      </c>
      <c r="D3935" s="546" t="s">
        <v>8111</v>
      </c>
      <c r="E3935" s="575">
        <v>2300</v>
      </c>
      <c r="F3935" s="576">
        <v>41812480</v>
      </c>
      <c r="G3935" s="577" t="s">
        <v>9976</v>
      </c>
      <c r="H3935" s="551" t="s">
        <v>7122</v>
      </c>
      <c r="I3935" s="551" t="s">
        <v>7122</v>
      </c>
      <c r="J3935" s="551" t="s">
        <v>7122</v>
      </c>
      <c r="K3935" s="555">
        <v>1</v>
      </c>
      <c r="L3935" s="546">
        <v>12</v>
      </c>
      <c r="M3935" s="578">
        <v>30288.217934003187</v>
      </c>
      <c r="N3935" s="546">
        <v>1</v>
      </c>
      <c r="O3935" s="546">
        <v>6</v>
      </c>
      <c r="P3935" s="578">
        <v>14945.311892675656</v>
      </c>
    </row>
    <row r="3936" spans="1:16" x14ac:dyDescent="0.2">
      <c r="A3936" s="546" t="s">
        <v>8110</v>
      </c>
      <c r="B3936" s="498" t="s">
        <v>619</v>
      </c>
      <c r="C3936" s="499" t="s">
        <v>620</v>
      </c>
      <c r="D3936" s="546" t="s">
        <v>8111</v>
      </c>
      <c r="E3936" s="575">
        <v>1900</v>
      </c>
      <c r="F3936" s="576">
        <v>24001458</v>
      </c>
      <c r="G3936" s="577" t="s">
        <v>9977</v>
      </c>
      <c r="H3936" s="551" t="s">
        <v>8124</v>
      </c>
      <c r="I3936" s="551" t="s">
        <v>7142</v>
      </c>
      <c r="J3936" s="551" t="s">
        <v>8124</v>
      </c>
      <c r="K3936" s="555">
        <v>1</v>
      </c>
      <c r="L3936" s="546">
        <v>12</v>
      </c>
      <c r="M3936" s="578">
        <v>25450.417934003184</v>
      </c>
      <c r="N3936" s="546">
        <v>1</v>
      </c>
      <c r="O3936" s="546">
        <v>6</v>
      </c>
      <c r="P3936" s="578">
        <v>12329.311892675656</v>
      </c>
    </row>
    <row r="3937" spans="1:16" x14ac:dyDescent="0.2">
      <c r="A3937" s="546" t="s">
        <v>8110</v>
      </c>
      <c r="B3937" s="498" t="s">
        <v>619</v>
      </c>
      <c r="C3937" s="499" t="s">
        <v>620</v>
      </c>
      <c r="D3937" s="546" t="s">
        <v>8435</v>
      </c>
      <c r="E3937" s="575">
        <v>1900</v>
      </c>
      <c r="F3937" s="576">
        <v>41524699</v>
      </c>
      <c r="G3937" s="577" t="s">
        <v>9978</v>
      </c>
      <c r="H3937" s="551" t="s">
        <v>9979</v>
      </c>
      <c r="I3937" s="551" t="s">
        <v>7142</v>
      </c>
      <c r="J3937" s="551" t="s">
        <v>9979</v>
      </c>
      <c r="K3937" s="555">
        <v>1</v>
      </c>
      <c r="L3937" s="546">
        <v>12</v>
      </c>
      <c r="M3937" s="578">
        <v>25450.417934003184</v>
      </c>
      <c r="N3937" s="546">
        <v>1</v>
      </c>
      <c r="O3937" s="546">
        <v>6</v>
      </c>
      <c r="P3937" s="578">
        <v>12329.311892675656</v>
      </c>
    </row>
    <row r="3938" spans="1:16" x14ac:dyDescent="0.2">
      <c r="A3938" s="546" t="s">
        <v>8110</v>
      </c>
      <c r="B3938" s="498" t="s">
        <v>619</v>
      </c>
      <c r="C3938" s="499" t="s">
        <v>620</v>
      </c>
      <c r="D3938" s="546" t="s">
        <v>9980</v>
      </c>
      <c r="E3938" s="575">
        <v>1900</v>
      </c>
      <c r="F3938" s="576">
        <v>24490496</v>
      </c>
      <c r="G3938" s="577" t="s">
        <v>9981</v>
      </c>
      <c r="H3938" s="551" t="s">
        <v>8124</v>
      </c>
      <c r="I3938" s="551" t="s">
        <v>7142</v>
      </c>
      <c r="J3938" s="551" t="s">
        <v>8124</v>
      </c>
      <c r="K3938" s="555">
        <v>1</v>
      </c>
      <c r="L3938" s="546">
        <v>12</v>
      </c>
      <c r="M3938" s="578">
        <v>25450.417934003184</v>
      </c>
      <c r="N3938" s="546">
        <v>1</v>
      </c>
      <c r="O3938" s="546">
        <v>6</v>
      </c>
      <c r="P3938" s="578">
        <v>12329.311892675656</v>
      </c>
    </row>
    <row r="3939" spans="1:16" x14ac:dyDescent="0.2">
      <c r="A3939" s="546" t="s">
        <v>8110</v>
      </c>
      <c r="B3939" s="498" t="s">
        <v>619</v>
      </c>
      <c r="C3939" s="499" t="s">
        <v>620</v>
      </c>
      <c r="D3939" s="546" t="s">
        <v>9982</v>
      </c>
      <c r="E3939" s="575">
        <v>1900</v>
      </c>
      <c r="F3939" s="576">
        <v>25316664</v>
      </c>
      <c r="G3939" s="577" t="s">
        <v>9983</v>
      </c>
      <c r="H3939" s="551" t="s">
        <v>8119</v>
      </c>
      <c r="I3939" s="551" t="s">
        <v>7142</v>
      </c>
      <c r="J3939" s="551" t="s">
        <v>8119</v>
      </c>
      <c r="K3939" s="555">
        <v>1</v>
      </c>
      <c r="L3939" s="546">
        <v>12</v>
      </c>
      <c r="M3939" s="578">
        <v>25450.417934003184</v>
      </c>
      <c r="N3939" s="546">
        <v>1</v>
      </c>
      <c r="O3939" s="546">
        <v>6</v>
      </c>
      <c r="P3939" s="578">
        <v>12329.311892675656</v>
      </c>
    </row>
    <row r="3940" spans="1:16" x14ac:dyDescent="0.2">
      <c r="A3940" s="546" t="s">
        <v>8110</v>
      </c>
      <c r="B3940" s="498" t="s">
        <v>619</v>
      </c>
      <c r="C3940" s="499" t="s">
        <v>620</v>
      </c>
      <c r="D3940" s="546" t="s">
        <v>9984</v>
      </c>
      <c r="E3940" s="575">
        <v>1900</v>
      </c>
      <c r="F3940" s="576">
        <v>41249685</v>
      </c>
      <c r="G3940" s="577" t="s">
        <v>9985</v>
      </c>
      <c r="H3940" s="551" t="s">
        <v>8140</v>
      </c>
      <c r="I3940" s="551" t="s">
        <v>7142</v>
      </c>
      <c r="J3940" s="551" t="s">
        <v>8140</v>
      </c>
      <c r="K3940" s="555">
        <v>1</v>
      </c>
      <c r="L3940" s="546">
        <v>12</v>
      </c>
      <c r="M3940" s="578">
        <v>25450.417934003184</v>
      </c>
      <c r="N3940" s="546">
        <v>1</v>
      </c>
      <c r="O3940" s="546">
        <v>6</v>
      </c>
      <c r="P3940" s="578">
        <v>12329.311892675656</v>
      </c>
    </row>
    <row r="3941" spans="1:16" x14ac:dyDescent="0.2">
      <c r="A3941" s="546" t="s">
        <v>8110</v>
      </c>
      <c r="B3941" s="498" t="s">
        <v>619</v>
      </c>
      <c r="C3941" s="499" t="s">
        <v>620</v>
      </c>
      <c r="D3941" s="546" t="s">
        <v>8536</v>
      </c>
      <c r="E3941" s="575">
        <v>3000</v>
      </c>
      <c r="F3941" s="576">
        <v>40846400</v>
      </c>
      <c r="G3941" s="577" t="s">
        <v>9986</v>
      </c>
      <c r="H3941" s="551" t="s">
        <v>9987</v>
      </c>
      <c r="I3941" s="551" t="s">
        <v>7122</v>
      </c>
      <c r="J3941" s="551" t="s">
        <v>9987</v>
      </c>
      <c r="K3941" s="555">
        <v>1</v>
      </c>
      <c r="L3941" s="546">
        <v>12</v>
      </c>
      <c r="M3941" s="578">
        <v>38688.217934003187</v>
      </c>
      <c r="N3941" s="546">
        <v>1</v>
      </c>
      <c r="O3941" s="546">
        <v>6</v>
      </c>
      <c r="P3941" s="578">
        <v>19210.111892675654</v>
      </c>
    </row>
    <row r="3942" spans="1:16" x14ac:dyDescent="0.2">
      <c r="A3942" s="546" t="s">
        <v>8110</v>
      </c>
      <c r="B3942" s="498" t="s">
        <v>619</v>
      </c>
      <c r="C3942" s="499" t="s">
        <v>620</v>
      </c>
      <c r="D3942" s="546" t="s">
        <v>8536</v>
      </c>
      <c r="E3942" s="575">
        <v>5000</v>
      </c>
      <c r="F3942" s="576">
        <v>23925478</v>
      </c>
      <c r="G3942" s="577" t="s">
        <v>9988</v>
      </c>
      <c r="H3942" s="551" t="s">
        <v>8275</v>
      </c>
      <c r="I3942" s="551" t="s">
        <v>7082</v>
      </c>
      <c r="J3942" s="551" t="s">
        <v>8275</v>
      </c>
      <c r="K3942" s="555">
        <v>1</v>
      </c>
      <c r="L3942" s="546">
        <v>12</v>
      </c>
      <c r="M3942" s="578">
        <v>62688.217934003187</v>
      </c>
      <c r="N3942" s="546">
        <v>1</v>
      </c>
      <c r="O3942" s="546">
        <v>6</v>
      </c>
      <c r="P3942" s="578">
        <v>31210.111892675654</v>
      </c>
    </row>
    <row r="3943" spans="1:16" x14ac:dyDescent="0.2">
      <c r="A3943" s="546" t="s">
        <v>8110</v>
      </c>
      <c r="B3943" s="498" t="s">
        <v>619</v>
      </c>
      <c r="C3943" s="499" t="s">
        <v>620</v>
      </c>
      <c r="D3943" s="546" t="s">
        <v>9989</v>
      </c>
      <c r="E3943" s="575">
        <v>3500</v>
      </c>
      <c r="F3943" s="576">
        <v>23936844</v>
      </c>
      <c r="G3943" s="577" t="s">
        <v>9990</v>
      </c>
      <c r="H3943" s="551" t="s">
        <v>7129</v>
      </c>
      <c r="I3943" s="551" t="s">
        <v>7082</v>
      </c>
      <c r="J3943" s="551" t="s">
        <v>7129</v>
      </c>
      <c r="K3943" s="555">
        <v>1</v>
      </c>
      <c r="L3943" s="546">
        <v>12</v>
      </c>
      <c r="M3943" s="578">
        <v>44688.217934003187</v>
      </c>
      <c r="N3943" s="546">
        <v>1</v>
      </c>
      <c r="O3943" s="546">
        <v>6</v>
      </c>
      <c r="P3943" s="578">
        <v>22210.111892675654</v>
      </c>
    </row>
    <row r="3944" spans="1:16" x14ac:dyDescent="0.2">
      <c r="A3944" s="546" t="s">
        <v>8110</v>
      </c>
      <c r="B3944" s="498" t="s">
        <v>619</v>
      </c>
      <c r="C3944" s="499" t="s">
        <v>620</v>
      </c>
      <c r="D3944" s="546" t="s">
        <v>9989</v>
      </c>
      <c r="E3944" s="575">
        <v>3300</v>
      </c>
      <c r="F3944" s="576">
        <v>23957212</v>
      </c>
      <c r="G3944" s="577" t="s">
        <v>9991</v>
      </c>
      <c r="H3944" s="551" t="s">
        <v>9992</v>
      </c>
      <c r="I3944" s="551" t="s">
        <v>7082</v>
      </c>
      <c r="J3944" s="551" t="s">
        <v>9992</v>
      </c>
      <c r="K3944" s="555">
        <v>1</v>
      </c>
      <c r="L3944" s="546">
        <v>12</v>
      </c>
      <c r="M3944" s="578">
        <v>42288.217934003187</v>
      </c>
      <c r="N3944" s="546">
        <v>1</v>
      </c>
      <c r="O3944" s="546">
        <v>6</v>
      </c>
      <c r="P3944" s="578">
        <v>21010.111892675654</v>
      </c>
    </row>
    <row r="3945" spans="1:16" x14ac:dyDescent="0.2">
      <c r="A3945" s="546" t="s">
        <v>8110</v>
      </c>
      <c r="B3945" s="498" t="s">
        <v>619</v>
      </c>
      <c r="C3945" s="499" t="s">
        <v>620</v>
      </c>
      <c r="D3945" s="546" t="s">
        <v>8536</v>
      </c>
      <c r="E3945" s="575">
        <v>1900</v>
      </c>
      <c r="F3945" s="576">
        <v>25200447</v>
      </c>
      <c r="G3945" s="577" t="s">
        <v>9993</v>
      </c>
      <c r="H3945" s="551" t="s">
        <v>8124</v>
      </c>
      <c r="I3945" s="551" t="s">
        <v>7142</v>
      </c>
      <c r="J3945" s="551" t="s">
        <v>8124</v>
      </c>
      <c r="K3945" s="555">
        <v>1</v>
      </c>
      <c r="L3945" s="546">
        <v>12</v>
      </c>
      <c r="M3945" s="578">
        <v>25450.417934003184</v>
      </c>
      <c r="N3945" s="546">
        <v>1</v>
      </c>
      <c r="O3945" s="546">
        <v>6</v>
      </c>
      <c r="P3945" s="578">
        <v>12329.311892675656</v>
      </c>
    </row>
    <row r="3946" spans="1:16" x14ac:dyDescent="0.2">
      <c r="A3946" s="546" t="s">
        <v>8110</v>
      </c>
      <c r="B3946" s="498" t="s">
        <v>619</v>
      </c>
      <c r="C3946" s="499" t="s">
        <v>620</v>
      </c>
      <c r="D3946" s="546" t="s">
        <v>9994</v>
      </c>
      <c r="E3946" s="575">
        <v>1900</v>
      </c>
      <c r="F3946" s="576">
        <v>24389271</v>
      </c>
      <c r="G3946" s="577" t="s">
        <v>9995</v>
      </c>
      <c r="H3946" s="551" t="s">
        <v>8119</v>
      </c>
      <c r="I3946" s="551" t="s">
        <v>7142</v>
      </c>
      <c r="J3946" s="551" t="s">
        <v>8119</v>
      </c>
      <c r="K3946" s="555">
        <v>1</v>
      </c>
      <c r="L3946" s="546">
        <v>12</v>
      </c>
      <c r="M3946" s="578">
        <v>25450.417934003184</v>
      </c>
      <c r="N3946" s="546">
        <v>1</v>
      </c>
      <c r="O3946" s="546">
        <v>6</v>
      </c>
      <c r="P3946" s="578">
        <v>12329.311892675656</v>
      </c>
    </row>
    <row r="3947" spans="1:16" x14ac:dyDescent="0.2">
      <c r="A3947" s="546" t="s">
        <v>8110</v>
      </c>
      <c r="B3947" s="498" t="s">
        <v>619</v>
      </c>
      <c r="C3947" s="499" t="s">
        <v>620</v>
      </c>
      <c r="D3947" s="546" t="s">
        <v>8111</v>
      </c>
      <c r="E3947" s="575">
        <v>1900</v>
      </c>
      <c r="F3947" s="576">
        <v>43984012</v>
      </c>
      <c r="G3947" s="577" t="s">
        <v>9996</v>
      </c>
      <c r="H3947" s="551" t="s">
        <v>8124</v>
      </c>
      <c r="I3947" s="551" t="s">
        <v>7142</v>
      </c>
      <c r="J3947" s="551" t="s">
        <v>8124</v>
      </c>
      <c r="K3947" s="555">
        <v>1</v>
      </c>
      <c r="L3947" s="546">
        <v>12</v>
      </c>
      <c r="M3947" s="578">
        <v>25450.417934003184</v>
      </c>
      <c r="N3947" s="546">
        <v>1</v>
      </c>
      <c r="O3947" s="546">
        <v>6</v>
      </c>
      <c r="P3947" s="578">
        <v>12329.311892675656</v>
      </c>
    </row>
    <row r="3948" spans="1:16" x14ac:dyDescent="0.2">
      <c r="A3948" s="546" t="s">
        <v>8110</v>
      </c>
      <c r="B3948" s="498" t="s">
        <v>619</v>
      </c>
      <c r="C3948" s="499" t="s">
        <v>620</v>
      </c>
      <c r="D3948" s="546" t="s">
        <v>8111</v>
      </c>
      <c r="E3948" s="575">
        <v>1900</v>
      </c>
      <c r="F3948" s="576">
        <v>23909759</v>
      </c>
      <c r="G3948" s="577" t="s">
        <v>9997</v>
      </c>
      <c r="H3948" s="551" t="s">
        <v>8124</v>
      </c>
      <c r="I3948" s="551" t="s">
        <v>7142</v>
      </c>
      <c r="J3948" s="551" t="s">
        <v>8124</v>
      </c>
      <c r="K3948" s="555">
        <v>1</v>
      </c>
      <c r="L3948" s="546">
        <v>12</v>
      </c>
      <c r="M3948" s="578">
        <v>25450.417934003184</v>
      </c>
      <c r="N3948" s="546">
        <v>1</v>
      </c>
      <c r="O3948" s="546">
        <v>6</v>
      </c>
      <c r="P3948" s="578">
        <v>12329.311892675656</v>
      </c>
    </row>
    <row r="3949" spans="1:16" x14ac:dyDescent="0.2">
      <c r="A3949" s="546" t="s">
        <v>8110</v>
      </c>
      <c r="B3949" s="498" t="s">
        <v>619</v>
      </c>
      <c r="C3949" s="499" t="s">
        <v>620</v>
      </c>
      <c r="D3949" s="546" t="s">
        <v>8111</v>
      </c>
      <c r="E3949" s="575">
        <v>4300</v>
      </c>
      <c r="F3949" s="576">
        <v>42155937</v>
      </c>
      <c r="G3949" s="577" t="s">
        <v>9998</v>
      </c>
      <c r="H3949" s="551" t="s">
        <v>9645</v>
      </c>
      <c r="I3949" s="551" t="s">
        <v>7082</v>
      </c>
      <c r="J3949" s="551" t="s">
        <v>9645</v>
      </c>
      <c r="K3949" s="555">
        <v>1</v>
      </c>
      <c r="L3949" s="546">
        <v>12</v>
      </c>
      <c r="M3949" s="578">
        <v>54288.217934003187</v>
      </c>
      <c r="N3949" s="546">
        <v>1</v>
      </c>
      <c r="O3949" s="546">
        <v>6</v>
      </c>
      <c r="P3949" s="578">
        <v>27010.111892675654</v>
      </c>
    </row>
    <row r="3950" spans="1:16" x14ac:dyDescent="0.2">
      <c r="A3950" s="546" t="s">
        <v>8110</v>
      </c>
      <c r="B3950" s="498" t="s">
        <v>619</v>
      </c>
      <c r="C3950" s="499" t="s">
        <v>620</v>
      </c>
      <c r="D3950" s="546" t="s">
        <v>8111</v>
      </c>
      <c r="E3950" s="575">
        <v>1900</v>
      </c>
      <c r="F3950" s="576">
        <v>41965405</v>
      </c>
      <c r="G3950" s="577" t="s">
        <v>9999</v>
      </c>
      <c r="H3950" s="551" t="s">
        <v>8124</v>
      </c>
      <c r="I3950" s="551" t="s">
        <v>7142</v>
      </c>
      <c r="J3950" s="551" t="s">
        <v>8124</v>
      </c>
      <c r="K3950" s="555">
        <v>1</v>
      </c>
      <c r="L3950" s="546">
        <v>12</v>
      </c>
      <c r="M3950" s="578">
        <v>25450.417934003184</v>
      </c>
      <c r="N3950" s="546">
        <v>1</v>
      </c>
      <c r="O3950" s="546">
        <v>6</v>
      </c>
      <c r="P3950" s="578">
        <v>12329.311892675656</v>
      </c>
    </row>
    <row r="3951" spans="1:16" x14ac:dyDescent="0.2">
      <c r="A3951" s="546" t="s">
        <v>8110</v>
      </c>
      <c r="B3951" s="498" t="s">
        <v>619</v>
      </c>
      <c r="C3951" s="499" t="s">
        <v>620</v>
      </c>
      <c r="D3951" s="546" t="s">
        <v>8111</v>
      </c>
      <c r="E3951" s="575">
        <v>4300</v>
      </c>
      <c r="F3951" s="576">
        <v>43999809</v>
      </c>
      <c r="G3951" s="577" t="s">
        <v>10000</v>
      </c>
      <c r="H3951" s="551" t="s">
        <v>8760</v>
      </c>
      <c r="I3951" s="551" t="s">
        <v>7082</v>
      </c>
      <c r="J3951" s="551" t="s">
        <v>8760</v>
      </c>
      <c r="K3951" s="555">
        <v>1</v>
      </c>
      <c r="L3951" s="546">
        <v>12</v>
      </c>
      <c r="M3951" s="578">
        <v>54288.217934003187</v>
      </c>
      <c r="N3951" s="546">
        <v>1</v>
      </c>
      <c r="O3951" s="546">
        <v>6</v>
      </c>
      <c r="P3951" s="578">
        <v>27010.111892675654</v>
      </c>
    </row>
    <row r="3952" spans="1:16" x14ac:dyDescent="0.2">
      <c r="A3952" s="546" t="s">
        <v>8110</v>
      </c>
      <c r="B3952" s="498" t="s">
        <v>619</v>
      </c>
      <c r="C3952" s="499" t="s">
        <v>620</v>
      </c>
      <c r="D3952" s="546" t="s">
        <v>8111</v>
      </c>
      <c r="E3952" s="575">
        <v>1900</v>
      </c>
      <c r="F3952" s="576">
        <v>24708787</v>
      </c>
      <c r="G3952" s="577" t="s">
        <v>10001</v>
      </c>
      <c r="H3952" s="551" t="s">
        <v>9809</v>
      </c>
      <c r="I3952" s="551" t="s">
        <v>7142</v>
      </c>
      <c r="J3952" s="551" t="s">
        <v>9809</v>
      </c>
      <c r="K3952" s="555">
        <v>1</v>
      </c>
      <c r="L3952" s="546">
        <v>12</v>
      </c>
      <c r="M3952" s="578">
        <v>25450.417934003184</v>
      </c>
      <c r="N3952" s="546">
        <v>1</v>
      </c>
      <c r="O3952" s="546">
        <v>6</v>
      </c>
      <c r="P3952" s="578">
        <v>12329.311892675656</v>
      </c>
    </row>
    <row r="3953" spans="1:16" x14ac:dyDescent="0.2">
      <c r="A3953" s="546" t="s">
        <v>8110</v>
      </c>
      <c r="B3953" s="498" t="s">
        <v>619</v>
      </c>
      <c r="C3953" s="499" t="s">
        <v>620</v>
      </c>
      <c r="D3953" s="546" t="s">
        <v>8111</v>
      </c>
      <c r="E3953" s="575">
        <v>3300</v>
      </c>
      <c r="F3953" s="576">
        <v>23925648</v>
      </c>
      <c r="G3953" s="577" t="s">
        <v>10002</v>
      </c>
      <c r="H3953" s="551" t="s">
        <v>8493</v>
      </c>
      <c r="I3953" s="551" t="s">
        <v>7082</v>
      </c>
      <c r="J3953" s="551" t="s">
        <v>8493</v>
      </c>
      <c r="K3953" s="555">
        <v>1</v>
      </c>
      <c r="L3953" s="546">
        <v>12</v>
      </c>
      <c r="M3953" s="578">
        <v>42288.217934003187</v>
      </c>
      <c r="N3953" s="546">
        <v>1</v>
      </c>
      <c r="O3953" s="546">
        <v>6</v>
      </c>
      <c r="P3953" s="578">
        <v>21010.111892675654</v>
      </c>
    </row>
    <row r="3954" spans="1:16" x14ac:dyDescent="0.2">
      <c r="A3954" s="546" t="s">
        <v>8110</v>
      </c>
      <c r="B3954" s="498" t="s">
        <v>619</v>
      </c>
      <c r="C3954" s="499" t="s">
        <v>620</v>
      </c>
      <c r="D3954" s="546" t="s">
        <v>8125</v>
      </c>
      <c r="E3954" s="575">
        <v>4300</v>
      </c>
      <c r="F3954" s="576">
        <v>44387795</v>
      </c>
      <c r="G3954" s="577" t="s">
        <v>10003</v>
      </c>
      <c r="H3954" s="551" t="s">
        <v>8310</v>
      </c>
      <c r="I3954" s="551" t="s">
        <v>7082</v>
      </c>
      <c r="J3954" s="551" t="s">
        <v>8310</v>
      </c>
      <c r="K3954" s="555">
        <v>1</v>
      </c>
      <c r="L3954" s="546">
        <v>12</v>
      </c>
      <c r="M3954" s="578">
        <v>54288.217934003187</v>
      </c>
      <c r="N3954" s="546">
        <v>1</v>
      </c>
      <c r="O3954" s="546">
        <v>6</v>
      </c>
      <c r="P3954" s="578">
        <v>27010.111892675654</v>
      </c>
    </row>
    <row r="3955" spans="1:16" x14ac:dyDescent="0.2">
      <c r="A3955" s="546" t="s">
        <v>8110</v>
      </c>
      <c r="B3955" s="498" t="s">
        <v>619</v>
      </c>
      <c r="C3955" s="499" t="s">
        <v>620</v>
      </c>
      <c r="D3955" s="546" t="s">
        <v>9653</v>
      </c>
      <c r="E3955" s="575">
        <v>2300</v>
      </c>
      <c r="F3955" s="576">
        <v>45337974</v>
      </c>
      <c r="G3955" s="577" t="s">
        <v>10004</v>
      </c>
      <c r="H3955" s="551" t="s">
        <v>7122</v>
      </c>
      <c r="I3955" s="551" t="s">
        <v>7122</v>
      </c>
      <c r="J3955" s="551" t="s">
        <v>7122</v>
      </c>
      <c r="K3955" s="555">
        <v>1</v>
      </c>
      <c r="L3955" s="546">
        <v>12</v>
      </c>
      <c r="M3955" s="578">
        <v>30288.217934003187</v>
      </c>
      <c r="N3955" s="546">
        <v>1</v>
      </c>
      <c r="O3955" s="546">
        <v>6</v>
      </c>
      <c r="P3955" s="578">
        <v>14945.311892675656</v>
      </c>
    </row>
    <row r="3956" spans="1:16" x14ac:dyDescent="0.2">
      <c r="A3956" s="546" t="s">
        <v>8110</v>
      </c>
      <c r="B3956" s="498" t="s">
        <v>619</v>
      </c>
      <c r="C3956" s="499" t="s">
        <v>620</v>
      </c>
      <c r="D3956" s="546" t="s">
        <v>8322</v>
      </c>
      <c r="E3956" s="575">
        <v>2800</v>
      </c>
      <c r="F3956" s="576">
        <v>23937032</v>
      </c>
      <c r="G3956" s="577" t="s">
        <v>10005</v>
      </c>
      <c r="H3956" s="551" t="s">
        <v>10006</v>
      </c>
      <c r="I3956" s="551" t="s">
        <v>7122</v>
      </c>
      <c r="J3956" s="551" t="s">
        <v>10006</v>
      </c>
      <c r="K3956" s="555">
        <v>1</v>
      </c>
      <c r="L3956" s="546">
        <v>12</v>
      </c>
      <c r="M3956" s="578">
        <v>36288.217934003187</v>
      </c>
      <c r="N3956" s="546">
        <v>1</v>
      </c>
      <c r="O3956" s="546">
        <v>6</v>
      </c>
      <c r="P3956" s="578">
        <v>18010.111892675654</v>
      </c>
    </row>
    <row r="3957" spans="1:16" x14ac:dyDescent="0.2">
      <c r="A3957" s="546" t="s">
        <v>8110</v>
      </c>
      <c r="B3957" s="498" t="s">
        <v>619</v>
      </c>
      <c r="C3957" s="499" t="s">
        <v>620</v>
      </c>
      <c r="D3957" s="546" t="s">
        <v>10007</v>
      </c>
      <c r="E3957" s="575">
        <v>1900</v>
      </c>
      <c r="F3957" s="576">
        <v>25327436</v>
      </c>
      <c r="G3957" s="577" t="s">
        <v>10008</v>
      </c>
      <c r="H3957" s="551" t="s">
        <v>8119</v>
      </c>
      <c r="I3957" s="551" t="s">
        <v>7142</v>
      </c>
      <c r="J3957" s="551" t="s">
        <v>8119</v>
      </c>
      <c r="K3957" s="555">
        <v>1</v>
      </c>
      <c r="L3957" s="546">
        <v>12</v>
      </c>
      <c r="M3957" s="578">
        <v>25450.417934003184</v>
      </c>
      <c r="N3957" s="546">
        <v>1</v>
      </c>
      <c r="O3957" s="546">
        <v>6</v>
      </c>
      <c r="P3957" s="578">
        <v>12329.311892675656</v>
      </c>
    </row>
    <row r="3958" spans="1:16" x14ac:dyDescent="0.2">
      <c r="A3958" s="546" t="s">
        <v>8110</v>
      </c>
      <c r="B3958" s="498" t="s">
        <v>619</v>
      </c>
      <c r="C3958" s="499" t="s">
        <v>620</v>
      </c>
      <c r="D3958" s="546" t="s">
        <v>8111</v>
      </c>
      <c r="E3958" s="575">
        <v>1900</v>
      </c>
      <c r="F3958" s="576">
        <v>41584933</v>
      </c>
      <c r="G3958" s="577" t="s">
        <v>10009</v>
      </c>
      <c r="H3958" s="551" t="s">
        <v>8119</v>
      </c>
      <c r="I3958" s="551" t="s">
        <v>7142</v>
      </c>
      <c r="J3958" s="551" t="s">
        <v>8119</v>
      </c>
      <c r="K3958" s="555">
        <v>1</v>
      </c>
      <c r="L3958" s="546">
        <v>12</v>
      </c>
      <c r="M3958" s="578">
        <v>25450.417934003184</v>
      </c>
      <c r="N3958" s="546">
        <v>1</v>
      </c>
      <c r="O3958" s="546">
        <v>6</v>
      </c>
      <c r="P3958" s="578">
        <v>12329.311892675656</v>
      </c>
    </row>
    <row r="3959" spans="1:16" x14ac:dyDescent="0.2">
      <c r="A3959" s="546" t="s">
        <v>8110</v>
      </c>
      <c r="B3959" s="498" t="s">
        <v>619</v>
      </c>
      <c r="C3959" s="499" t="s">
        <v>620</v>
      </c>
      <c r="D3959" s="546" t="s">
        <v>9568</v>
      </c>
      <c r="E3959" s="575">
        <v>3500</v>
      </c>
      <c r="F3959" s="576">
        <v>23981892</v>
      </c>
      <c r="G3959" s="577" t="s">
        <v>10010</v>
      </c>
      <c r="H3959" s="551" t="s">
        <v>10011</v>
      </c>
      <c r="I3959" s="551" t="s">
        <v>7082</v>
      </c>
      <c r="J3959" s="551" t="s">
        <v>10011</v>
      </c>
      <c r="K3959" s="555">
        <v>1</v>
      </c>
      <c r="L3959" s="546">
        <v>12</v>
      </c>
      <c r="M3959" s="578">
        <v>44688.217934003187</v>
      </c>
      <c r="N3959" s="546">
        <v>1</v>
      </c>
      <c r="O3959" s="546">
        <v>6</v>
      </c>
      <c r="P3959" s="578">
        <v>22210.111892675654</v>
      </c>
    </row>
    <row r="3960" spans="1:16" x14ac:dyDescent="0.2">
      <c r="A3960" s="546" t="s">
        <v>8110</v>
      </c>
      <c r="B3960" s="498" t="s">
        <v>619</v>
      </c>
      <c r="C3960" s="499" t="s">
        <v>620</v>
      </c>
      <c r="D3960" s="546" t="s">
        <v>10012</v>
      </c>
      <c r="E3960" s="575">
        <v>5500</v>
      </c>
      <c r="F3960" s="576">
        <v>23981892</v>
      </c>
      <c r="G3960" s="577" t="s">
        <v>10010</v>
      </c>
      <c r="H3960" s="551" t="s">
        <v>10011</v>
      </c>
      <c r="I3960" s="551" t="s">
        <v>7082</v>
      </c>
      <c r="J3960" s="551" t="s">
        <v>10011</v>
      </c>
      <c r="K3960" s="555">
        <v>1</v>
      </c>
      <c r="L3960" s="546">
        <v>12</v>
      </c>
      <c r="M3960" s="578">
        <v>68688.217934003187</v>
      </c>
      <c r="N3960" s="546">
        <v>1</v>
      </c>
      <c r="O3960" s="546">
        <v>6</v>
      </c>
      <c r="P3960" s="578">
        <v>34210.111892675661</v>
      </c>
    </row>
    <row r="3961" spans="1:16" x14ac:dyDescent="0.2">
      <c r="A3961" s="546" t="s">
        <v>8110</v>
      </c>
      <c r="B3961" s="498" t="s">
        <v>619</v>
      </c>
      <c r="C3961" s="499" t="s">
        <v>620</v>
      </c>
      <c r="D3961" s="546" t="s">
        <v>8279</v>
      </c>
      <c r="E3961" s="575">
        <v>1900</v>
      </c>
      <c r="F3961" s="576">
        <v>25300651</v>
      </c>
      <c r="G3961" s="577" t="s">
        <v>10013</v>
      </c>
      <c r="H3961" s="551" t="s">
        <v>8119</v>
      </c>
      <c r="I3961" s="551" t="s">
        <v>7142</v>
      </c>
      <c r="J3961" s="551" t="s">
        <v>8119</v>
      </c>
      <c r="K3961" s="555">
        <v>1</v>
      </c>
      <c r="L3961" s="546">
        <v>12</v>
      </c>
      <c r="M3961" s="578">
        <v>25450.417934003184</v>
      </c>
      <c r="N3961" s="546">
        <v>1</v>
      </c>
      <c r="O3961" s="546">
        <v>6</v>
      </c>
      <c r="P3961" s="578">
        <v>12329.311892675656</v>
      </c>
    </row>
    <row r="3962" spans="1:16" x14ac:dyDescent="0.2">
      <c r="A3962" s="546" t="s">
        <v>8110</v>
      </c>
      <c r="B3962" s="498" t="s">
        <v>619</v>
      </c>
      <c r="C3962" s="499" t="s">
        <v>620</v>
      </c>
      <c r="D3962" s="546" t="s">
        <v>8111</v>
      </c>
      <c r="E3962" s="575">
        <v>1900</v>
      </c>
      <c r="F3962" s="576">
        <v>23926406</v>
      </c>
      <c r="G3962" s="577" t="s">
        <v>10014</v>
      </c>
      <c r="H3962" s="551" t="s">
        <v>8119</v>
      </c>
      <c r="I3962" s="551" t="s">
        <v>7142</v>
      </c>
      <c r="J3962" s="551" t="s">
        <v>8119</v>
      </c>
      <c r="K3962" s="555">
        <v>1</v>
      </c>
      <c r="L3962" s="546">
        <v>12</v>
      </c>
      <c r="M3962" s="578">
        <v>25450.417934003184</v>
      </c>
      <c r="N3962" s="546">
        <v>1</v>
      </c>
      <c r="O3962" s="546">
        <v>6</v>
      </c>
      <c r="P3962" s="578">
        <v>12329.311892675656</v>
      </c>
    </row>
    <row r="3963" spans="1:16" x14ac:dyDescent="0.2">
      <c r="A3963" s="546" t="s">
        <v>8110</v>
      </c>
      <c r="B3963" s="498" t="s">
        <v>619</v>
      </c>
      <c r="C3963" s="499" t="s">
        <v>620</v>
      </c>
      <c r="D3963" s="546" t="s">
        <v>10015</v>
      </c>
      <c r="E3963" s="575">
        <v>1900</v>
      </c>
      <c r="F3963" s="576">
        <v>24570185</v>
      </c>
      <c r="G3963" s="577" t="s">
        <v>10016</v>
      </c>
      <c r="H3963" s="551" t="s">
        <v>8124</v>
      </c>
      <c r="I3963" s="551" t="s">
        <v>7142</v>
      </c>
      <c r="J3963" s="551" t="s">
        <v>8124</v>
      </c>
      <c r="K3963" s="555">
        <v>1</v>
      </c>
      <c r="L3963" s="546">
        <v>12</v>
      </c>
      <c r="M3963" s="578">
        <v>25450.417934003184</v>
      </c>
      <c r="N3963" s="546">
        <v>1</v>
      </c>
      <c r="O3963" s="546">
        <v>6</v>
      </c>
      <c r="P3963" s="578">
        <v>12329.311892675656</v>
      </c>
    </row>
    <row r="3964" spans="1:16" x14ac:dyDescent="0.2">
      <c r="A3964" s="546" t="s">
        <v>8110</v>
      </c>
      <c r="B3964" s="498" t="s">
        <v>619</v>
      </c>
      <c r="C3964" s="499" t="s">
        <v>620</v>
      </c>
      <c r="D3964" s="546" t="s">
        <v>8111</v>
      </c>
      <c r="E3964" s="575">
        <v>1900</v>
      </c>
      <c r="F3964" s="576">
        <v>25220877</v>
      </c>
      <c r="G3964" s="577" t="s">
        <v>10017</v>
      </c>
      <c r="H3964" s="551" t="s">
        <v>8119</v>
      </c>
      <c r="I3964" s="551" t="s">
        <v>7142</v>
      </c>
      <c r="J3964" s="551" t="s">
        <v>8119</v>
      </c>
      <c r="K3964" s="555">
        <v>1</v>
      </c>
      <c r="L3964" s="546">
        <v>12</v>
      </c>
      <c r="M3964" s="578">
        <v>25450.417934003184</v>
      </c>
      <c r="N3964" s="546">
        <v>1</v>
      </c>
      <c r="O3964" s="546">
        <v>6</v>
      </c>
      <c r="P3964" s="578">
        <v>12329.311892675656</v>
      </c>
    </row>
    <row r="3965" spans="1:16" x14ac:dyDescent="0.2">
      <c r="A3965" s="546" t="s">
        <v>8110</v>
      </c>
      <c r="B3965" s="498" t="s">
        <v>619</v>
      </c>
      <c r="C3965" s="499" t="s">
        <v>620</v>
      </c>
      <c r="D3965" s="546" t="s">
        <v>9051</v>
      </c>
      <c r="E3965" s="575">
        <v>1900</v>
      </c>
      <c r="F3965" s="576">
        <v>40175519</v>
      </c>
      <c r="G3965" s="577" t="s">
        <v>10018</v>
      </c>
      <c r="H3965" s="551" t="s">
        <v>8124</v>
      </c>
      <c r="I3965" s="551" t="s">
        <v>7142</v>
      </c>
      <c r="J3965" s="551" t="s">
        <v>8124</v>
      </c>
      <c r="K3965" s="555">
        <v>1</v>
      </c>
      <c r="L3965" s="546">
        <v>12</v>
      </c>
      <c r="M3965" s="578">
        <v>25450.417934003184</v>
      </c>
      <c r="N3965" s="546">
        <v>1</v>
      </c>
      <c r="O3965" s="546">
        <v>6</v>
      </c>
      <c r="P3965" s="578">
        <v>12329.311892675656</v>
      </c>
    </row>
    <row r="3966" spans="1:16" x14ac:dyDescent="0.2">
      <c r="A3966" s="546" t="s">
        <v>8110</v>
      </c>
      <c r="B3966" s="498" t="s">
        <v>619</v>
      </c>
      <c r="C3966" s="499" t="s">
        <v>620</v>
      </c>
      <c r="D3966" s="546" t="s">
        <v>8111</v>
      </c>
      <c r="E3966" s="575">
        <v>1900</v>
      </c>
      <c r="F3966" s="576">
        <v>24470804</v>
      </c>
      <c r="G3966" s="577" t="s">
        <v>10019</v>
      </c>
      <c r="H3966" s="551" t="s">
        <v>8124</v>
      </c>
      <c r="I3966" s="551" t="s">
        <v>7142</v>
      </c>
      <c r="J3966" s="551" t="s">
        <v>8124</v>
      </c>
      <c r="K3966" s="555">
        <v>1</v>
      </c>
      <c r="L3966" s="546">
        <v>12</v>
      </c>
      <c r="M3966" s="578">
        <v>25450.417934003184</v>
      </c>
      <c r="N3966" s="546">
        <v>1</v>
      </c>
      <c r="O3966" s="546">
        <v>6</v>
      </c>
      <c r="P3966" s="578">
        <v>12329.311892675656</v>
      </c>
    </row>
    <row r="3967" spans="1:16" x14ac:dyDescent="0.2">
      <c r="A3967" s="546" t="s">
        <v>8110</v>
      </c>
      <c r="B3967" s="498" t="s">
        <v>619</v>
      </c>
      <c r="C3967" s="499" t="s">
        <v>620</v>
      </c>
      <c r="D3967" s="546" t="s">
        <v>8111</v>
      </c>
      <c r="E3967" s="575">
        <v>1900</v>
      </c>
      <c r="F3967" s="576">
        <v>25305350</v>
      </c>
      <c r="G3967" s="577" t="s">
        <v>10020</v>
      </c>
      <c r="H3967" s="551" t="s">
        <v>8124</v>
      </c>
      <c r="I3967" s="551" t="s">
        <v>7142</v>
      </c>
      <c r="J3967" s="551" t="s">
        <v>8124</v>
      </c>
      <c r="K3967" s="555">
        <v>1</v>
      </c>
      <c r="L3967" s="546">
        <v>12</v>
      </c>
      <c r="M3967" s="578">
        <v>25450.417934003184</v>
      </c>
      <c r="N3967" s="546">
        <v>1</v>
      </c>
      <c r="O3967" s="546">
        <v>6</v>
      </c>
      <c r="P3967" s="578">
        <v>12329.311892675656</v>
      </c>
    </row>
    <row r="3968" spans="1:16" x14ac:dyDescent="0.2">
      <c r="A3968" s="546" t="s">
        <v>8110</v>
      </c>
      <c r="B3968" s="498" t="s">
        <v>619</v>
      </c>
      <c r="C3968" s="499" t="s">
        <v>620</v>
      </c>
      <c r="D3968" s="546" t="s">
        <v>8560</v>
      </c>
      <c r="E3968" s="575">
        <v>1900</v>
      </c>
      <c r="F3968" s="576">
        <v>80070089</v>
      </c>
      <c r="G3968" s="577" t="s">
        <v>10021</v>
      </c>
      <c r="H3968" s="551" t="s">
        <v>8124</v>
      </c>
      <c r="I3968" s="551" t="s">
        <v>7142</v>
      </c>
      <c r="J3968" s="551" t="s">
        <v>8124</v>
      </c>
      <c r="K3968" s="555">
        <v>1</v>
      </c>
      <c r="L3968" s="546">
        <v>12</v>
      </c>
      <c r="M3968" s="578">
        <v>25450.417934003184</v>
      </c>
      <c r="N3968" s="546">
        <v>1</v>
      </c>
      <c r="O3968" s="546">
        <v>6</v>
      </c>
      <c r="P3968" s="578">
        <v>12329.311892675656</v>
      </c>
    </row>
    <row r="3969" spans="1:16" x14ac:dyDescent="0.2">
      <c r="A3969" s="546" t="s">
        <v>8110</v>
      </c>
      <c r="B3969" s="498" t="s">
        <v>619</v>
      </c>
      <c r="C3969" s="499" t="s">
        <v>620</v>
      </c>
      <c r="D3969" s="546" t="s">
        <v>10022</v>
      </c>
      <c r="E3969" s="575">
        <v>1900</v>
      </c>
      <c r="F3969" s="576">
        <v>43281</v>
      </c>
      <c r="G3969" s="577" t="s">
        <v>10023</v>
      </c>
      <c r="H3969" s="551" t="s">
        <v>781</v>
      </c>
      <c r="I3969" s="551" t="s">
        <v>7142</v>
      </c>
      <c r="J3969" s="551" t="s">
        <v>781</v>
      </c>
      <c r="K3969" s="555">
        <v>1</v>
      </c>
      <c r="L3969" s="546">
        <v>12</v>
      </c>
      <c r="M3969" s="578">
        <v>25450.417934003184</v>
      </c>
      <c r="N3969" s="546">
        <v>1</v>
      </c>
      <c r="O3969" s="546">
        <v>6</v>
      </c>
      <c r="P3969" s="578">
        <v>12329.311892675656</v>
      </c>
    </row>
    <row r="3970" spans="1:16" x14ac:dyDescent="0.2">
      <c r="A3970" s="546" t="s">
        <v>8110</v>
      </c>
      <c r="B3970" s="498" t="s">
        <v>619</v>
      </c>
      <c r="C3970" s="499" t="s">
        <v>620</v>
      </c>
      <c r="D3970" s="546" t="s">
        <v>8734</v>
      </c>
      <c r="E3970" s="575">
        <v>1800</v>
      </c>
      <c r="F3970" s="576">
        <v>25314329</v>
      </c>
      <c r="G3970" s="577" t="s">
        <v>10024</v>
      </c>
      <c r="H3970" s="551" t="s">
        <v>8124</v>
      </c>
      <c r="I3970" s="551" t="s">
        <v>7142</v>
      </c>
      <c r="J3970" s="551" t="s">
        <v>8124</v>
      </c>
      <c r="K3970" s="555">
        <v>1</v>
      </c>
      <c r="L3970" s="546">
        <v>12</v>
      </c>
      <c r="M3970" s="578">
        <v>24142.417934003184</v>
      </c>
      <c r="N3970" s="546">
        <v>1</v>
      </c>
      <c r="O3970" s="546">
        <v>6</v>
      </c>
      <c r="P3970" s="578">
        <v>11675.311892675656</v>
      </c>
    </row>
    <row r="3971" spans="1:16" x14ac:dyDescent="0.2">
      <c r="A3971" s="546" t="s">
        <v>8110</v>
      </c>
      <c r="B3971" s="498" t="s">
        <v>619</v>
      </c>
      <c r="C3971" s="499" t="s">
        <v>620</v>
      </c>
      <c r="D3971" s="546" t="s">
        <v>8111</v>
      </c>
      <c r="E3971" s="575">
        <v>2600</v>
      </c>
      <c r="F3971" s="576">
        <v>23967352</v>
      </c>
      <c r="G3971" s="577" t="s">
        <v>10025</v>
      </c>
      <c r="H3971" s="551" t="s">
        <v>8766</v>
      </c>
      <c r="I3971" s="551" t="s">
        <v>7122</v>
      </c>
      <c r="J3971" s="551" t="s">
        <v>8766</v>
      </c>
      <c r="K3971" s="555">
        <v>1</v>
      </c>
      <c r="L3971" s="546">
        <v>12</v>
      </c>
      <c r="M3971" s="578">
        <v>33888.217934003187</v>
      </c>
      <c r="N3971" s="546">
        <v>1</v>
      </c>
      <c r="O3971" s="546">
        <v>6</v>
      </c>
      <c r="P3971" s="578">
        <v>16810.111892675654</v>
      </c>
    </row>
    <row r="3972" spans="1:16" x14ac:dyDescent="0.2">
      <c r="A3972" s="546" t="s">
        <v>8110</v>
      </c>
      <c r="B3972" s="498" t="s">
        <v>619</v>
      </c>
      <c r="C3972" s="499" t="s">
        <v>620</v>
      </c>
      <c r="D3972" s="546" t="s">
        <v>8279</v>
      </c>
      <c r="E3972" s="575">
        <v>1900</v>
      </c>
      <c r="F3972" s="576">
        <v>40415955</v>
      </c>
      <c r="G3972" s="577" t="s">
        <v>10026</v>
      </c>
      <c r="H3972" s="551" t="s">
        <v>8119</v>
      </c>
      <c r="I3972" s="551" t="s">
        <v>7142</v>
      </c>
      <c r="J3972" s="551" t="s">
        <v>8119</v>
      </c>
      <c r="K3972" s="555">
        <v>1</v>
      </c>
      <c r="L3972" s="546">
        <v>12</v>
      </c>
      <c r="M3972" s="578">
        <v>25450.417934003184</v>
      </c>
      <c r="N3972" s="546">
        <v>1</v>
      </c>
      <c r="O3972" s="546">
        <v>6</v>
      </c>
      <c r="P3972" s="578">
        <v>12329.311892675656</v>
      </c>
    </row>
    <row r="3973" spans="1:16" x14ac:dyDescent="0.2">
      <c r="A3973" s="546" t="s">
        <v>8110</v>
      </c>
      <c r="B3973" s="498" t="s">
        <v>619</v>
      </c>
      <c r="C3973" s="499" t="s">
        <v>620</v>
      </c>
      <c r="D3973" s="546" t="s">
        <v>8111</v>
      </c>
      <c r="E3973" s="575">
        <v>1900</v>
      </c>
      <c r="F3973" s="576">
        <v>41080067</v>
      </c>
      <c r="G3973" s="577" t="s">
        <v>10027</v>
      </c>
      <c r="H3973" s="551" t="s">
        <v>8576</v>
      </c>
      <c r="I3973" s="551" t="s">
        <v>7142</v>
      </c>
      <c r="J3973" s="551" t="s">
        <v>8576</v>
      </c>
      <c r="K3973" s="555">
        <v>1</v>
      </c>
      <c r="L3973" s="546">
        <v>12</v>
      </c>
      <c r="M3973" s="578">
        <v>25450.417934003184</v>
      </c>
      <c r="N3973" s="546">
        <v>1</v>
      </c>
      <c r="O3973" s="546">
        <v>6</v>
      </c>
      <c r="P3973" s="578">
        <v>12329.311892675656</v>
      </c>
    </row>
    <row r="3974" spans="1:16" x14ac:dyDescent="0.2">
      <c r="A3974" s="546" t="s">
        <v>8110</v>
      </c>
      <c r="B3974" s="498" t="s">
        <v>619</v>
      </c>
      <c r="C3974" s="499" t="s">
        <v>620</v>
      </c>
      <c r="D3974" s="546" t="s">
        <v>9507</v>
      </c>
      <c r="E3974" s="575">
        <v>3800</v>
      </c>
      <c r="F3974" s="576" t="s">
        <v>10028</v>
      </c>
      <c r="G3974" s="577" t="s">
        <v>10029</v>
      </c>
      <c r="H3974" s="551" t="s">
        <v>8670</v>
      </c>
      <c r="I3974" s="551" t="s">
        <v>7082</v>
      </c>
      <c r="J3974" s="551" t="s">
        <v>8670</v>
      </c>
      <c r="K3974" s="555">
        <v>1</v>
      </c>
      <c r="L3974" s="546">
        <v>12</v>
      </c>
      <c r="M3974" s="578">
        <v>48288.217934003187</v>
      </c>
      <c r="N3974" s="546">
        <v>1</v>
      </c>
      <c r="O3974" s="546">
        <v>6</v>
      </c>
      <c r="P3974" s="578">
        <v>24010.111892675654</v>
      </c>
    </row>
    <row r="3975" spans="1:16" x14ac:dyDescent="0.2">
      <c r="A3975" s="546" t="s">
        <v>8110</v>
      </c>
      <c r="B3975" s="498" t="s">
        <v>619</v>
      </c>
      <c r="C3975" s="499" t="s">
        <v>620</v>
      </c>
      <c r="D3975" s="546" t="s">
        <v>8111</v>
      </c>
      <c r="E3975" s="575">
        <v>1900</v>
      </c>
      <c r="F3975" s="576">
        <v>25326773</v>
      </c>
      <c r="G3975" s="577" t="s">
        <v>10030</v>
      </c>
      <c r="H3975" s="551" t="s">
        <v>8124</v>
      </c>
      <c r="I3975" s="551" t="s">
        <v>7142</v>
      </c>
      <c r="J3975" s="551" t="s">
        <v>8124</v>
      </c>
      <c r="K3975" s="555">
        <v>1</v>
      </c>
      <c r="L3975" s="546">
        <v>12</v>
      </c>
      <c r="M3975" s="578">
        <v>25450.417934003184</v>
      </c>
      <c r="N3975" s="546">
        <v>1</v>
      </c>
      <c r="O3975" s="546">
        <v>6</v>
      </c>
      <c r="P3975" s="578">
        <v>12329.311892675656</v>
      </c>
    </row>
    <row r="3976" spans="1:16" x14ac:dyDescent="0.2">
      <c r="A3976" s="546" t="s">
        <v>8110</v>
      </c>
      <c r="B3976" s="498" t="s">
        <v>619</v>
      </c>
      <c r="C3976" s="499" t="s">
        <v>620</v>
      </c>
      <c r="D3976" s="546" t="s">
        <v>8383</v>
      </c>
      <c r="E3976" s="575">
        <v>3100</v>
      </c>
      <c r="F3976" s="576" t="s">
        <v>10031</v>
      </c>
      <c r="G3976" s="577" t="s">
        <v>10032</v>
      </c>
      <c r="H3976" s="551" t="s">
        <v>8350</v>
      </c>
      <c r="I3976" s="551" t="s">
        <v>7082</v>
      </c>
      <c r="J3976" s="551" t="s">
        <v>8350</v>
      </c>
      <c r="K3976" s="555">
        <v>1</v>
      </c>
      <c r="L3976" s="546">
        <v>12</v>
      </c>
      <c r="M3976" s="578">
        <v>39888.217934003187</v>
      </c>
      <c r="N3976" s="546">
        <v>1</v>
      </c>
      <c r="O3976" s="546">
        <v>6</v>
      </c>
      <c r="P3976" s="578">
        <v>19810.111892675654</v>
      </c>
    </row>
    <row r="3977" spans="1:16" x14ac:dyDescent="0.2">
      <c r="A3977" s="546" t="s">
        <v>8110</v>
      </c>
      <c r="B3977" s="498" t="s">
        <v>619</v>
      </c>
      <c r="C3977" s="499" t="s">
        <v>620</v>
      </c>
      <c r="D3977" s="546" t="s">
        <v>10033</v>
      </c>
      <c r="E3977" s="575">
        <v>1900</v>
      </c>
      <c r="F3977" s="576">
        <v>45395783</v>
      </c>
      <c r="G3977" s="577" t="s">
        <v>10034</v>
      </c>
      <c r="H3977" s="551" t="s">
        <v>8124</v>
      </c>
      <c r="I3977" s="551" t="s">
        <v>7142</v>
      </c>
      <c r="J3977" s="551" t="s">
        <v>8124</v>
      </c>
      <c r="K3977" s="555">
        <v>1</v>
      </c>
      <c r="L3977" s="546">
        <v>12</v>
      </c>
      <c r="M3977" s="578">
        <v>25450.417934003184</v>
      </c>
      <c r="N3977" s="546">
        <v>1</v>
      </c>
      <c r="O3977" s="546">
        <v>6</v>
      </c>
      <c r="P3977" s="578">
        <v>12329.311892675656</v>
      </c>
    </row>
    <row r="3978" spans="1:16" x14ac:dyDescent="0.2">
      <c r="A3978" s="546" t="s">
        <v>8110</v>
      </c>
      <c r="B3978" s="498" t="s">
        <v>619</v>
      </c>
      <c r="C3978" s="499" t="s">
        <v>620</v>
      </c>
      <c r="D3978" s="546" t="s">
        <v>10035</v>
      </c>
      <c r="E3978" s="575">
        <v>1900</v>
      </c>
      <c r="F3978" s="576">
        <v>42803997</v>
      </c>
      <c r="G3978" s="577" t="s">
        <v>10036</v>
      </c>
      <c r="H3978" s="551" t="s">
        <v>8124</v>
      </c>
      <c r="I3978" s="551" t="s">
        <v>7142</v>
      </c>
      <c r="J3978" s="551" t="s">
        <v>8124</v>
      </c>
      <c r="K3978" s="555">
        <v>1</v>
      </c>
      <c r="L3978" s="546">
        <v>12</v>
      </c>
      <c r="M3978" s="578">
        <v>25450.417934003184</v>
      </c>
      <c r="N3978" s="546">
        <v>1</v>
      </c>
      <c r="O3978" s="546">
        <v>6</v>
      </c>
      <c r="P3978" s="578">
        <v>12329.311892675656</v>
      </c>
    </row>
    <row r="3979" spans="1:16" x14ac:dyDescent="0.2">
      <c r="A3979" s="546" t="s">
        <v>8110</v>
      </c>
      <c r="B3979" s="498" t="s">
        <v>619</v>
      </c>
      <c r="C3979" s="499" t="s">
        <v>620</v>
      </c>
      <c r="D3979" s="546" t="s">
        <v>10037</v>
      </c>
      <c r="E3979" s="575">
        <v>1900</v>
      </c>
      <c r="F3979" s="576">
        <v>23999369</v>
      </c>
      <c r="G3979" s="577" t="s">
        <v>10038</v>
      </c>
      <c r="H3979" s="551" t="s">
        <v>8119</v>
      </c>
      <c r="I3979" s="551" t="s">
        <v>7142</v>
      </c>
      <c r="J3979" s="551" t="s">
        <v>8119</v>
      </c>
      <c r="K3979" s="555">
        <v>1</v>
      </c>
      <c r="L3979" s="546">
        <v>12</v>
      </c>
      <c r="M3979" s="578">
        <v>25450.417934003184</v>
      </c>
      <c r="N3979" s="546">
        <v>1</v>
      </c>
      <c r="O3979" s="546">
        <v>6</v>
      </c>
      <c r="P3979" s="578">
        <v>12329.311892675656</v>
      </c>
    </row>
    <row r="3980" spans="1:16" x14ac:dyDescent="0.2">
      <c r="A3980" s="546" t="s">
        <v>8110</v>
      </c>
      <c r="B3980" s="498" t="s">
        <v>619</v>
      </c>
      <c r="C3980" s="499" t="s">
        <v>620</v>
      </c>
      <c r="D3980" s="546" t="s">
        <v>9674</v>
      </c>
      <c r="E3980" s="575">
        <v>1900</v>
      </c>
      <c r="F3980" s="576">
        <v>40795592</v>
      </c>
      <c r="G3980" s="577" t="s">
        <v>10039</v>
      </c>
      <c r="H3980" s="551" t="s">
        <v>8124</v>
      </c>
      <c r="I3980" s="551" t="s">
        <v>7142</v>
      </c>
      <c r="J3980" s="551" t="s">
        <v>8124</v>
      </c>
      <c r="K3980" s="555">
        <v>1</v>
      </c>
      <c r="L3980" s="546">
        <v>12</v>
      </c>
      <c r="M3980" s="578">
        <v>25450.417934003184</v>
      </c>
      <c r="N3980" s="546">
        <v>1</v>
      </c>
      <c r="O3980" s="546">
        <v>6</v>
      </c>
      <c r="P3980" s="578">
        <v>12329.311892675656</v>
      </c>
    </row>
    <row r="3981" spans="1:16" x14ac:dyDescent="0.2">
      <c r="A3981" s="546" t="s">
        <v>8110</v>
      </c>
      <c r="B3981" s="498" t="s">
        <v>619</v>
      </c>
      <c r="C3981" s="499" t="s">
        <v>620</v>
      </c>
      <c r="D3981" s="546" t="s">
        <v>9674</v>
      </c>
      <c r="E3981" s="575">
        <v>3500</v>
      </c>
      <c r="F3981" s="576">
        <v>23812788</v>
      </c>
      <c r="G3981" s="577" t="s">
        <v>10040</v>
      </c>
      <c r="H3981" s="551" t="s">
        <v>7129</v>
      </c>
      <c r="I3981" s="551" t="s">
        <v>7082</v>
      </c>
      <c r="J3981" s="551" t="s">
        <v>7129</v>
      </c>
      <c r="K3981" s="555">
        <v>1</v>
      </c>
      <c r="L3981" s="546">
        <v>12</v>
      </c>
      <c r="M3981" s="578">
        <v>44688.217934003187</v>
      </c>
      <c r="N3981" s="546">
        <v>1</v>
      </c>
      <c r="O3981" s="546">
        <v>6</v>
      </c>
      <c r="P3981" s="578">
        <v>22210.111892675654</v>
      </c>
    </row>
    <row r="3982" spans="1:16" x14ac:dyDescent="0.2">
      <c r="A3982" s="546" t="s">
        <v>8110</v>
      </c>
      <c r="B3982" s="498" t="s">
        <v>619</v>
      </c>
      <c r="C3982" s="499" t="s">
        <v>620</v>
      </c>
      <c r="D3982" s="546" t="s">
        <v>8111</v>
      </c>
      <c r="E3982" s="575">
        <v>1900</v>
      </c>
      <c r="F3982" s="576">
        <v>45484264</v>
      </c>
      <c r="G3982" s="577" t="s">
        <v>10041</v>
      </c>
      <c r="H3982" s="551" t="s">
        <v>8124</v>
      </c>
      <c r="I3982" s="551" t="s">
        <v>7142</v>
      </c>
      <c r="J3982" s="551" t="s">
        <v>8124</v>
      </c>
      <c r="K3982" s="555">
        <v>1</v>
      </c>
      <c r="L3982" s="546">
        <v>12</v>
      </c>
      <c r="M3982" s="578">
        <v>25450.417934003184</v>
      </c>
      <c r="N3982" s="546">
        <v>1</v>
      </c>
      <c r="O3982" s="546">
        <v>6</v>
      </c>
      <c r="P3982" s="578">
        <v>12329.311892675656</v>
      </c>
    </row>
    <row r="3983" spans="1:16" x14ac:dyDescent="0.2">
      <c r="A3983" s="546" t="s">
        <v>8110</v>
      </c>
      <c r="B3983" s="498" t="s">
        <v>619</v>
      </c>
      <c r="C3983" s="499" t="s">
        <v>620</v>
      </c>
      <c r="D3983" s="546" t="s">
        <v>8111</v>
      </c>
      <c r="E3983" s="575">
        <v>8000</v>
      </c>
      <c r="F3983" s="576">
        <v>23891874</v>
      </c>
      <c r="G3983" s="577" t="s">
        <v>10042</v>
      </c>
      <c r="H3983" s="551" t="s">
        <v>8179</v>
      </c>
      <c r="I3983" s="551" t="s">
        <v>8201</v>
      </c>
      <c r="J3983" s="551" t="s">
        <v>8179</v>
      </c>
      <c r="K3983" s="555">
        <v>1</v>
      </c>
      <c r="L3983" s="546">
        <v>7</v>
      </c>
      <c r="M3983" s="578">
        <v>57819.05</v>
      </c>
      <c r="N3983" s="546"/>
      <c r="O3983" s="546"/>
      <c r="P3983" s="578">
        <v>0</v>
      </c>
    </row>
    <row r="3984" spans="1:16" x14ac:dyDescent="0.2">
      <c r="A3984" s="546" t="s">
        <v>8110</v>
      </c>
      <c r="B3984" s="498" t="s">
        <v>619</v>
      </c>
      <c r="C3984" s="499" t="s">
        <v>620</v>
      </c>
      <c r="D3984" s="546" t="s">
        <v>8205</v>
      </c>
      <c r="E3984" s="575">
        <v>1900</v>
      </c>
      <c r="F3984" s="576" t="s">
        <v>10043</v>
      </c>
      <c r="G3984" s="577" t="s">
        <v>10044</v>
      </c>
      <c r="H3984" s="551" t="s">
        <v>8124</v>
      </c>
      <c r="I3984" s="551" t="s">
        <v>7142</v>
      </c>
      <c r="J3984" s="551" t="s">
        <v>8124</v>
      </c>
      <c r="K3984" s="555">
        <v>1</v>
      </c>
      <c r="L3984" s="546">
        <v>12</v>
      </c>
      <c r="M3984" s="578">
        <v>25450.417934003184</v>
      </c>
      <c r="N3984" s="546">
        <v>1</v>
      </c>
      <c r="O3984" s="546">
        <v>6</v>
      </c>
      <c r="P3984" s="578">
        <v>12329.311892675656</v>
      </c>
    </row>
    <row r="3985" spans="1:16" x14ac:dyDescent="0.2">
      <c r="A3985" s="546" t="s">
        <v>8110</v>
      </c>
      <c r="B3985" s="498" t="s">
        <v>619</v>
      </c>
      <c r="C3985" s="499" t="s">
        <v>620</v>
      </c>
      <c r="D3985" s="546" t="s">
        <v>10045</v>
      </c>
      <c r="E3985" s="575">
        <v>1900</v>
      </c>
      <c r="F3985" s="576" t="s">
        <v>10046</v>
      </c>
      <c r="G3985" s="577" t="s">
        <v>10047</v>
      </c>
      <c r="H3985" s="551" t="s">
        <v>8111</v>
      </c>
      <c r="I3985" s="551" t="s">
        <v>7142</v>
      </c>
      <c r="J3985" s="551" t="s">
        <v>8111</v>
      </c>
      <c r="K3985" s="555">
        <v>1</v>
      </c>
      <c r="L3985" s="546">
        <v>12</v>
      </c>
      <c r="M3985" s="578">
        <v>25450.417934003184</v>
      </c>
      <c r="N3985" s="546">
        <v>1</v>
      </c>
      <c r="O3985" s="546">
        <v>6</v>
      </c>
      <c r="P3985" s="578">
        <v>12329.311892675656</v>
      </c>
    </row>
    <row r="3986" spans="1:16" x14ac:dyDescent="0.2">
      <c r="A3986" s="546" t="s">
        <v>8110</v>
      </c>
      <c r="B3986" s="498" t="s">
        <v>619</v>
      </c>
      <c r="C3986" s="499" t="s">
        <v>620</v>
      </c>
      <c r="D3986" s="546" t="s">
        <v>8485</v>
      </c>
      <c r="E3986" s="575">
        <v>1900</v>
      </c>
      <c r="F3986" s="576">
        <v>40951578</v>
      </c>
      <c r="G3986" s="577" t="s">
        <v>10048</v>
      </c>
      <c r="H3986" s="551" t="s">
        <v>8124</v>
      </c>
      <c r="I3986" s="551" t="s">
        <v>7142</v>
      </c>
      <c r="J3986" s="551" t="s">
        <v>8124</v>
      </c>
      <c r="K3986" s="555">
        <v>1</v>
      </c>
      <c r="L3986" s="546">
        <v>12</v>
      </c>
      <c r="M3986" s="578">
        <v>25450.417934003184</v>
      </c>
      <c r="N3986" s="546">
        <v>1</v>
      </c>
      <c r="O3986" s="546">
        <v>6</v>
      </c>
      <c r="P3986" s="578">
        <v>12329.311892675656</v>
      </c>
    </row>
    <row r="3987" spans="1:16" x14ac:dyDescent="0.2">
      <c r="A3987" s="546" t="s">
        <v>8110</v>
      </c>
      <c r="B3987" s="498" t="s">
        <v>619</v>
      </c>
      <c r="C3987" s="499" t="s">
        <v>620</v>
      </c>
      <c r="D3987" s="546" t="s">
        <v>10049</v>
      </c>
      <c r="E3987" s="575">
        <v>1900</v>
      </c>
      <c r="F3987" s="576">
        <v>23980127</v>
      </c>
      <c r="G3987" s="577" t="s">
        <v>10050</v>
      </c>
      <c r="H3987" s="551" t="s">
        <v>8140</v>
      </c>
      <c r="I3987" s="551" t="s">
        <v>7142</v>
      </c>
      <c r="J3987" s="551" t="s">
        <v>8140</v>
      </c>
      <c r="K3987" s="555">
        <v>1</v>
      </c>
      <c r="L3987" s="546">
        <v>12</v>
      </c>
      <c r="M3987" s="578">
        <v>25450.417934003184</v>
      </c>
      <c r="N3987" s="546">
        <v>1</v>
      </c>
      <c r="O3987" s="546">
        <v>6</v>
      </c>
      <c r="P3987" s="578">
        <v>12329.311892675656</v>
      </c>
    </row>
    <row r="3988" spans="1:16" x14ac:dyDescent="0.2">
      <c r="A3988" s="546" t="s">
        <v>8110</v>
      </c>
      <c r="B3988" s="498" t="s">
        <v>619</v>
      </c>
      <c r="C3988" s="499" t="s">
        <v>620</v>
      </c>
      <c r="D3988" s="546" t="s">
        <v>9112</v>
      </c>
      <c r="E3988" s="575">
        <v>1900</v>
      </c>
      <c r="F3988" s="576">
        <v>24294636</v>
      </c>
      <c r="G3988" s="577" t="s">
        <v>10051</v>
      </c>
      <c r="H3988" s="551" t="s">
        <v>8124</v>
      </c>
      <c r="I3988" s="551" t="s">
        <v>7142</v>
      </c>
      <c r="J3988" s="551" t="s">
        <v>8124</v>
      </c>
      <c r="K3988" s="555">
        <v>1</v>
      </c>
      <c r="L3988" s="546">
        <v>12</v>
      </c>
      <c r="M3988" s="578">
        <v>25450.417934003184</v>
      </c>
      <c r="N3988" s="546">
        <v>1</v>
      </c>
      <c r="O3988" s="546">
        <v>6</v>
      </c>
      <c r="P3988" s="578">
        <v>12329.311892675656</v>
      </c>
    </row>
    <row r="3989" spans="1:16" x14ac:dyDescent="0.2">
      <c r="A3989" s="546" t="s">
        <v>8110</v>
      </c>
      <c r="B3989" s="498" t="s">
        <v>619</v>
      </c>
      <c r="C3989" s="499" t="s">
        <v>620</v>
      </c>
      <c r="D3989" s="546" t="s">
        <v>8111</v>
      </c>
      <c r="E3989" s="575">
        <v>1300</v>
      </c>
      <c r="F3989" s="576">
        <v>23863318</v>
      </c>
      <c r="G3989" s="577" t="s">
        <v>10052</v>
      </c>
      <c r="H3989" s="551" t="s">
        <v>8119</v>
      </c>
      <c r="I3989" s="551" t="s">
        <v>7142</v>
      </c>
      <c r="J3989" s="551" t="s">
        <v>8119</v>
      </c>
      <c r="K3989" s="555">
        <v>1</v>
      </c>
      <c r="L3989" s="546">
        <v>12</v>
      </c>
      <c r="M3989" s="578">
        <v>17602.417934003184</v>
      </c>
      <c r="N3989" s="546">
        <v>1</v>
      </c>
      <c r="O3989" s="546">
        <v>6</v>
      </c>
      <c r="P3989" s="578">
        <v>8405.3118926756561</v>
      </c>
    </row>
    <row r="3990" spans="1:16" x14ac:dyDescent="0.2">
      <c r="A3990" s="546" t="s">
        <v>8110</v>
      </c>
      <c r="B3990" s="498" t="s">
        <v>619</v>
      </c>
      <c r="C3990" s="499" t="s">
        <v>620</v>
      </c>
      <c r="D3990" s="546" t="s">
        <v>8647</v>
      </c>
      <c r="E3990" s="575">
        <v>1900</v>
      </c>
      <c r="F3990" s="576">
        <v>42469359</v>
      </c>
      <c r="G3990" s="577" t="s">
        <v>10053</v>
      </c>
      <c r="H3990" s="551" t="s">
        <v>8124</v>
      </c>
      <c r="I3990" s="551" t="s">
        <v>7142</v>
      </c>
      <c r="J3990" s="551" t="s">
        <v>8124</v>
      </c>
      <c r="K3990" s="555">
        <v>1</v>
      </c>
      <c r="L3990" s="546">
        <v>12</v>
      </c>
      <c r="M3990" s="578">
        <v>25450.417934003184</v>
      </c>
      <c r="N3990" s="546">
        <v>1</v>
      </c>
      <c r="O3990" s="546">
        <v>6</v>
      </c>
      <c r="P3990" s="578">
        <v>12329.311892675656</v>
      </c>
    </row>
    <row r="3991" spans="1:16" x14ac:dyDescent="0.2">
      <c r="A3991" s="546" t="s">
        <v>8110</v>
      </c>
      <c r="B3991" s="498" t="s">
        <v>619</v>
      </c>
      <c r="C3991" s="499" t="s">
        <v>620</v>
      </c>
      <c r="D3991" s="546" t="s">
        <v>8891</v>
      </c>
      <c r="E3991" s="575">
        <v>1900</v>
      </c>
      <c r="F3991" s="576">
        <v>40373978</v>
      </c>
      <c r="G3991" s="577" t="s">
        <v>10054</v>
      </c>
      <c r="H3991" s="551" t="s">
        <v>8124</v>
      </c>
      <c r="I3991" s="551" t="s">
        <v>7142</v>
      </c>
      <c r="J3991" s="551" t="s">
        <v>8124</v>
      </c>
      <c r="K3991" s="555">
        <v>1</v>
      </c>
      <c r="L3991" s="546">
        <v>12</v>
      </c>
      <c r="M3991" s="578">
        <v>25450.417934003184</v>
      </c>
      <c r="N3991" s="546">
        <v>1</v>
      </c>
      <c r="O3991" s="546">
        <v>6</v>
      </c>
      <c r="P3991" s="578">
        <v>12329.311892675656</v>
      </c>
    </row>
    <row r="3992" spans="1:16" x14ac:dyDescent="0.2">
      <c r="A3992" s="546" t="s">
        <v>8110</v>
      </c>
      <c r="B3992" s="498" t="s">
        <v>619</v>
      </c>
      <c r="C3992" s="499" t="s">
        <v>620</v>
      </c>
      <c r="D3992" s="546" t="s">
        <v>8111</v>
      </c>
      <c r="E3992" s="575">
        <v>3500</v>
      </c>
      <c r="F3992" s="576">
        <v>23882045</v>
      </c>
      <c r="G3992" s="577" t="s">
        <v>10055</v>
      </c>
      <c r="H3992" s="551" t="s">
        <v>8493</v>
      </c>
      <c r="I3992" s="551" t="s">
        <v>7082</v>
      </c>
      <c r="J3992" s="551" t="s">
        <v>8493</v>
      </c>
      <c r="K3992" s="555">
        <v>1</v>
      </c>
      <c r="L3992" s="546">
        <v>12</v>
      </c>
      <c r="M3992" s="578">
        <v>44688.217934003187</v>
      </c>
      <c r="N3992" s="546">
        <v>1</v>
      </c>
      <c r="O3992" s="546">
        <v>6</v>
      </c>
      <c r="P3992" s="578">
        <v>22210.111892675654</v>
      </c>
    </row>
    <row r="3993" spans="1:16" x14ac:dyDescent="0.2">
      <c r="A3993" s="546" t="s">
        <v>8110</v>
      </c>
      <c r="B3993" s="498" t="s">
        <v>619</v>
      </c>
      <c r="C3993" s="499" t="s">
        <v>620</v>
      </c>
      <c r="D3993" s="546" t="s">
        <v>8184</v>
      </c>
      <c r="E3993" s="575">
        <v>3500</v>
      </c>
      <c r="F3993" s="576">
        <v>42996773</v>
      </c>
      <c r="G3993" s="577" t="s">
        <v>10056</v>
      </c>
      <c r="H3993" s="551" t="s">
        <v>9941</v>
      </c>
      <c r="I3993" s="551" t="s">
        <v>7082</v>
      </c>
      <c r="J3993" s="551" t="s">
        <v>9941</v>
      </c>
      <c r="K3993" s="555">
        <v>1</v>
      </c>
      <c r="L3993" s="546">
        <v>12</v>
      </c>
      <c r="M3993" s="578">
        <v>44688.217934003187</v>
      </c>
      <c r="N3993" s="546">
        <v>1</v>
      </c>
      <c r="O3993" s="546">
        <v>6</v>
      </c>
      <c r="P3993" s="578">
        <v>22210.111892675654</v>
      </c>
    </row>
    <row r="3994" spans="1:16" x14ac:dyDescent="0.2">
      <c r="A3994" s="546" t="s">
        <v>8110</v>
      </c>
      <c r="B3994" s="498" t="s">
        <v>619</v>
      </c>
      <c r="C3994" s="499" t="s">
        <v>620</v>
      </c>
      <c r="D3994" s="546" t="s">
        <v>9039</v>
      </c>
      <c r="E3994" s="575">
        <v>6500</v>
      </c>
      <c r="F3994" s="576">
        <v>42419266</v>
      </c>
      <c r="G3994" s="577" t="s">
        <v>10057</v>
      </c>
      <c r="H3994" s="551" t="s">
        <v>7129</v>
      </c>
      <c r="I3994" s="551" t="s">
        <v>7082</v>
      </c>
      <c r="J3994" s="551" t="s">
        <v>7129</v>
      </c>
      <c r="K3994" s="555">
        <v>1</v>
      </c>
      <c r="L3994" s="546">
        <v>12</v>
      </c>
      <c r="M3994" s="578">
        <v>80688.217934003187</v>
      </c>
      <c r="N3994" s="546">
        <v>1</v>
      </c>
      <c r="O3994" s="546">
        <v>6</v>
      </c>
      <c r="P3994" s="578">
        <v>40210.111892675661</v>
      </c>
    </row>
    <row r="3995" spans="1:16" x14ac:dyDescent="0.2">
      <c r="A3995" s="546" t="s">
        <v>8110</v>
      </c>
      <c r="B3995" s="498" t="s">
        <v>619</v>
      </c>
      <c r="C3995" s="499" t="s">
        <v>620</v>
      </c>
      <c r="D3995" s="546" t="s">
        <v>8111</v>
      </c>
      <c r="E3995" s="575">
        <v>4500</v>
      </c>
      <c r="F3995" s="576">
        <v>42419266</v>
      </c>
      <c r="G3995" s="577" t="s">
        <v>10057</v>
      </c>
      <c r="H3995" s="551" t="s">
        <v>7129</v>
      </c>
      <c r="I3995" s="551" t="s">
        <v>7082</v>
      </c>
      <c r="J3995" s="551" t="s">
        <v>7129</v>
      </c>
      <c r="K3995" s="555">
        <v>1</v>
      </c>
      <c r="L3995" s="546">
        <v>12</v>
      </c>
      <c r="M3995" s="578">
        <v>56688.217934003187</v>
      </c>
      <c r="N3995" s="546">
        <v>1</v>
      </c>
      <c r="O3995" s="546">
        <v>6</v>
      </c>
      <c r="P3995" s="578">
        <v>28210.111892675654</v>
      </c>
    </row>
    <row r="3996" spans="1:16" x14ac:dyDescent="0.2">
      <c r="A3996" s="546" t="s">
        <v>8110</v>
      </c>
      <c r="B3996" s="498" t="s">
        <v>619</v>
      </c>
      <c r="C3996" s="499" t="s">
        <v>620</v>
      </c>
      <c r="D3996" s="546" t="s">
        <v>8111</v>
      </c>
      <c r="E3996" s="575">
        <v>1900</v>
      </c>
      <c r="F3996" s="576">
        <v>23889909</v>
      </c>
      <c r="G3996" s="577" t="s">
        <v>10058</v>
      </c>
      <c r="H3996" s="551" t="s">
        <v>8124</v>
      </c>
      <c r="I3996" s="551" t="s">
        <v>7142</v>
      </c>
      <c r="J3996" s="551" t="s">
        <v>8124</v>
      </c>
      <c r="K3996" s="555">
        <v>1</v>
      </c>
      <c r="L3996" s="546">
        <v>12</v>
      </c>
      <c r="M3996" s="578">
        <v>25450.417934003184</v>
      </c>
      <c r="N3996" s="546">
        <v>1</v>
      </c>
      <c r="O3996" s="546">
        <v>6</v>
      </c>
      <c r="P3996" s="578">
        <v>12329.311892675656</v>
      </c>
    </row>
    <row r="3997" spans="1:16" x14ac:dyDescent="0.2">
      <c r="A3997" s="546" t="s">
        <v>8110</v>
      </c>
      <c r="B3997" s="498" t="s">
        <v>619</v>
      </c>
      <c r="C3997" s="499" t="s">
        <v>620</v>
      </c>
      <c r="D3997" s="546" t="s">
        <v>10059</v>
      </c>
      <c r="E3997" s="575">
        <v>1900</v>
      </c>
      <c r="F3997" s="576">
        <v>24975560</v>
      </c>
      <c r="G3997" s="577" t="s">
        <v>10060</v>
      </c>
      <c r="H3997" s="551" t="s">
        <v>8124</v>
      </c>
      <c r="I3997" s="551" t="s">
        <v>7142</v>
      </c>
      <c r="J3997" s="551" t="s">
        <v>8124</v>
      </c>
      <c r="K3997" s="555">
        <v>1</v>
      </c>
      <c r="L3997" s="546">
        <v>12</v>
      </c>
      <c r="M3997" s="578">
        <v>25450.417934003184</v>
      </c>
      <c r="N3997" s="546">
        <v>1</v>
      </c>
      <c r="O3997" s="546">
        <v>6</v>
      </c>
      <c r="P3997" s="578">
        <v>12329.311892675656</v>
      </c>
    </row>
    <row r="3998" spans="1:16" x14ac:dyDescent="0.2">
      <c r="A3998" s="546" t="s">
        <v>8110</v>
      </c>
      <c r="B3998" s="498" t="s">
        <v>619</v>
      </c>
      <c r="C3998" s="499" t="s">
        <v>620</v>
      </c>
      <c r="D3998" s="546" t="s">
        <v>8367</v>
      </c>
      <c r="E3998" s="575">
        <v>1600</v>
      </c>
      <c r="F3998" s="576">
        <v>24000845</v>
      </c>
      <c r="G3998" s="577" t="s">
        <v>10061</v>
      </c>
      <c r="H3998" s="551" t="s">
        <v>8119</v>
      </c>
      <c r="I3998" s="551" t="s">
        <v>7142</v>
      </c>
      <c r="J3998" s="551" t="s">
        <v>8119</v>
      </c>
      <c r="K3998" s="555">
        <v>1</v>
      </c>
      <c r="L3998" s="546">
        <v>12</v>
      </c>
      <c r="M3998" s="578">
        <v>21526.417934003184</v>
      </c>
      <c r="N3998" s="546">
        <v>1</v>
      </c>
      <c r="O3998" s="546">
        <v>6</v>
      </c>
      <c r="P3998" s="578">
        <v>10367.311892675656</v>
      </c>
    </row>
    <row r="3999" spans="1:16" x14ac:dyDescent="0.2">
      <c r="A3999" s="546" t="s">
        <v>8110</v>
      </c>
      <c r="B3999" s="498" t="s">
        <v>619</v>
      </c>
      <c r="C3999" s="499" t="s">
        <v>620</v>
      </c>
      <c r="D3999" s="546" t="s">
        <v>10062</v>
      </c>
      <c r="E3999" s="575">
        <v>1900</v>
      </c>
      <c r="F3999" s="576">
        <v>23912356</v>
      </c>
      <c r="G3999" s="577" t="s">
        <v>10063</v>
      </c>
      <c r="H3999" s="551" t="s">
        <v>7122</v>
      </c>
      <c r="I3999" s="551" t="s">
        <v>7142</v>
      </c>
      <c r="J3999" s="551" t="s">
        <v>7122</v>
      </c>
      <c r="K3999" s="555">
        <v>1</v>
      </c>
      <c r="L3999" s="546">
        <v>12</v>
      </c>
      <c r="M3999" s="578">
        <v>25450.417934003184</v>
      </c>
      <c r="N3999" s="546">
        <v>1</v>
      </c>
      <c r="O3999" s="546">
        <v>6</v>
      </c>
      <c r="P3999" s="578">
        <v>12329.311892675656</v>
      </c>
    </row>
    <row r="4000" spans="1:16" x14ac:dyDescent="0.2">
      <c r="A4000" s="546" t="s">
        <v>8110</v>
      </c>
      <c r="B4000" s="498" t="s">
        <v>619</v>
      </c>
      <c r="C4000" s="499" t="s">
        <v>620</v>
      </c>
      <c r="D4000" s="546" t="s">
        <v>10064</v>
      </c>
      <c r="E4000" s="575">
        <v>2600</v>
      </c>
      <c r="F4000" s="576">
        <v>43281</v>
      </c>
      <c r="G4000" s="577" t="s">
        <v>10065</v>
      </c>
      <c r="H4000" s="551">
        <v>0</v>
      </c>
      <c r="I4000" s="551" t="s">
        <v>7122</v>
      </c>
      <c r="J4000" s="551">
        <v>0</v>
      </c>
      <c r="K4000" s="555">
        <v>1</v>
      </c>
      <c r="L4000" s="546">
        <v>12</v>
      </c>
      <c r="M4000" s="578">
        <v>33888.217934003187</v>
      </c>
      <c r="N4000" s="546">
        <v>1</v>
      </c>
      <c r="O4000" s="546">
        <v>6</v>
      </c>
      <c r="P4000" s="578">
        <v>16810.111892675654</v>
      </c>
    </row>
    <row r="4001" spans="1:16" x14ac:dyDescent="0.2">
      <c r="A4001" s="546" t="s">
        <v>8110</v>
      </c>
      <c r="B4001" s="498" t="s">
        <v>619</v>
      </c>
      <c r="C4001" s="499" t="s">
        <v>620</v>
      </c>
      <c r="D4001" s="546" t="s">
        <v>10066</v>
      </c>
      <c r="E4001" s="575">
        <v>2300</v>
      </c>
      <c r="F4001" s="576">
        <v>23936318</v>
      </c>
      <c r="G4001" s="577" t="s">
        <v>10067</v>
      </c>
      <c r="H4001" s="551" t="s">
        <v>10068</v>
      </c>
      <c r="I4001" s="551" t="s">
        <v>7122</v>
      </c>
      <c r="J4001" s="551" t="s">
        <v>10068</v>
      </c>
      <c r="K4001" s="555">
        <v>1</v>
      </c>
      <c r="L4001" s="546">
        <v>12</v>
      </c>
      <c r="M4001" s="578">
        <v>30288.217934003187</v>
      </c>
      <c r="N4001" s="546">
        <v>1</v>
      </c>
      <c r="O4001" s="546">
        <v>6</v>
      </c>
      <c r="P4001" s="578">
        <v>14945.311892675656</v>
      </c>
    </row>
    <row r="4002" spans="1:16" x14ac:dyDescent="0.2">
      <c r="A4002" s="546" t="s">
        <v>8110</v>
      </c>
      <c r="B4002" s="498" t="s">
        <v>619</v>
      </c>
      <c r="C4002" s="499" t="s">
        <v>620</v>
      </c>
      <c r="D4002" s="546" t="s">
        <v>8111</v>
      </c>
      <c r="E4002" s="575">
        <v>1900</v>
      </c>
      <c r="F4002" s="576">
        <v>24696278</v>
      </c>
      <c r="G4002" s="577" t="s">
        <v>10069</v>
      </c>
      <c r="H4002" s="551" t="s">
        <v>8124</v>
      </c>
      <c r="I4002" s="551" t="s">
        <v>7142</v>
      </c>
      <c r="J4002" s="551" t="s">
        <v>8124</v>
      </c>
      <c r="K4002" s="555">
        <v>1</v>
      </c>
      <c r="L4002" s="546">
        <v>12</v>
      </c>
      <c r="M4002" s="578">
        <v>25450.417934003184</v>
      </c>
      <c r="N4002" s="546">
        <v>1</v>
      </c>
      <c r="O4002" s="546">
        <v>6</v>
      </c>
      <c r="P4002" s="578">
        <v>12329.311892675656</v>
      </c>
    </row>
    <row r="4003" spans="1:16" x14ac:dyDescent="0.2">
      <c r="A4003" s="546" t="s">
        <v>8110</v>
      </c>
      <c r="B4003" s="498" t="s">
        <v>619</v>
      </c>
      <c r="C4003" s="499" t="s">
        <v>620</v>
      </c>
      <c r="D4003" s="546" t="s">
        <v>8111</v>
      </c>
      <c r="E4003" s="575">
        <v>1900</v>
      </c>
      <c r="F4003" s="576">
        <v>25327554</v>
      </c>
      <c r="G4003" s="577" t="s">
        <v>10070</v>
      </c>
      <c r="H4003" s="551" t="s">
        <v>8119</v>
      </c>
      <c r="I4003" s="551" t="s">
        <v>7142</v>
      </c>
      <c r="J4003" s="551" t="s">
        <v>8119</v>
      </c>
      <c r="K4003" s="555">
        <v>1</v>
      </c>
      <c r="L4003" s="546">
        <v>12</v>
      </c>
      <c r="M4003" s="578">
        <v>25450.417934003184</v>
      </c>
      <c r="N4003" s="546">
        <v>1</v>
      </c>
      <c r="O4003" s="546">
        <v>6</v>
      </c>
      <c r="P4003" s="578">
        <v>12329.311892675656</v>
      </c>
    </row>
    <row r="4004" spans="1:16" x14ac:dyDescent="0.2">
      <c r="A4004" s="546" t="s">
        <v>8110</v>
      </c>
      <c r="B4004" s="498" t="s">
        <v>619</v>
      </c>
      <c r="C4004" s="499" t="s">
        <v>620</v>
      </c>
      <c r="D4004" s="546" t="s">
        <v>8111</v>
      </c>
      <c r="E4004" s="575">
        <v>1900</v>
      </c>
      <c r="F4004" s="576" t="s">
        <v>10071</v>
      </c>
      <c r="G4004" s="577" t="s">
        <v>10072</v>
      </c>
      <c r="H4004" s="551" t="s">
        <v>8119</v>
      </c>
      <c r="I4004" s="551" t="s">
        <v>7142</v>
      </c>
      <c r="J4004" s="551" t="s">
        <v>8119</v>
      </c>
      <c r="K4004" s="555">
        <v>1</v>
      </c>
      <c r="L4004" s="546">
        <v>12</v>
      </c>
      <c r="M4004" s="578">
        <v>25450.417934003184</v>
      </c>
      <c r="N4004" s="546">
        <v>1</v>
      </c>
      <c r="O4004" s="546">
        <v>6</v>
      </c>
      <c r="P4004" s="578">
        <v>12329.311892675656</v>
      </c>
    </row>
    <row r="4005" spans="1:16" x14ac:dyDescent="0.2">
      <c r="A4005" s="546" t="s">
        <v>8110</v>
      </c>
      <c r="B4005" s="498" t="s">
        <v>619</v>
      </c>
      <c r="C4005" s="499" t="s">
        <v>620</v>
      </c>
      <c r="D4005" s="546" t="s">
        <v>10073</v>
      </c>
      <c r="E4005" s="575">
        <v>1900</v>
      </c>
      <c r="F4005" s="576">
        <v>43389755</v>
      </c>
      <c r="G4005" s="577" t="s">
        <v>10074</v>
      </c>
      <c r="H4005" s="551" t="s">
        <v>8124</v>
      </c>
      <c r="I4005" s="551" t="s">
        <v>7142</v>
      </c>
      <c r="J4005" s="551" t="s">
        <v>8124</v>
      </c>
      <c r="K4005" s="555">
        <v>1</v>
      </c>
      <c r="L4005" s="546">
        <v>12</v>
      </c>
      <c r="M4005" s="578">
        <v>25450.417934003184</v>
      </c>
      <c r="N4005" s="546">
        <v>1</v>
      </c>
      <c r="O4005" s="546">
        <v>6</v>
      </c>
      <c r="P4005" s="578">
        <v>12329.311892675656</v>
      </c>
    </row>
    <row r="4006" spans="1:16" x14ac:dyDescent="0.2">
      <c r="A4006" s="546" t="s">
        <v>8110</v>
      </c>
      <c r="B4006" s="498" t="s">
        <v>619</v>
      </c>
      <c r="C4006" s="499" t="s">
        <v>620</v>
      </c>
      <c r="D4006" s="546" t="s">
        <v>10075</v>
      </c>
      <c r="E4006" s="575">
        <v>2600</v>
      </c>
      <c r="F4006" s="576">
        <v>23975513</v>
      </c>
      <c r="G4006" s="577" t="s">
        <v>10076</v>
      </c>
      <c r="H4006" s="551" t="s">
        <v>8847</v>
      </c>
      <c r="I4006" s="551" t="s">
        <v>7122</v>
      </c>
      <c r="J4006" s="551" t="s">
        <v>8847</v>
      </c>
      <c r="K4006" s="555">
        <v>1</v>
      </c>
      <c r="L4006" s="546">
        <v>12</v>
      </c>
      <c r="M4006" s="578">
        <v>33888.217934003187</v>
      </c>
      <c r="N4006" s="546">
        <v>1</v>
      </c>
      <c r="O4006" s="546">
        <v>6</v>
      </c>
      <c r="P4006" s="578">
        <v>16810.111892675654</v>
      </c>
    </row>
    <row r="4007" spans="1:16" x14ac:dyDescent="0.2">
      <c r="A4007" s="546" t="s">
        <v>8110</v>
      </c>
      <c r="B4007" s="498" t="s">
        <v>619</v>
      </c>
      <c r="C4007" s="499" t="s">
        <v>620</v>
      </c>
      <c r="D4007" s="546" t="s">
        <v>9661</v>
      </c>
      <c r="E4007" s="575">
        <v>2800</v>
      </c>
      <c r="F4007" s="576" t="s">
        <v>10077</v>
      </c>
      <c r="G4007" s="577" t="s">
        <v>10078</v>
      </c>
      <c r="H4007" s="551" t="s">
        <v>10079</v>
      </c>
      <c r="I4007" s="551" t="s">
        <v>7122</v>
      </c>
      <c r="J4007" s="551" t="s">
        <v>10079</v>
      </c>
      <c r="K4007" s="555">
        <v>1</v>
      </c>
      <c r="L4007" s="546">
        <v>12</v>
      </c>
      <c r="M4007" s="578">
        <v>36288.217934003187</v>
      </c>
      <c r="N4007" s="546">
        <v>1</v>
      </c>
      <c r="O4007" s="546">
        <v>6</v>
      </c>
      <c r="P4007" s="578">
        <v>18010.111892675654</v>
      </c>
    </row>
    <row r="4008" spans="1:16" x14ac:dyDescent="0.2">
      <c r="A4008" s="546" t="s">
        <v>8110</v>
      </c>
      <c r="B4008" s="498" t="s">
        <v>619</v>
      </c>
      <c r="C4008" s="499" t="s">
        <v>620</v>
      </c>
      <c r="D4008" s="546" t="s">
        <v>8111</v>
      </c>
      <c r="E4008" s="575">
        <v>1900</v>
      </c>
      <c r="F4008" s="576">
        <v>23981037</v>
      </c>
      <c r="G4008" s="577" t="s">
        <v>10080</v>
      </c>
      <c r="H4008" s="551" t="s">
        <v>8124</v>
      </c>
      <c r="I4008" s="551" t="s">
        <v>7142</v>
      </c>
      <c r="J4008" s="551" t="s">
        <v>8124</v>
      </c>
      <c r="K4008" s="555">
        <v>1</v>
      </c>
      <c r="L4008" s="546">
        <v>12</v>
      </c>
      <c r="M4008" s="578">
        <v>25450.417934003184</v>
      </c>
      <c r="N4008" s="546">
        <v>1</v>
      </c>
      <c r="O4008" s="546">
        <v>6</v>
      </c>
      <c r="P4008" s="578">
        <v>12329.311892675656</v>
      </c>
    </row>
    <row r="4009" spans="1:16" x14ac:dyDescent="0.2">
      <c r="A4009" s="546" t="s">
        <v>8110</v>
      </c>
      <c r="B4009" s="498" t="s">
        <v>619</v>
      </c>
      <c r="C4009" s="499" t="s">
        <v>620</v>
      </c>
      <c r="D4009" s="546" t="s">
        <v>10081</v>
      </c>
      <c r="E4009" s="575">
        <v>3500</v>
      </c>
      <c r="F4009" s="576">
        <v>43061580</v>
      </c>
      <c r="G4009" s="577" t="s">
        <v>10082</v>
      </c>
      <c r="H4009" s="551" t="s">
        <v>10083</v>
      </c>
      <c r="I4009" s="551" t="s">
        <v>7082</v>
      </c>
      <c r="J4009" s="551" t="s">
        <v>10083</v>
      </c>
      <c r="K4009" s="555">
        <v>1</v>
      </c>
      <c r="L4009" s="546">
        <v>12</v>
      </c>
      <c r="M4009" s="578">
        <v>44688.217934003187</v>
      </c>
      <c r="N4009" s="546">
        <v>1</v>
      </c>
      <c r="O4009" s="546">
        <v>6</v>
      </c>
      <c r="P4009" s="578">
        <v>22210.111892675654</v>
      </c>
    </row>
    <row r="4010" spans="1:16" x14ac:dyDescent="0.2">
      <c r="A4010" s="546" t="s">
        <v>8110</v>
      </c>
      <c r="B4010" s="498" t="s">
        <v>619</v>
      </c>
      <c r="C4010" s="499" t="s">
        <v>620</v>
      </c>
      <c r="D4010" s="546" t="s">
        <v>8111</v>
      </c>
      <c r="E4010" s="575">
        <v>1900</v>
      </c>
      <c r="F4010" s="576">
        <v>25327485</v>
      </c>
      <c r="G4010" s="577" t="s">
        <v>10084</v>
      </c>
      <c r="H4010" s="551" t="s">
        <v>8119</v>
      </c>
      <c r="I4010" s="551" t="s">
        <v>7142</v>
      </c>
      <c r="J4010" s="551" t="s">
        <v>8119</v>
      </c>
      <c r="K4010" s="555">
        <v>1</v>
      </c>
      <c r="L4010" s="546">
        <v>10</v>
      </c>
      <c r="M4010" s="578">
        <v>21310</v>
      </c>
      <c r="N4010" s="546"/>
      <c r="O4010" s="546"/>
      <c r="P4010" s="578">
        <v>0</v>
      </c>
    </row>
    <row r="4011" spans="1:16" x14ac:dyDescent="0.2">
      <c r="A4011" s="546" t="s">
        <v>8110</v>
      </c>
      <c r="B4011" s="498" t="s">
        <v>619</v>
      </c>
      <c r="C4011" s="499" t="s">
        <v>620</v>
      </c>
      <c r="D4011" s="546" t="s">
        <v>8771</v>
      </c>
      <c r="E4011" s="575">
        <v>10000</v>
      </c>
      <c r="F4011" s="576" t="s">
        <v>10085</v>
      </c>
      <c r="G4011" s="577" t="s">
        <v>10086</v>
      </c>
      <c r="H4011" s="551" t="s">
        <v>7810</v>
      </c>
      <c r="I4011" s="551" t="s">
        <v>8201</v>
      </c>
      <c r="J4011" s="551" t="s">
        <v>7810</v>
      </c>
      <c r="K4011" s="555">
        <v>1</v>
      </c>
      <c r="L4011" s="546">
        <v>12</v>
      </c>
      <c r="M4011" s="578">
        <v>122688.21793400319</v>
      </c>
      <c r="N4011" s="546">
        <v>1</v>
      </c>
      <c r="O4011" s="546">
        <v>6</v>
      </c>
      <c r="P4011" s="578">
        <v>61210.111892675661</v>
      </c>
    </row>
    <row r="4012" spans="1:16" x14ac:dyDescent="0.2">
      <c r="A4012" s="546" t="s">
        <v>8110</v>
      </c>
      <c r="B4012" s="498" t="s">
        <v>619</v>
      </c>
      <c r="C4012" s="499" t="s">
        <v>620</v>
      </c>
      <c r="D4012" s="546" t="s">
        <v>10087</v>
      </c>
      <c r="E4012" s="575">
        <v>3100</v>
      </c>
      <c r="F4012" s="576" t="s">
        <v>10088</v>
      </c>
      <c r="G4012" s="577" t="s">
        <v>10089</v>
      </c>
      <c r="H4012" s="551" t="s">
        <v>8350</v>
      </c>
      <c r="I4012" s="551" t="s">
        <v>7082</v>
      </c>
      <c r="J4012" s="551" t="s">
        <v>8350</v>
      </c>
      <c r="K4012" s="555">
        <v>1</v>
      </c>
      <c r="L4012" s="546">
        <v>12</v>
      </c>
      <c r="M4012" s="578">
        <v>39888.217934003187</v>
      </c>
      <c r="N4012" s="546">
        <v>1</v>
      </c>
      <c r="O4012" s="546">
        <v>6</v>
      </c>
      <c r="P4012" s="578">
        <v>19810.111892675654</v>
      </c>
    </row>
    <row r="4013" spans="1:16" x14ac:dyDescent="0.2">
      <c r="A4013" s="546" t="s">
        <v>8110</v>
      </c>
      <c r="B4013" s="498" t="s">
        <v>619</v>
      </c>
      <c r="C4013" s="499" t="s">
        <v>620</v>
      </c>
      <c r="D4013" s="546" t="s">
        <v>10090</v>
      </c>
      <c r="E4013" s="575">
        <v>3500</v>
      </c>
      <c r="F4013" s="576">
        <v>40105050</v>
      </c>
      <c r="G4013" s="577" t="s">
        <v>10091</v>
      </c>
      <c r="H4013" s="551" t="s">
        <v>8493</v>
      </c>
      <c r="I4013" s="551" t="s">
        <v>7082</v>
      </c>
      <c r="J4013" s="551" t="s">
        <v>8493</v>
      </c>
      <c r="K4013" s="555">
        <v>1</v>
      </c>
      <c r="L4013" s="546">
        <v>12</v>
      </c>
      <c r="M4013" s="578">
        <v>44688.217934003187</v>
      </c>
      <c r="N4013" s="546">
        <v>1</v>
      </c>
      <c r="O4013" s="546">
        <v>6</v>
      </c>
      <c r="P4013" s="578">
        <v>22210.111892675654</v>
      </c>
    </row>
    <row r="4014" spans="1:16" x14ac:dyDescent="0.2">
      <c r="A4014" s="546" t="s">
        <v>8110</v>
      </c>
      <c r="B4014" s="498" t="s">
        <v>619</v>
      </c>
      <c r="C4014" s="499" t="s">
        <v>620</v>
      </c>
      <c r="D4014" s="546" t="s">
        <v>8536</v>
      </c>
      <c r="E4014" s="575">
        <v>4300</v>
      </c>
      <c r="F4014" s="576">
        <v>40203804</v>
      </c>
      <c r="G4014" s="577" t="s">
        <v>10092</v>
      </c>
      <c r="H4014" s="551" t="s">
        <v>8760</v>
      </c>
      <c r="I4014" s="551" t="s">
        <v>7082</v>
      </c>
      <c r="J4014" s="551" t="s">
        <v>8760</v>
      </c>
      <c r="K4014" s="555">
        <v>1</v>
      </c>
      <c r="L4014" s="546">
        <v>12</v>
      </c>
      <c r="M4014" s="578">
        <v>54288.217934003187</v>
      </c>
      <c r="N4014" s="546">
        <v>1</v>
      </c>
      <c r="O4014" s="546">
        <v>6</v>
      </c>
      <c r="P4014" s="578">
        <v>27010.111892675654</v>
      </c>
    </row>
    <row r="4015" spans="1:16" x14ac:dyDescent="0.2">
      <c r="A4015" s="546" t="s">
        <v>8110</v>
      </c>
      <c r="B4015" s="498" t="s">
        <v>619</v>
      </c>
      <c r="C4015" s="499" t="s">
        <v>620</v>
      </c>
      <c r="D4015" s="546" t="s">
        <v>8647</v>
      </c>
      <c r="E4015" s="575">
        <v>1900</v>
      </c>
      <c r="F4015" s="576">
        <v>42408889</v>
      </c>
      <c r="G4015" s="577" t="s">
        <v>10093</v>
      </c>
      <c r="H4015" s="551" t="s">
        <v>8119</v>
      </c>
      <c r="I4015" s="551" t="s">
        <v>7142</v>
      </c>
      <c r="J4015" s="551" t="s">
        <v>8119</v>
      </c>
      <c r="K4015" s="555">
        <v>1</v>
      </c>
      <c r="L4015" s="546">
        <v>12</v>
      </c>
      <c r="M4015" s="578">
        <v>25450.417934003184</v>
      </c>
      <c r="N4015" s="546">
        <v>1</v>
      </c>
      <c r="O4015" s="546">
        <v>6</v>
      </c>
      <c r="P4015" s="578">
        <v>12329.311892675656</v>
      </c>
    </row>
    <row r="4016" spans="1:16" x14ac:dyDescent="0.2">
      <c r="A4016" s="546" t="s">
        <v>8110</v>
      </c>
      <c r="B4016" s="498" t="s">
        <v>619</v>
      </c>
      <c r="C4016" s="499" t="s">
        <v>620</v>
      </c>
      <c r="D4016" s="546" t="s">
        <v>10094</v>
      </c>
      <c r="E4016" s="575">
        <v>1900</v>
      </c>
      <c r="F4016" s="576">
        <v>44519019</v>
      </c>
      <c r="G4016" s="577" t="s">
        <v>10095</v>
      </c>
      <c r="H4016" s="551" t="s">
        <v>10096</v>
      </c>
      <c r="I4016" s="551" t="s">
        <v>7142</v>
      </c>
      <c r="J4016" s="551" t="s">
        <v>10096</v>
      </c>
      <c r="K4016" s="555">
        <v>1</v>
      </c>
      <c r="L4016" s="546">
        <v>12</v>
      </c>
      <c r="M4016" s="578">
        <v>25450.417934003184</v>
      </c>
      <c r="N4016" s="546">
        <v>1</v>
      </c>
      <c r="O4016" s="546">
        <v>6</v>
      </c>
      <c r="P4016" s="578">
        <v>12329.311892675656</v>
      </c>
    </row>
    <row r="4017" spans="1:16" x14ac:dyDescent="0.2">
      <c r="A4017" s="546" t="s">
        <v>8110</v>
      </c>
      <c r="B4017" s="498" t="s">
        <v>619</v>
      </c>
      <c r="C4017" s="499" t="s">
        <v>620</v>
      </c>
      <c r="D4017" s="546" t="s">
        <v>1389</v>
      </c>
      <c r="E4017" s="575">
        <v>1900</v>
      </c>
      <c r="F4017" s="576">
        <v>23858243</v>
      </c>
      <c r="G4017" s="577" t="s">
        <v>10097</v>
      </c>
      <c r="H4017" s="551" t="s">
        <v>10098</v>
      </c>
      <c r="I4017" s="551" t="s">
        <v>7142</v>
      </c>
      <c r="J4017" s="551" t="s">
        <v>10098</v>
      </c>
      <c r="K4017" s="555">
        <v>1</v>
      </c>
      <c r="L4017" s="546">
        <v>12</v>
      </c>
      <c r="M4017" s="578">
        <v>25450.417934003184</v>
      </c>
      <c r="N4017" s="546">
        <v>1</v>
      </c>
      <c r="O4017" s="546">
        <v>6</v>
      </c>
      <c r="P4017" s="578">
        <v>12329.311892675656</v>
      </c>
    </row>
    <row r="4018" spans="1:16" x14ac:dyDescent="0.2">
      <c r="A4018" s="546" t="s">
        <v>8110</v>
      </c>
      <c r="B4018" s="498" t="s">
        <v>619</v>
      </c>
      <c r="C4018" s="499" t="s">
        <v>620</v>
      </c>
      <c r="D4018" s="546" t="s">
        <v>8111</v>
      </c>
      <c r="E4018" s="575">
        <v>2600</v>
      </c>
      <c r="F4018" s="576">
        <v>23827957</v>
      </c>
      <c r="G4018" s="577" t="s">
        <v>10099</v>
      </c>
      <c r="H4018" s="551" t="s">
        <v>10100</v>
      </c>
      <c r="I4018" s="551" t="s">
        <v>7122</v>
      </c>
      <c r="J4018" s="551" t="s">
        <v>10100</v>
      </c>
      <c r="K4018" s="555">
        <v>1</v>
      </c>
      <c r="L4018" s="546">
        <v>12</v>
      </c>
      <c r="M4018" s="578">
        <v>33888.217934003187</v>
      </c>
      <c r="N4018" s="546">
        <v>1</v>
      </c>
      <c r="O4018" s="546">
        <v>6</v>
      </c>
      <c r="P4018" s="578">
        <v>16810.111892675654</v>
      </c>
    </row>
    <row r="4019" spans="1:16" x14ac:dyDescent="0.2">
      <c r="A4019" s="546" t="s">
        <v>8110</v>
      </c>
      <c r="B4019" s="498" t="s">
        <v>619</v>
      </c>
      <c r="C4019" s="499" t="s">
        <v>620</v>
      </c>
      <c r="D4019" s="546" t="s">
        <v>8111</v>
      </c>
      <c r="E4019" s="575">
        <v>3500</v>
      </c>
      <c r="F4019" s="576">
        <v>23893920</v>
      </c>
      <c r="G4019" s="577" t="s">
        <v>10101</v>
      </c>
      <c r="H4019" s="551" t="s">
        <v>10102</v>
      </c>
      <c r="I4019" s="551" t="s">
        <v>7082</v>
      </c>
      <c r="J4019" s="551" t="s">
        <v>10102</v>
      </c>
      <c r="K4019" s="555">
        <v>1</v>
      </c>
      <c r="L4019" s="546">
        <v>12</v>
      </c>
      <c r="M4019" s="578">
        <v>44688.217934003187</v>
      </c>
      <c r="N4019" s="546">
        <v>1</v>
      </c>
      <c r="O4019" s="546">
        <v>6</v>
      </c>
      <c r="P4019" s="578">
        <v>22210.111892675654</v>
      </c>
    </row>
    <row r="4020" spans="1:16" x14ac:dyDescent="0.2">
      <c r="A4020" s="546" t="s">
        <v>8110</v>
      </c>
      <c r="B4020" s="498" t="s">
        <v>619</v>
      </c>
      <c r="C4020" s="499" t="s">
        <v>620</v>
      </c>
      <c r="D4020" s="546" t="s">
        <v>8111</v>
      </c>
      <c r="E4020" s="575">
        <v>1900</v>
      </c>
      <c r="F4020" s="576">
        <v>42200689</v>
      </c>
      <c r="G4020" s="577" t="s">
        <v>10103</v>
      </c>
      <c r="H4020" s="551" t="s">
        <v>10104</v>
      </c>
      <c r="I4020" s="551" t="s">
        <v>7142</v>
      </c>
      <c r="J4020" s="551" t="s">
        <v>10104</v>
      </c>
      <c r="K4020" s="555">
        <v>1</v>
      </c>
      <c r="L4020" s="546">
        <v>12</v>
      </c>
      <c r="M4020" s="578">
        <v>25450.417934003184</v>
      </c>
      <c r="N4020" s="546">
        <v>1</v>
      </c>
      <c r="O4020" s="546">
        <v>6</v>
      </c>
      <c r="P4020" s="578">
        <v>12329.311892675656</v>
      </c>
    </row>
    <row r="4021" spans="1:16" x14ac:dyDescent="0.2">
      <c r="A4021" s="546" t="s">
        <v>8110</v>
      </c>
      <c r="B4021" s="498" t="s">
        <v>619</v>
      </c>
      <c r="C4021" s="499" t="s">
        <v>620</v>
      </c>
      <c r="D4021" s="546" t="s">
        <v>8847</v>
      </c>
      <c r="E4021" s="575">
        <v>3100</v>
      </c>
      <c r="F4021" s="576">
        <v>46013288</v>
      </c>
      <c r="G4021" s="577" t="s">
        <v>10105</v>
      </c>
      <c r="H4021" s="551" t="s">
        <v>10106</v>
      </c>
      <c r="I4021" s="551" t="s">
        <v>7082</v>
      </c>
      <c r="J4021" s="551" t="s">
        <v>10106</v>
      </c>
      <c r="K4021" s="555">
        <v>1</v>
      </c>
      <c r="L4021" s="546">
        <v>12</v>
      </c>
      <c r="M4021" s="578">
        <v>39888.217934003187</v>
      </c>
      <c r="N4021" s="546">
        <v>1</v>
      </c>
      <c r="O4021" s="546">
        <v>6</v>
      </c>
      <c r="P4021" s="578">
        <v>19810.111892675654</v>
      </c>
    </row>
    <row r="4022" spans="1:16" x14ac:dyDescent="0.2">
      <c r="A4022" s="546" t="s">
        <v>8110</v>
      </c>
      <c r="B4022" s="498" t="s">
        <v>619</v>
      </c>
      <c r="C4022" s="499" t="s">
        <v>620</v>
      </c>
      <c r="D4022" s="546" t="s">
        <v>10107</v>
      </c>
      <c r="E4022" s="575">
        <v>1900</v>
      </c>
      <c r="F4022" s="576">
        <v>42098438</v>
      </c>
      <c r="G4022" s="577" t="s">
        <v>10108</v>
      </c>
      <c r="H4022" s="551" t="s">
        <v>8124</v>
      </c>
      <c r="I4022" s="551" t="s">
        <v>7142</v>
      </c>
      <c r="J4022" s="551" t="s">
        <v>8124</v>
      </c>
      <c r="K4022" s="555">
        <v>1</v>
      </c>
      <c r="L4022" s="546">
        <v>12</v>
      </c>
      <c r="M4022" s="578">
        <v>25450.417934003184</v>
      </c>
      <c r="N4022" s="546">
        <v>1</v>
      </c>
      <c r="O4022" s="546">
        <v>6</v>
      </c>
      <c r="P4022" s="578">
        <v>12329.311892675656</v>
      </c>
    </row>
    <row r="4023" spans="1:16" x14ac:dyDescent="0.2">
      <c r="A4023" s="546" t="s">
        <v>8110</v>
      </c>
      <c r="B4023" s="498" t="s">
        <v>619</v>
      </c>
      <c r="C4023" s="499" t="s">
        <v>620</v>
      </c>
      <c r="D4023" s="546" t="s">
        <v>8435</v>
      </c>
      <c r="E4023" s="575">
        <v>2400</v>
      </c>
      <c r="F4023" s="576">
        <v>42122399</v>
      </c>
      <c r="G4023" s="577" t="s">
        <v>10109</v>
      </c>
      <c r="H4023" s="551" t="s">
        <v>8119</v>
      </c>
      <c r="I4023" s="551" t="s">
        <v>7122</v>
      </c>
      <c r="J4023" s="551" t="s">
        <v>8119</v>
      </c>
      <c r="K4023" s="555">
        <v>1</v>
      </c>
      <c r="L4023" s="546">
        <v>12</v>
      </c>
      <c r="M4023" s="578">
        <v>31488.217934003187</v>
      </c>
      <c r="N4023" s="546">
        <v>1</v>
      </c>
      <c r="O4023" s="546">
        <v>6</v>
      </c>
      <c r="P4023" s="578">
        <v>15599.311892675656</v>
      </c>
    </row>
    <row r="4024" spans="1:16" x14ac:dyDescent="0.2">
      <c r="A4024" s="546" t="s">
        <v>8110</v>
      </c>
      <c r="B4024" s="498" t="s">
        <v>619</v>
      </c>
      <c r="C4024" s="499" t="s">
        <v>620</v>
      </c>
      <c r="D4024" s="546" t="s">
        <v>10110</v>
      </c>
      <c r="E4024" s="575">
        <v>3200</v>
      </c>
      <c r="F4024" s="576">
        <v>23859968</v>
      </c>
      <c r="G4024" s="577" t="s">
        <v>10111</v>
      </c>
      <c r="H4024" s="551" t="s">
        <v>3017</v>
      </c>
      <c r="I4024" s="551" t="s">
        <v>7082</v>
      </c>
      <c r="J4024" s="551" t="s">
        <v>3017</v>
      </c>
      <c r="K4024" s="555">
        <v>1</v>
      </c>
      <c r="L4024" s="546">
        <v>12</v>
      </c>
      <c r="M4024" s="578">
        <v>41088.217934003187</v>
      </c>
      <c r="N4024" s="546">
        <v>1</v>
      </c>
      <c r="O4024" s="546">
        <v>6</v>
      </c>
      <c r="P4024" s="578">
        <v>20410.111892675654</v>
      </c>
    </row>
    <row r="4025" spans="1:16" x14ac:dyDescent="0.2">
      <c r="A4025" s="546" t="s">
        <v>8110</v>
      </c>
      <c r="B4025" s="498" t="s">
        <v>619</v>
      </c>
      <c r="C4025" s="499" t="s">
        <v>620</v>
      </c>
      <c r="D4025" s="546" t="s">
        <v>8111</v>
      </c>
      <c r="E4025" s="575">
        <v>1900</v>
      </c>
      <c r="F4025" s="576">
        <v>23802746</v>
      </c>
      <c r="G4025" s="577" t="s">
        <v>10112</v>
      </c>
      <c r="H4025" s="551" t="s">
        <v>8119</v>
      </c>
      <c r="I4025" s="551" t="s">
        <v>7142</v>
      </c>
      <c r="J4025" s="551" t="s">
        <v>8119</v>
      </c>
      <c r="K4025" s="555">
        <v>1</v>
      </c>
      <c r="L4025" s="546">
        <v>12</v>
      </c>
      <c r="M4025" s="578">
        <v>25450.417934003184</v>
      </c>
      <c r="N4025" s="546">
        <v>1</v>
      </c>
      <c r="O4025" s="546">
        <v>6</v>
      </c>
      <c r="P4025" s="578">
        <v>12329.311892675656</v>
      </c>
    </row>
    <row r="4026" spans="1:16" x14ac:dyDescent="0.2">
      <c r="A4026" s="546" t="s">
        <v>8110</v>
      </c>
      <c r="B4026" s="498" t="s">
        <v>619</v>
      </c>
      <c r="C4026" s="499" t="s">
        <v>620</v>
      </c>
      <c r="D4026" s="546" t="s">
        <v>8111</v>
      </c>
      <c r="E4026" s="575">
        <v>1900</v>
      </c>
      <c r="F4026" s="576">
        <v>73864230</v>
      </c>
      <c r="G4026" s="577" t="s">
        <v>10113</v>
      </c>
      <c r="H4026" s="551" t="s">
        <v>10114</v>
      </c>
      <c r="I4026" s="551" t="s">
        <v>7142</v>
      </c>
      <c r="J4026" s="551" t="s">
        <v>10114</v>
      </c>
      <c r="K4026" s="555">
        <v>1</v>
      </c>
      <c r="L4026" s="546">
        <v>12</v>
      </c>
      <c r="M4026" s="578">
        <v>25450.417934003184</v>
      </c>
      <c r="N4026" s="546">
        <v>1</v>
      </c>
      <c r="O4026" s="546">
        <v>6</v>
      </c>
      <c r="P4026" s="578">
        <v>12329.311892675656</v>
      </c>
    </row>
    <row r="4027" spans="1:16" x14ac:dyDescent="0.2">
      <c r="A4027" s="546" t="s">
        <v>8110</v>
      </c>
      <c r="B4027" s="498" t="s">
        <v>619</v>
      </c>
      <c r="C4027" s="499" t="s">
        <v>620</v>
      </c>
      <c r="D4027" s="546" t="s">
        <v>8111</v>
      </c>
      <c r="E4027" s="575">
        <v>3500</v>
      </c>
      <c r="F4027" s="576">
        <v>43304989</v>
      </c>
      <c r="G4027" s="577" t="s">
        <v>10115</v>
      </c>
      <c r="H4027" s="551" t="s">
        <v>10116</v>
      </c>
      <c r="I4027" s="551" t="s">
        <v>7082</v>
      </c>
      <c r="J4027" s="551" t="s">
        <v>10116</v>
      </c>
      <c r="K4027" s="555">
        <v>1</v>
      </c>
      <c r="L4027" s="546">
        <v>12</v>
      </c>
      <c r="M4027" s="578">
        <v>44688.217934003187</v>
      </c>
      <c r="N4027" s="546">
        <v>1</v>
      </c>
      <c r="O4027" s="546">
        <v>6</v>
      </c>
      <c r="P4027" s="578">
        <v>22210.111892675654</v>
      </c>
    </row>
    <row r="4028" spans="1:16" x14ac:dyDescent="0.2">
      <c r="A4028" s="546" t="s">
        <v>8110</v>
      </c>
      <c r="B4028" s="498" t="s">
        <v>619</v>
      </c>
      <c r="C4028" s="499" t="s">
        <v>620</v>
      </c>
      <c r="D4028" s="546" t="s">
        <v>10117</v>
      </c>
      <c r="E4028" s="575">
        <v>5500</v>
      </c>
      <c r="F4028" s="576">
        <v>23990235</v>
      </c>
      <c r="G4028" s="577" t="s">
        <v>10118</v>
      </c>
      <c r="H4028" s="551" t="s">
        <v>7884</v>
      </c>
      <c r="I4028" s="551" t="s">
        <v>7082</v>
      </c>
      <c r="J4028" s="551" t="s">
        <v>7884</v>
      </c>
      <c r="K4028" s="555">
        <v>1</v>
      </c>
      <c r="L4028" s="546">
        <v>12</v>
      </c>
      <c r="M4028" s="578">
        <v>68688.217934003187</v>
      </c>
      <c r="N4028" s="546">
        <v>1</v>
      </c>
      <c r="O4028" s="546">
        <v>6</v>
      </c>
      <c r="P4028" s="578">
        <v>34210.111892675661</v>
      </c>
    </row>
    <row r="4029" spans="1:16" x14ac:dyDescent="0.2">
      <c r="A4029" s="546" t="s">
        <v>8110</v>
      </c>
      <c r="B4029" s="498" t="s">
        <v>619</v>
      </c>
      <c r="C4029" s="499" t="s">
        <v>620</v>
      </c>
      <c r="D4029" s="546" t="s">
        <v>8111</v>
      </c>
      <c r="E4029" s="575">
        <v>1900</v>
      </c>
      <c r="F4029" s="576">
        <v>40766327</v>
      </c>
      <c r="G4029" s="577" t="s">
        <v>10119</v>
      </c>
      <c r="H4029" s="551" t="s">
        <v>8127</v>
      </c>
      <c r="I4029" s="551" t="s">
        <v>7142</v>
      </c>
      <c r="J4029" s="551" t="s">
        <v>8127</v>
      </c>
      <c r="K4029" s="555">
        <v>1</v>
      </c>
      <c r="L4029" s="546">
        <v>12</v>
      </c>
      <c r="M4029" s="578">
        <v>25450.417934003184</v>
      </c>
      <c r="N4029" s="546">
        <v>1</v>
      </c>
      <c r="O4029" s="546">
        <v>6</v>
      </c>
      <c r="P4029" s="578">
        <v>12329.311892675656</v>
      </c>
    </row>
    <row r="4030" spans="1:16" x14ac:dyDescent="0.2">
      <c r="A4030" s="546" t="s">
        <v>8110</v>
      </c>
      <c r="B4030" s="498" t="s">
        <v>619</v>
      </c>
      <c r="C4030" s="499" t="s">
        <v>620</v>
      </c>
      <c r="D4030" s="546" t="s">
        <v>10012</v>
      </c>
      <c r="E4030" s="575">
        <v>1900</v>
      </c>
      <c r="F4030" s="576">
        <v>23908907</v>
      </c>
      <c r="G4030" s="577" t="s">
        <v>10120</v>
      </c>
      <c r="H4030" s="551" t="s">
        <v>8124</v>
      </c>
      <c r="I4030" s="551" t="s">
        <v>7142</v>
      </c>
      <c r="J4030" s="551" t="s">
        <v>8124</v>
      </c>
      <c r="K4030" s="555">
        <v>1</v>
      </c>
      <c r="L4030" s="546">
        <v>12</v>
      </c>
      <c r="M4030" s="578">
        <v>25450.417934003184</v>
      </c>
      <c r="N4030" s="546">
        <v>1</v>
      </c>
      <c r="O4030" s="546">
        <v>6</v>
      </c>
      <c r="P4030" s="578">
        <v>12329.311892675656</v>
      </c>
    </row>
    <row r="4031" spans="1:16" x14ac:dyDescent="0.2">
      <c r="A4031" s="546" t="s">
        <v>8110</v>
      </c>
      <c r="B4031" s="498" t="s">
        <v>619</v>
      </c>
      <c r="C4031" s="499" t="s">
        <v>620</v>
      </c>
      <c r="D4031" s="546" t="s">
        <v>10121</v>
      </c>
      <c r="E4031" s="575">
        <v>1900</v>
      </c>
      <c r="F4031" s="576">
        <v>23957924</v>
      </c>
      <c r="G4031" s="577" t="s">
        <v>10122</v>
      </c>
      <c r="H4031" s="551" t="s">
        <v>8140</v>
      </c>
      <c r="I4031" s="551" t="s">
        <v>7142</v>
      </c>
      <c r="J4031" s="551" t="s">
        <v>8140</v>
      </c>
      <c r="K4031" s="555">
        <v>1</v>
      </c>
      <c r="L4031" s="546">
        <v>12</v>
      </c>
      <c r="M4031" s="578">
        <v>25450.417934003184</v>
      </c>
      <c r="N4031" s="546">
        <v>1</v>
      </c>
      <c r="O4031" s="546">
        <v>6</v>
      </c>
      <c r="P4031" s="578">
        <v>12329.311892675656</v>
      </c>
    </row>
    <row r="4032" spans="1:16" x14ac:dyDescent="0.2">
      <c r="A4032" s="546" t="s">
        <v>8110</v>
      </c>
      <c r="B4032" s="498" t="s">
        <v>619</v>
      </c>
      <c r="C4032" s="499" t="s">
        <v>620</v>
      </c>
      <c r="D4032" s="546" t="s">
        <v>8111</v>
      </c>
      <c r="E4032" s="575">
        <v>2000</v>
      </c>
      <c r="F4032" s="576">
        <v>44596438</v>
      </c>
      <c r="G4032" s="577" t="s">
        <v>10123</v>
      </c>
      <c r="H4032" s="551" t="s">
        <v>8119</v>
      </c>
      <c r="I4032" s="551" t="s">
        <v>7142</v>
      </c>
      <c r="J4032" s="551" t="s">
        <v>8119</v>
      </c>
      <c r="K4032" s="555">
        <v>1</v>
      </c>
      <c r="L4032" s="546">
        <v>12</v>
      </c>
      <c r="M4032" s="578">
        <v>26688.217934003187</v>
      </c>
      <c r="N4032" s="546">
        <v>1</v>
      </c>
      <c r="O4032" s="546">
        <v>6</v>
      </c>
      <c r="P4032" s="578">
        <v>12983.311892675656</v>
      </c>
    </row>
    <row r="4033" spans="1:16" x14ac:dyDescent="0.2">
      <c r="A4033" s="546" t="s">
        <v>8110</v>
      </c>
      <c r="B4033" s="498" t="s">
        <v>619</v>
      </c>
      <c r="C4033" s="499" t="s">
        <v>620</v>
      </c>
      <c r="D4033" s="546" t="s">
        <v>8111</v>
      </c>
      <c r="E4033" s="575">
        <v>3800</v>
      </c>
      <c r="F4033" s="576">
        <v>23989103</v>
      </c>
      <c r="G4033" s="577" t="s">
        <v>10124</v>
      </c>
      <c r="H4033" s="551" t="s">
        <v>10125</v>
      </c>
      <c r="I4033" s="551" t="s">
        <v>7082</v>
      </c>
      <c r="J4033" s="551" t="s">
        <v>10125</v>
      </c>
      <c r="K4033" s="555">
        <v>1</v>
      </c>
      <c r="L4033" s="546">
        <v>5</v>
      </c>
      <c r="M4033" s="578">
        <v>20470.75</v>
      </c>
      <c r="N4033" s="546"/>
      <c r="O4033" s="546"/>
      <c r="P4033" s="578">
        <v>0</v>
      </c>
    </row>
    <row r="4034" spans="1:16" x14ac:dyDescent="0.2">
      <c r="A4034" s="546" t="s">
        <v>8110</v>
      </c>
      <c r="B4034" s="498" t="s">
        <v>619</v>
      </c>
      <c r="C4034" s="499" t="s">
        <v>620</v>
      </c>
      <c r="D4034" s="546" t="s">
        <v>8111</v>
      </c>
      <c r="E4034" s="575">
        <v>2600</v>
      </c>
      <c r="F4034" s="576">
        <v>40939776</v>
      </c>
      <c r="G4034" s="577" t="s">
        <v>10126</v>
      </c>
      <c r="H4034" s="551" t="s">
        <v>8720</v>
      </c>
      <c r="I4034" s="551" t="s">
        <v>7122</v>
      </c>
      <c r="J4034" s="551" t="s">
        <v>8720</v>
      </c>
      <c r="K4034" s="555">
        <v>1</v>
      </c>
      <c r="L4034" s="546">
        <v>12</v>
      </c>
      <c r="M4034" s="578">
        <v>33888.217934003187</v>
      </c>
      <c r="N4034" s="546">
        <v>1</v>
      </c>
      <c r="O4034" s="546">
        <v>6</v>
      </c>
      <c r="P4034" s="578">
        <v>16810.111892675654</v>
      </c>
    </row>
    <row r="4035" spans="1:16" x14ac:dyDescent="0.2">
      <c r="A4035" s="546" t="s">
        <v>8110</v>
      </c>
      <c r="B4035" s="498" t="s">
        <v>619</v>
      </c>
      <c r="C4035" s="499" t="s">
        <v>620</v>
      </c>
      <c r="D4035" s="546" t="s">
        <v>8111</v>
      </c>
      <c r="E4035" s="575">
        <v>3500</v>
      </c>
      <c r="F4035" s="576">
        <v>23998119</v>
      </c>
      <c r="G4035" s="577" t="s">
        <v>10127</v>
      </c>
      <c r="H4035" s="551" t="s">
        <v>7884</v>
      </c>
      <c r="I4035" s="551" t="s">
        <v>7082</v>
      </c>
      <c r="J4035" s="551" t="s">
        <v>7884</v>
      </c>
      <c r="K4035" s="555">
        <v>1</v>
      </c>
      <c r="L4035" s="546">
        <v>12</v>
      </c>
      <c r="M4035" s="578">
        <v>44688.217934003187</v>
      </c>
      <c r="N4035" s="546">
        <v>1</v>
      </c>
      <c r="O4035" s="546">
        <v>6</v>
      </c>
      <c r="P4035" s="578">
        <v>22210.111892675654</v>
      </c>
    </row>
    <row r="4036" spans="1:16" x14ac:dyDescent="0.2">
      <c r="A4036" s="546" t="s">
        <v>8110</v>
      </c>
      <c r="B4036" s="498" t="s">
        <v>619</v>
      </c>
      <c r="C4036" s="499" t="s">
        <v>620</v>
      </c>
      <c r="D4036" s="546" t="s">
        <v>8111</v>
      </c>
      <c r="E4036" s="575">
        <v>2300</v>
      </c>
      <c r="F4036" s="576">
        <v>23848059</v>
      </c>
      <c r="G4036" s="577" t="s">
        <v>10128</v>
      </c>
      <c r="H4036" s="551" t="s">
        <v>10129</v>
      </c>
      <c r="I4036" s="551" t="s">
        <v>7122</v>
      </c>
      <c r="J4036" s="551" t="s">
        <v>10129</v>
      </c>
      <c r="K4036" s="555">
        <v>1</v>
      </c>
      <c r="L4036" s="546">
        <v>12</v>
      </c>
      <c r="M4036" s="578">
        <v>30288.217934003187</v>
      </c>
      <c r="N4036" s="546">
        <v>1</v>
      </c>
      <c r="O4036" s="546">
        <v>6</v>
      </c>
      <c r="P4036" s="578">
        <v>14945.311892675656</v>
      </c>
    </row>
    <row r="4037" spans="1:16" x14ac:dyDescent="0.2">
      <c r="A4037" s="546" t="s">
        <v>8110</v>
      </c>
      <c r="B4037" s="498" t="s">
        <v>619</v>
      </c>
      <c r="C4037" s="499" t="s">
        <v>620</v>
      </c>
      <c r="D4037" s="546" t="s">
        <v>8511</v>
      </c>
      <c r="E4037" s="575">
        <v>1900</v>
      </c>
      <c r="F4037" s="576">
        <v>23994389</v>
      </c>
      <c r="G4037" s="577" t="s">
        <v>10130</v>
      </c>
      <c r="H4037" s="551" t="s">
        <v>8124</v>
      </c>
      <c r="I4037" s="551" t="s">
        <v>7142</v>
      </c>
      <c r="J4037" s="551" t="s">
        <v>8124</v>
      </c>
      <c r="K4037" s="555">
        <v>1</v>
      </c>
      <c r="L4037" s="546">
        <v>12</v>
      </c>
      <c r="M4037" s="578">
        <v>25450.417934003184</v>
      </c>
      <c r="N4037" s="546">
        <v>1</v>
      </c>
      <c r="O4037" s="546">
        <v>6</v>
      </c>
      <c r="P4037" s="578">
        <v>12329.311892675656</v>
      </c>
    </row>
    <row r="4038" spans="1:16" x14ac:dyDescent="0.2">
      <c r="A4038" s="546" t="s">
        <v>8110</v>
      </c>
      <c r="B4038" s="498" t="s">
        <v>619</v>
      </c>
      <c r="C4038" s="499" t="s">
        <v>620</v>
      </c>
      <c r="D4038" s="546" t="s">
        <v>8111</v>
      </c>
      <c r="E4038" s="575">
        <v>1900</v>
      </c>
      <c r="F4038" s="576">
        <v>23944988</v>
      </c>
      <c r="G4038" s="577" t="s">
        <v>10131</v>
      </c>
      <c r="H4038" s="551" t="s">
        <v>8119</v>
      </c>
      <c r="I4038" s="551" t="s">
        <v>7142</v>
      </c>
      <c r="J4038" s="551" t="s">
        <v>8119</v>
      </c>
      <c r="K4038" s="555">
        <v>1</v>
      </c>
      <c r="L4038" s="546">
        <v>12</v>
      </c>
      <c r="M4038" s="578">
        <v>25450.417934003184</v>
      </c>
      <c r="N4038" s="546">
        <v>1</v>
      </c>
      <c r="O4038" s="546">
        <v>6</v>
      </c>
      <c r="P4038" s="578">
        <v>12329.311892675656</v>
      </c>
    </row>
    <row r="4039" spans="1:16" x14ac:dyDescent="0.2">
      <c r="A4039" s="546" t="s">
        <v>8110</v>
      </c>
      <c r="B4039" s="498" t="s">
        <v>619</v>
      </c>
      <c r="C4039" s="499" t="s">
        <v>620</v>
      </c>
      <c r="D4039" s="546" t="s">
        <v>8111</v>
      </c>
      <c r="E4039" s="575">
        <v>1900</v>
      </c>
      <c r="F4039" s="576">
        <v>23996643</v>
      </c>
      <c r="G4039" s="577" t="s">
        <v>10132</v>
      </c>
      <c r="H4039" s="551" t="s">
        <v>8124</v>
      </c>
      <c r="I4039" s="551" t="s">
        <v>7142</v>
      </c>
      <c r="J4039" s="551" t="s">
        <v>8124</v>
      </c>
      <c r="K4039" s="555">
        <v>1</v>
      </c>
      <c r="L4039" s="546">
        <v>12</v>
      </c>
      <c r="M4039" s="578">
        <v>25450.417934003184</v>
      </c>
      <c r="N4039" s="546">
        <v>1</v>
      </c>
      <c r="O4039" s="546">
        <v>6</v>
      </c>
      <c r="P4039" s="578">
        <v>12329.311892675656</v>
      </c>
    </row>
    <row r="4040" spans="1:16" x14ac:dyDescent="0.2">
      <c r="A4040" s="546" t="s">
        <v>8110</v>
      </c>
      <c r="B4040" s="498" t="s">
        <v>619</v>
      </c>
      <c r="C4040" s="499" t="s">
        <v>620</v>
      </c>
      <c r="D4040" s="546" t="s">
        <v>10133</v>
      </c>
      <c r="E4040" s="575">
        <v>1900</v>
      </c>
      <c r="F4040" s="576">
        <v>25323277</v>
      </c>
      <c r="G4040" s="577" t="s">
        <v>10134</v>
      </c>
      <c r="H4040" s="551" t="s">
        <v>8124</v>
      </c>
      <c r="I4040" s="551" t="s">
        <v>7142</v>
      </c>
      <c r="J4040" s="551" t="s">
        <v>8124</v>
      </c>
      <c r="K4040" s="555">
        <v>1</v>
      </c>
      <c r="L4040" s="546">
        <v>12</v>
      </c>
      <c r="M4040" s="578">
        <v>25450.417934003184</v>
      </c>
      <c r="N4040" s="546">
        <v>1</v>
      </c>
      <c r="O4040" s="546">
        <v>6</v>
      </c>
      <c r="P4040" s="578">
        <v>12329.311892675656</v>
      </c>
    </row>
    <row r="4041" spans="1:16" x14ac:dyDescent="0.2">
      <c r="A4041" s="546" t="s">
        <v>8110</v>
      </c>
      <c r="B4041" s="498" t="s">
        <v>619</v>
      </c>
      <c r="C4041" s="499" t="s">
        <v>620</v>
      </c>
      <c r="D4041" s="546" t="s">
        <v>8891</v>
      </c>
      <c r="E4041" s="575">
        <v>1900</v>
      </c>
      <c r="F4041" s="576">
        <v>41718608</v>
      </c>
      <c r="G4041" s="577" t="s">
        <v>10135</v>
      </c>
      <c r="H4041" s="551" t="s">
        <v>8124</v>
      </c>
      <c r="I4041" s="551" t="s">
        <v>7142</v>
      </c>
      <c r="J4041" s="551" t="s">
        <v>8124</v>
      </c>
      <c r="K4041" s="555">
        <v>1</v>
      </c>
      <c r="L4041" s="546">
        <v>12</v>
      </c>
      <c r="M4041" s="578">
        <v>25450.417934003184</v>
      </c>
      <c r="N4041" s="546">
        <v>1</v>
      </c>
      <c r="O4041" s="546">
        <v>6</v>
      </c>
      <c r="P4041" s="578">
        <v>12329.311892675656</v>
      </c>
    </row>
    <row r="4042" spans="1:16" x14ac:dyDescent="0.2">
      <c r="A4042" s="546" t="s">
        <v>8110</v>
      </c>
      <c r="B4042" s="498" t="s">
        <v>619</v>
      </c>
      <c r="C4042" s="499" t="s">
        <v>620</v>
      </c>
      <c r="D4042" s="546" t="s">
        <v>8888</v>
      </c>
      <c r="E4042" s="575">
        <v>1900</v>
      </c>
      <c r="F4042" s="576">
        <v>46841567</v>
      </c>
      <c r="G4042" s="577" t="s">
        <v>10136</v>
      </c>
      <c r="H4042" s="551" t="s">
        <v>8124</v>
      </c>
      <c r="I4042" s="551" t="s">
        <v>7142</v>
      </c>
      <c r="J4042" s="551" t="s">
        <v>8124</v>
      </c>
      <c r="K4042" s="555">
        <v>1</v>
      </c>
      <c r="L4042" s="546">
        <v>12</v>
      </c>
      <c r="M4042" s="578">
        <v>25450.417934003184</v>
      </c>
      <c r="N4042" s="546">
        <v>1</v>
      </c>
      <c r="O4042" s="546">
        <v>6</v>
      </c>
      <c r="P4042" s="578">
        <v>12329.311892675656</v>
      </c>
    </row>
    <row r="4043" spans="1:16" x14ac:dyDescent="0.2">
      <c r="A4043" s="546" t="s">
        <v>8110</v>
      </c>
      <c r="B4043" s="498" t="s">
        <v>619</v>
      </c>
      <c r="C4043" s="499" t="s">
        <v>620</v>
      </c>
      <c r="D4043" s="546" t="s">
        <v>10137</v>
      </c>
      <c r="E4043" s="575">
        <v>1900</v>
      </c>
      <c r="F4043" s="576">
        <v>24694409</v>
      </c>
      <c r="G4043" s="577" t="s">
        <v>10138</v>
      </c>
      <c r="H4043" s="551" t="s">
        <v>8124</v>
      </c>
      <c r="I4043" s="551" t="s">
        <v>7142</v>
      </c>
      <c r="J4043" s="551" t="s">
        <v>8124</v>
      </c>
      <c r="K4043" s="555">
        <v>1</v>
      </c>
      <c r="L4043" s="546">
        <v>12</v>
      </c>
      <c r="M4043" s="578">
        <v>25450.417934003184</v>
      </c>
      <c r="N4043" s="546">
        <v>1</v>
      </c>
      <c r="O4043" s="546">
        <v>6</v>
      </c>
      <c r="P4043" s="578">
        <v>12329.311892675656</v>
      </c>
    </row>
    <row r="4044" spans="1:16" x14ac:dyDescent="0.2">
      <c r="A4044" s="546" t="s">
        <v>8110</v>
      </c>
      <c r="B4044" s="498" t="s">
        <v>619</v>
      </c>
      <c r="C4044" s="499" t="s">
        <v>620</v>
      </c>
      <c r="D4044" s="546" t="s">
        <v>10139</v>
      </c>
      <c r="E4044" s="575">
        <v>1900</v>
      </c>
      <c r="F4044" s="576">
        <v>25222358</v>
      </c>
      <c r="G4044" s="577" t="s">
        <v>10140</v>
      </c>
      <c r="H4044" s="551" t="s">
        <v>8140</v>
      </c>
      <c r="I4044" s="551" t="s">
        <v>7142</v>
      </c>
      <c r="J4044" s="551" t="s">
        <v>8140</v>
      </c>
      <c r="K4044" s="555">
        <v>1</v>
      </c>
      <c r="L4044" s="546">
        <v>12</v>
      </c>
      <c r="M4044" s="578">
        <v>25450.417934003184</v>
      </c>
      <c r="N4044" s="546">
        <v>1</v>
      </c>
      <c r="O4044" s="546">
        <v>6</v>
      </c>
      <c r="P4044" s="578">
        <v>12329.311892675656</v>
      </c>
    </row>
    <row r="4045" spans="1:16" x14ac:dyDescent="0.2">
      <c r="A4045" s="546" t="s">
        <v>8110</v>
      </c>
      <c r="B4045" s="498" t="s">
        <v>619</v>
      </c>
      <c r="C4045" s="499" t="s">
        <v>620</v>
      </c>
      <c r="D4045" s="546" t="s">
        <v>8783</v>
      </c>
      <c r="E4045" s="575">
        <v>1900</v>
      </c>
      <c r="F4045" s="576">
        <v>43226845</v>
      </c>
      <c r="G4045" s="577" t="s">
        <v>10141</v>
      </c>
      <c r="H4045" s="551" t="s">
        <v>8124</v>
      </c>
      <c r="I4045" s="551" t="s">
        <v>7142</v>
      </c>
      <c r="J4045" s="551" t="s">
        <v>8124</v>
      </c>
      <c r="K4045" s="555">
        <v>1</v>
      </c>
      <c r="L4045" s="546">
        <v>12</v>
      </c>
      <c r="M4045" s="578">
        <v>25450.417934003184</v>
      </c>
      <c r="N4045" s="546">
        <v>1</v>
      </c>
      <c r="O4045" s="546">
        <v>6</v>
      </c>
      <c r="P4045" s="578">
        <v>12329.311892675656</v>
      </c>
    </row>
    <row r="4046" spans="1:16" x14ac:dyDescent="0.2">
      <c r="A4046" s="546" t="s">
        <v>8110</v>
      </c>
      <c r="B4046" s="498" t="s">
        <v>619</v>
      </c>
      <c r="C4046" s="499" t="s">
        <v>620</v>
      </c>
      <c r="D4046" s="546" t="s">
        <v>10142</v>
      </c>
      <c r="E4046" s="575">
        <v>1900</v>
      </c>
      <c r="F4046" s="576" t="s">
        <v>10143</v>
      </c>
      <c r="G4046" s="577" t="s">
        <v>10144</v>
      </c>
      <c r="H4046" s="551" t="s">
        <v>8111</v>
      </c>
      <c r="I4046" s="551" t="s">
        <v>7142</v>
      </c>
      <c r="J4046" s="551" t="s">
        <v>8111</v>
      </c>
      <c r="K4046" s="555">
        <v>1</v>
      </c>
      <c r="L4046" s="546">
        <v>12</v>
      </c>
      <c r="M4046" s="578">
        <v>25450.417934003184</v>
      </c>
      <c r="N4046" s="546">
        <v>1</v>
      </c>
      <c r="O4046" s="546">
        <v>6</v>
      </c>
      <c r="P4046" s="578">
        <v>12329.311892675656</v>
      </c>
    </row>
    <row r="4047" spans="1:16" x14ac:dyDescent="0.2">
      <c r="A4047" s="546" t="s">
        <v>8110</v>
      </c>
      <c r="B4047" s="498" t="s">
        <v>619</v>
      </c>
      <c r="C4047" s="499" t="s">
        <v>620</v>
      </c>
      <c r="D4047" s="546" t="s">
        <v>8247</v>
      </c>
      <c r="E4047" s="575">
        <v>1900</v>
      </c>
      <c r="F4047" s="576">
        <v>23964596</v>
      </c>
      <c r="G4047" s="577" t="s">
        <v>10145</v>
      </c>
      <c r="H4047" s="551" t="s">
        <v>8124</v>
      </c>
      <c r="I4047" s="551" t="s">
        <v>7142</v>
      </c>
      <c r="J4047" s="551" t="s">
        <v>8124</v>
      </c>
      <c r="K4047" s="555">
        <v>1</v>
      </c>
      <c r="L4047" s="546">
        <v>12</v>
      </c>
      <c r="M4047" s="578">
        <v>25450.417934003184</v>
      </c>
      <c r="N4047" s="546">
        <v>1</v>
      </c>
      <c r="O4047" s="546">
        <v>6</v>
      </c>
      <c r="P4047" s="578">
        <v>12329.311892675656</v>
      </c>
    </row>
    <row r="4048" spans="1:16" x14ac:dyDescent="0.2">
      <c r="A4048" s="546" t="s">
        <v>8110</v>
      </c>
      <c r="B4048" s="498" t="s">
        <v>619</v>
      </c>
      <c r="C4048" s="499" t="s">
        <v>620</v>
      </c>
      <c r="D4048" s="546" t="s">
        <v>9507</v>
      </c>
      <c r="E4048" s="575">
        <v>1900</v>
      </c>
      <c r="F4048" s="576">
        <v>23983049</v>
      </c>
      <c r="G4048" s="577" t="s">
        <v>10146</v>
      </c>
      <c r="H4048" s="551" t="s">
        <v>10147</v>
      </c>
      <c r="I4048" s="551" t="s">
        <v>7142</v>
      </c>
      <c r="J4048" s="551" t="s">
        <v>10147</v>
      </c>
      <c r="K4048" s="555">
        <v>1</v>
      </c>
      <c r="L4048" s="546">
        <v>12</v>
      </c>
      <c r="M4048" s="578">
        <v>25450.417934003184</v>
      </c>
      <c r="N4048" s="546">
        <v>1</v>
      </c>
      <c r="O4048" s="546">
        <v>6</v>
      </c>
      <c r="P4048" s="578">
        <v>12329.311892675656</v>
      </c>
    </row>
    <row r="4049" spans="1:16" x14ac:dyDescent="0.2">
      <c r="A4049" s="546" t="s">
        <v>8110</v>
      </c>
      <c r="B4049" s="498" t="s">
        <v>619</v>
      </c>
      <c r="C4049" s="499" t="s">
        <v>620</v>
      </c>
      <c r="D4049" s="546" t="s">
        <v>10148</v>
      </c>
      <c r="E4049" s="575">
        <v>4300</v>
      </c>
      <c r="F4049" s="576">
        <v>41002958</v>
      </c>
      <c r="G4049" s="577" t="s">
        <v>10149</v>
      </c>
      <c r="H4049" s="551" t="s">
        <v>749</v>
      </c>
      <c r="I4049" s="551" t="s">
        <v>7082</v>
      </c>
      <c r="J4049" s="551" t="s">
        <v>749</v>
      </c>
      <c r="K4049" s="555">
        <v>1</v>
      </c>
      <c r="L4049" s="546">
        <v>12</v>
      </c>
      <c r="M4049" s="578">
        <v>54288.217934003187</v>
      </c>
      <c r="N4049" s="546">
        <v>1</v>
      </c>
      <c r="O4049" s="546">
        <v>6</v>
      </c>
      <c r="P4049" s="578">
        <v>27010.111892675654</v>
      </c>
    </row>
    <row r="4050" spans="1:16" x14ac:dyDescent="0.2">
      <c r="A4050" s="546" t="s">
        <v>8110</v>
      </c>
      <c r="B4050" s="498" t="s">
        <v>619</v>
      </c>
      <c r="C4050" s="499" t="s">
        <v>620</v>
      </c>
      <c r="D4050" s="546" t="s">
        <v>8111</v>
      </c>
      <c r="E4050" s="575">
        <v>3800</v>
      </c>
      <c r="F4050" s="576">
        <v>23993224</v>
      </c>
      <c r="G4050" s="577" t="s">
        <v>10150</v>
      </c>
      <c r="H4050" s="551" t="s">
        <v>9012</v>
      </c>
      <c r="I4050" s="551" t="s">
        <v>7082</v>
      </c>
      <c r="J4050" s="551" t="s">
        <v>9012</v>
      </c>
      <c r="K4050" s="555">
        <v>1</v>
      </c>
      <c r="L4050" s="546">
        <v>12</v>
      </c>
      <c r="M4050" s="578">
        <v>48288.217934003187</v>
      </c>
      <c r="N4050" s="546">
        <v>1</v>
      </c>
      <c r="O4050" s="546">
        <v>6</v>
      </c>
      <c r="P4050" s="578">
        <v>24010.111892675654</v>
      </c>
    </row>
    <row r="4051" spans="1:16" x14ac:dyDescent="0.2">
      <c r="A4051" s="546" t="s">
        <v>8110</v>
      </c>
      <c r="B4051" s="498" t="s">
        <v>619</v>
      </c>
      <c r="C4051" s="499" t="s">
        <v>620</v>
      </c>
      <c r="D4051" s="546" t="s">
        <v>8111</v>
      </c>
      <c r="E4051" s="575">
        <v>2600</v>
      </c>
      <c r="F4051" s="576">
        <v>43847447</v>
      </c>
      <c r="G4051" s="577" t="s">
        <v>10151</v>
      </c>
      <c r="H4051" s="551" t="s">
        <v>10152</v>
      </c>
      <c r="I4051" s="551" t="s">
        <v>7122</v>
      </c>
      <c r="J4051" s="551" t="s">
        <v>10152</v>
      </c>
      <c r="K4051" s="555">
        <v>1</v>
      </c>
      <c r="L4051" s="546">
        <v>12</v>
      </c>
      <c r="M4051" s="578">
        <v>33888.217934003187</v>
      </c>
      <c r="N4051" s="546">
        <v>1</v>
      </c>
      <c r="O4051" s="546">
        <v>6</v>
      </c>
      <c r="P4051" s="578">
        <v>16810.111892675654</v>
      </c>
    </row>
    <row r="4052" spans="1:16" x14ac:dyDescent="0.2">
      <c r="A4052" s="546" t="s">
        <v>8110</v>
      </c>
      <c r="B4052" s="498" t="s">
        <v>619</v>
      </c>
      <c r="C4052" s="499" t="s">
        <v>620</v>
      </c>
      <c r="D4052" s="546" t="s">
        <v>10153</v>
      </c>
      <c r="E4052" s="575">
        <v>3500</v>
      </c>
      <c r="F4052" s="576">
        <v>23898505</v>
      </c>
      <c r="G4052" s="577" t="s">
        <v>10154</v>
      </c>
      <c r="H4052" s="551" t="s">
        <v>8179</v>
      </c>
      <c r="I4052" s="551" t="s">
        <v>7082</v>
      </c>
      <c r="J4052" s="551" t="s">
        <v>8179</v>
      </c>
      <c r="K4052" s="555">
        <v>1</v>
      </c>
      <c r="L4052" s="546">
        <v>12</v>
      </c>
      <c r="M4052" s="578">
        <v>44688.217934003187</v>
      </c>
      <c r="N4052" s="546">
        <v>1</v>
      </c>
      <c r="O4052" s="546">
        <v>6</v>
      </c>
      <c r="P4052" s="578">
        <v>22210.111892675654</v>
      </c>
    </row>
    <row r="4053" spans="1:16" x14ac:dyDescent="0.2">
      <c r="A4053" s="546" t="s">
        <v>8110</v>
      </c>
      <c r="B4053" s="498" t="s">
        <v>619</v>
      </c>
      <c r="C4053" s="499" t="s">
        <v>620</v>
      </c>
      <c r="D4053" s="546" t="s">
        <v>10153</v>
      </c>
      <c r="E4053" s="575">
        <v>1900</v>
      </c>
      <c r="F4053" s="576" t="s">
        <v>10155</v>
      </c>
      <c r="G4053" s="577" t="s">
        <v>10156</v>
      </c>
      <c r="H4053" s="551" t="s">
        <v>8111</v>
      </c>
      <c r="I4053" s="551" t="s">
        <v>7142</v>
      </c>
      <c r="J4053" s="551" t="s">
        <v>8111</v>
      </c>
      <c r="K4053" s="555">
        <v>1</v>
      </c>
      <c r="L4053" s="546">
        <v>12</v>
      </c>
      <c r="M4053" s="578">
        <v>25450.417934003184</v>
      </c>
      <c r="N4053" s="546">
        <v>1</v>
      </c>
      <c r="O4053" s="546">
        <v>6</v>
      </c>
      <c r="P4053" s="578">
        <v>12329.311892675656</v>
      </c>
    </row>
    <row r="4054" spans="1:16" x14ac:dyDescent="0.2">
      <c r="A4054" s="546" t="s">
        <v>8110</v>
      </c>
      <c r="B4054" s="498" t="s">
        <v>619</v>
      </c>
      <c r="C4054" s="499" t="s">
        <v>620</v>
      </c>
      <c r="D4054" s="546" t="s">
        <v>8647</v>
      </c>
      <c r="E4054" s="575">
        <v>2300</v>
      </c>
      <c r="F4054" s="576">
        <v>24946285</v>
      </c>
      <c r="G4054" s="577" t="s">
        <v>10157</v>
      </c>
      <c r="H4054" s="551" t="s">
        <v>10158</v>
      </c>
      <c r="I4054" s="551" t="s">
        <v>7122</v>
      </c>
      <c r="J4054" s="551" t="s">
        <v>10158</v>
      </c>
      <c r="K4054" s="555">
        <v>1</v>
      </c>
      <c r="L4054" s="546">
        <v>12</v>
      </c>
      <c r="M4054" s="578">
        <v>30288.217934003187</v>
      </c>
      <c r="N4054" s="546">
        <v>1</v>
      </c>
      <c r="O4054" s="546">
        <v>6</v>
      </c>
      <c r="P4054" s="578">
        <v>14945.311892675656</v>
      </c>
    </row>
    <row r="4055" spans="1:16" x14ac:dyDescent="0.2">
      <c r="A4055" s="546" t="s">
        <v>8110</v>
      </c>
      <c r="B4055" s="498" t="s">
        <v>619</v>
      </c>
      <c r="C4055" s="499" t="s">
        <v>620</v>
      </c>
      <c r="D4055" s="546" t="s">
        <v>10159</v>
      </c>
      <c r="E4055" s="575">
        <v>2600</v>
      </c>
      <c r="F4055" s="576">
        <v>23812595</v>
      </c>
      <c r="G4055" s="577" t="s">
        <v>10160</v>
      </c>
      <c r="H4055" s="551" t="s">
        <v>8298</v>
      </c>
      <c r="I4055" s="551" t="s">
        <v>7122</v>
      </c>
      <c r="J4055" s="551" t="s">
        <v>8298</v>
      </c>
      <c r="K4055" s="555">
        <v>1</v>
      </c>
      <c r="L4055" s="546">
        <v>12</v>
      </c>
      <c r="M4055" s="578">
        <v>33888.217934003187</v>
      </c>
      <c r="N4055" s="546">
        <v>1</v>
      </c>
      <c r="O4055" s="546">
        <v>6</v>
      </c>
      <c r="P4055" s="578">
        <v>16810.111892675654</v>
      </c>
    </row>
    <row r="4056" spans="1:16" x14ac:dyDescent="0.2">
      <c r="A4056" s="546" t="s">
        <v>8110</v>
      </c>
      <c r="B4056" s="498" t="s">
        <v>619</v>
      </c>
      <c r="C4056" s="499" t="s">
        <v>620</v>
      </c>
      <c r="D4056" s="546" t="s">
        <v>9591</v>
      </c>
      <c r="E4056" s="575">
        <v>2600</v>
      </c>
      <c r="F4056" s="576">
        <v>23936314</v>
      </c>
      <c r="G4056" s="577" t="s">
        <v>10161</v>
      </c>
      <c r="H4056" s="551" t="s">
        <v>10162</v>
      </c>
      <c r="I4056" s="551" t="s">
        <v>7122</v>
      </c>
      <c r="J4056" s="551" t="s">
        <v>10162</v>
      </c>
      <c r="K4056" s="555">
        <v>1</v>
      </c>
      <c r="L4056" s="546">
        <v>12</v>
      </c>
      <c r="M4056" s="578">
        <v>33888.217934003187</v>
      </c>
      <c r="N4056" s="546">
        <v>1</v>
      </c>
      <c r="O4056" s="546">
        <v>6</v>
      </c>
      <c r="P4056" s="578">
        <v>16810.111892675654</v>
      </c>
    </row>
    <row r="4057" spans="1:16" x14ac:dyDescent="0.2">
      <c r="A4057" s="546" t="s">
        <v>8110</v>
      </c>
      <c r="B4057" s="498" t="s">
        <v>619</v>
      </c>
      <c r="C4057" s="499" t="s">
        <v>620</v>
      </c>
      <c r="D4057" s="546" t="s">
        <v>10163</v>
      </c>
      <c r="E4057" s="575">
        <v>3500</v>
      </c>
      <c r="F4057" s="576">
        <v>41154628</v>
      </c>
      <c r="G4057" s="577" t="s">
        <v>10164</v>
      </c>
      <c r="H4057" s="551" t="s">
        <v>7172</v>
      </c>
      <c r="I4057" s="551" t="s">
        <v>7082</v>
      </c>
      <c r="J4057" s="551" t="s">
        <v>7172</v>
      </c>
      <c r="K4057" s="555">
        <v>1</v>
      </c>
      <c r="L4057" s="546">
        <v>12</v>
      </c>
      <c r="M4057" s="578">
        <v>44688.217934003187</v>
      </c>
      <c r="N4057" s="546">
        <v>1</v>
      </c>
      <c r="O4057" s="546">
        <v>6</v>
      </c>
      <c r="P4057" s="578">
        <v>22210.111892675654</v>
      </c>
    </row>
    <row r="4058" spans="1:16" x14ac:dyDescent="0.2">
      <c r="A4058" s="546" t="s">
        <v>8110</v>
      </c>
      <c r="B4058" s="498" t="s">
        <v>619</v>
      </c>
      <c r="C4058" s="499" t="s">
        <v>620</v>
      </c>
      <c r="D4058" s="546" t="s">
        <v>10165</v>
      </c>
      <c r="E4058" s="575">
        <v>1900</v>
      </c>
      <c r="F4058" s="576">
        <v>23926438</v>
      </c>
      <c r="G4058" s="577" t="s">
        <v>10166</v>
      </c>
      <c r="H4058" s="551" t="s">
        <v>8111</v>
      </c>
      <c r="I4058" s="551" t="s">
        <v>7142</v>
      </c>
      <c r="J4058" s="551" t="s">
        <v>8111</v>
      </c>
      <c r="K4058" s="555">
        <v>1</v>
      </c>
      <c r="L4058" s="546">
        <v>12</v>
      </c>
      <c r="M4058" s="578">
        <v>25450.417934003184</v>
      </c>
      <c r="N4058" s="546">
        <v>1</v>
      </c>
      <c r="O4058" s="546">
        <v>6</v>
      </c>
      <c r="P4058" s="578">
        <v>12329.311892675656</v>
      </c>
    </row>
    <row r="4059" spans="1:16" x14ac:dyDescent="0.2">
      <c r="A4059" s="546" t="s">
        <v>8110</v>
      </c>
      <c r="B4059" s="498" t="s">
        <v>619</v>
      </c>
      <c r="C4059" s="499" t="s">
        <v>620</v>
      </c>
      <c r="D4059" s="546" t="s">
        <v>749</v>
      </c>
      <c r="E4059" s="575">
        <v>4100</v>
      </c>
      <c r="F4059" s="576" t="s">
        <v>10167</v>
      </c>
      <c r="G4059" s="577" t="s">
        <v>10168</v>
      </c>
      <c r="H4059" s="551" t="s">
        <v>7129</v>
      </c>
      <c r="I4059" s="551" t="s">
        <v>7082</v>
      </c>
      <c r="J4059" s="551" t="s">
        <v>7129</v>
      </c>
      <c r="K4059" s="555">
        <v>1</v>
      </c>
      <c r="L4059" s="546">
        <v>12</v>
      </c>
      <c r="M4059" s="578">
        <v>51888.217934003187</v>
      </c>
      <c r="N4059" s="546">
        <v>1</v>
      </c>
      <c r="O4059" s="546">
        <v>6</v>
      </c>
      <c r="P4059" s="578">
        <v>25810.111892675654</v>
      </c>
    </row>
    <row r="4060" spans="1:16" x14ac:dyDescent="0.2">
      <c r="A4060" s="546" t="s">
        <v>8110</v>
      </c>
      <c r="B4060" s="498" t="s">
        <v>619</v>
      </c>
      <c r="C4060" s="499" t="s">
        <v>620</v>
      </c>
      <c r="D4060" s="546" t="s">
        <v>10169</v>
      </c>
      <c r="E4060" s="575">
        <v>3300</v>
      </c>
      <c r="F4060" s="576">
        <v>23931018</v>
      </c>
      <c r="G4060" s="577" t="s">
        <v>10170</v>
      </c>
      <c r="H4060" s="551" t="s">
        <v>8493</v>
      </c>
      <c r="I4060" s="551" t="s">
        <v>7082</v>
      </c>
      <c r="J4060" s="551" t="s">
        <v>8493</v>
      </c>
      <c r="K4060" s="555">
        <v>1</v>
      </c>
      <c r="L4060" s="546">
        <v>12</v>
      </c>
      <c r="M4060" s="578">
        <v>42288.217934003187</v>
      </c>
      <c r="N4060" s="546">
        <v>1</v>
      </c>
      <c r="O4060" s="546">
        <v>6</v>
      </c>
      <c r="P4060" s="578">
        <v>21010.111892675654</v>
      </c>
    </row>
    <row r="4061" spans="1:16" x14ac:dyDescent="0.2">
      <c r="A4061" s="546" t="s">
        <v>8110</v>
      </c>
      <c r="B4061" s="498" t="s">
        <v>619</v>
      </c>
      <c r="C4061" s="499" t="s">
        <v>620</v>
      </c>
      <c r="D4061" s="546" t="s">
        <v>10171</v>
      </c>
      <c r="E4061" s="575">
        <v>1300</v>
      </c>
      <c r="F4061" s="576">
        <v>23882012</v>
      </c>
      <c r="G4061" s="577" t="s">
        <v>10172</v>
      </c>
      <c r="H4061" s="551" t="s">
        <v>8119</v>
      </c>
      <c r="I4061" s="551" t="s">
        <v>7142</v>
      </c>
      <c r="J4061" s="551" t="s">
        <v>8119</v>
      </c>
      <c r="K4061" s="555">
        <v>1</v>
      </c>
      <c r="L4061" s="546">
        <v>12</v>
      </c>
      <c r="M4061" s="578">
        <v>17602.417934003184</v>
      </c>
      <c r="N4061" s="546">
        <v>1</v>
      </c>
      <c r="O4061" s="546">
        <v>6</v>
      </c>
      <c r="P4061" s="578">
        <v>8405.3118926756561</v>
      </c>
    </row>
    <row r="4062" spans="1:16" x14ac:dyDescent="0.2">
      <c r="A4062" s="546" t="s">
        <v>8110</v>
      </c>
      <c r="B4062" s="498" t="s">
        <v>619</v>
      </c>
      <c r="C4062" s="499" t="s">
        <v>620</v>
      </c>
      <c r="D4062" s="546" t="s">
        <v>8111</v>
      </c>
      <c r="E4062" s="575">
        <v>1900</v>
      </c>
      <c r="F4062" s="576">
        <v>24805355</v>
      </c>
      <c r="G4062" s="577" t="s">
        <v>10173</v>
      </c>
      <c r="H4062" s="551" t="s">
        <v>8124</v>
      </c>
      <c r="I4062" s="551" t="s">
        <v>7142</v>
      </c>
      <c r="J4062" s="551" t="s">
        <v>8124</v>
      </c>
      <c r="K4062" s="555">
        <v>1</v>
      </c>
      <c r="L4062" s="546">
        <v>12</v>
      </c>
      <c r="M4062" s="578">
        <v>25450.417934003184</v>
      </c>
      <c r="N4062" s="546">
        <v>1</v>
      </c>
      <c r="O4062" s="546">
        <v>6</v>
      </c>
      <c r="P4062" s="578">
        <v>12329.311892675656</v>
      </c>
    </row>
    <row r="4063" spans="1:16" x14ac:dyDescent="0.2">
      <c r="A4063" s="546" t="s">
        <v>8110</v>
      </c>
      <c r="B4063" s="498" t="s">
        <v>619</v>
      </c>
      <c r="C4063" s="499" t="s">
        <v>620</v>
      </c>
      <c r="D4063" s="546" t="s">
        <v>8647</v>
      </c>
      <c r="E4063" s="575">
        <v>1900</v>
      </c>
      <c r="F4063" s="576">
        <v>46162707</v>
      </c>
      <c r="G4063" s="577" t="s">
        <v>10174</v>
      </c>
      <c r="H4063" s="551" t="s">
        <v>8124</v>
      </c>
      <c r="I4063" s="551" t="s">
        <v>7142</v>
      </c>
      <c r="J4063" s="551" t="s">
        <v>8124</v>
      </c>
      <c r="K4063" s="555">
        <v>1</v>
      </c>
      <c r="L4063" s="546">
        <v>12</v>
      </c>
      <c r="M4063" s="578">
        <v>25450.417934003184</v>
      </c>
      <c r="N4063" s="546">
        <v>1</v>
      </c>
      <c r="O4063" s="546">
        <v>6</v>
      </c>
      <c r="P4063" s="578">
        <v>12329.311892675656</v>
      </c>
    </row>
    <row r="4064" spans="1:16" x14ac:dyDescent="0.2">
      <c r="A4064" s="546" t="s">
        <v>8110</v>
      </c>
      <c r="B4064" s="498" t="s">
        <v>619</v>
      </c>
      <c r="C4064" s="499" t="s">
        <v>620</v>
      </c>
      <c r="D4064" s="546" t="s">
        <v>8111</v>
      </c>
      <c r="E4064" s="575">
        <v>4600</v>
      </c>
      <c r="F4064" s="576">
        <v>23803690</v>
      </c>
      <c r="G4064" s="577" t="s">
        <v>10175</v>
      </c>
      <c r="H4064" s="551" t="s">
        <v>8179</v>
      </c>
      <c r="I4064" s="551" t="s">
        <v>7082</v>
      </c>
      <c r="J4064" s="551" t="s">
        <v>8179</v>
      </c>
      <c r="K4064" s="555">
        <v>1</v>
      </c>
      <c r="L4064" s="546">
        <v>12</v>
      </c>
      <c r="M4064" s="578">
        <v>57888.217934003187</v>
      </c>
      <c r="N4064" s="546">
        <v>1</v>
      </c>
      <c r="O4064" s="546">
        <v>6</v>
      </c>
      <c r="P4064" s="578">
        <v>28810.111892675654</v>
      </c>
    </row>
    <row r="4065" spans="1:16" x14ac:dyDescent="0.2">
      <c r="A4065" s="546" t="s">
        <v>8110</v>
      </c>
      <c r="B4065" s="498" t="s">
        <v>619</v>
      </c>
      <c r="C4065" s="499" t="s">
        <v>620</v>
      </c>
      <c r="D4065" s="546" t="s">
        <v>8125</v>
      </c>
      <c r="E4065" s="575">
        <v>8000</v>
      </c>
      <c r="F4065" s="576">
        <v>23803690</v>
      </c>
      <c r="G4065" s="577" t="s">
        <v>10175</v>
      </c>
      <c r="H4065" s="551" t="s">
        <v>8179</v>
      </c>
      <c r="I4065" s="551" t="s">
        <v>8201</v>
      </c>
      <c r="J4065" s="551" t="s">
        <v>8179</v>
      </c>
      <c r="K4065" s="555">
        <v>1</v>
      </c>
      <c r="L4065" s="546">
        <v>12</v>
      </c>
      <c r="M4065" s="578">
        <v>98688.217934003187</v>
      </c>
      <c r="N4065" s="546">
        <v>1</v>
      </c>
      <c r="O4065" s="546">
        <v>6</v>
      </c>
      <c r="P4065" s="578">
        <v>49210.111892675661</v>
      </c>
    </row>
    <row r="4066" spans="1:16" x14ac:dyDescent="0.2">
      <c r="A4066" s="546" t="s">
        <v>8110</v>
      </c>
      <c r="B4066" s="498" t="s">
        <v>619</v>
      </c>
      <c r="C4066" s="499" t="s">
        <v>620</v>
      </c>
      <c r="D4066" s="546" t="s">
        <v>8111</v>
      </c>
      <c r="E4066" s="575">
        <v>1900</v>
      </c>
      <c r="F4066" s="576">
        <v>25311472</v>
      </c>
      <c r="G4066" s="577" t="s">
        <v>10176</v>
      </c>
      <c r="H4066" s="551" t="s">
        <v>8119</v>
      </c>
      <c r="I4066" s="551" t="s">
        <v>7142</v>
      </c>
      <c r="J4066" s="551" t="s">
        <v>8119</v>
      </c>
      <c r="K4066" s="555">
        <v>1</v>
      </c>
      <c r="L4066" s="546">
        <v>12</v>
      </c>
      <c r="M4066" s="578">
        <v>25450.417934003184</v>
      </c>
      <c r="N4066" s="546">
        <v>1</v>
      </c>
      <c r="O4066" s="546">
        <v>6</v>
      </c>
      <c r="P4066" s="578">
        <v>12329.311892675656</v>
      </c>
    </row>
    <row r="4067" spans="1:16" x14ac:dyDescent="0.2">
      <c r="A4067" s="546" t="s">
        <v>8110</v>
      </c>
      <c r="B4067" s="498" t="s">
        <v>619</v>
      </c>
      <c r="C4067" s="499" t="s">
        <v>620</v>
      </c>
      <c r="D4067" s="546" t="s">
        <v>8511</v>
      </c>
      <c r="E4067" s="575">
        <v>6500</v>
      </c>
      <c r="F4067" s="576">
        <v>23946038</v>
      </c>
      <c r="G4067" s="577" t="s">
        <v>10177</v>
      </c>
      <c r="H4067" s="551" t="s">
        <v>7172</v>
      </c>
      <c r="I4067" s="551" t="s">
        <v>7082</v>
      </c>
      <c r="J4067" s="551" t="s">
        <v>7172</v>
      </c>
      <c r="K4067" s="555">
        <v>1</v>
      </c>
      <c r="L4067" s="546">
        <v>12</v>
      </c>
      <c r="M4067" s="578">
        <v>80688.217934003187</v>
      </c>
      <c r="N4067" s="546">
        <v>1</v>
      </c>
      <c r="O4067" s="546">
        <v>6</v>
      </c>
      <c r="P4067" s="578">
        <v>40210.111892675661</v>
      </c>
    </row>
    <row r="4068" spans="1:16" x14ac:dyDescent="0.2">
      <c r="A4068" s="546" t="s">
        <v>8110</v>
      </c>
      <c r="B4068" s="498" t="s">
        <v>619</v>
      </c>
      <c r="C4068" s="499" t="s">
        <v>620</v>
      </c>
      <c r="D4068" s="546" t="s">
        <v>9384</v>
      </c>
      <c r="E4068" s="575">
        <v>6500</v>
      </c>
      <c r="F4068" s="576" t="s">
        <v>10178</v>
      </c>
      <c r="G4068" s="577" t="s">
        <v>10179</v>
      </c>
      <c r="H4068" s="551" t="s">
        <v>4606</v>
      </c>
      <c r="I4068" s="551" t="s">
        <v>7082</v>
      </c>
      <c r="J4068" s="551" t="s">
        <v>4606</v>
      </c>
      <c r="K4068" s="555">
        <v>1</v>
      </c>
      <c r="L4068" s="546">
        <v>12</v>
      </c>
      <c r="M4068" s="578">
        <v>80688.217934003187</v>
      </c>
      <c r="N4068" s="546">
        <v>1</v>
      </c>
      <c r="O4068" s="546">
        <v>6</v>
      </c>
      <c r="P4068" s="578">
        <v>40210.111892675661</v>
      </c>
    </row>
    <row r="4069" spans="1:16" x14ac:dyDescent="0.2">
      <c r="A4069" s="546" t="s">
        <v>8110</v>
      </c>
      <c r="B4069" s="498" t="s">
        <v>619</v>
      </c>
      <c r="C4069" s="499" t="s">
        <v>620</v>
      </c>
      <c r="D4069" s="546" t="s">
        <v>8111</v>
      </c>
      <c r="E4069" s="575">
        <v>3100</v>
      </c>
      <c r="F4069" s="576">
        <v>43281</v>
      </c>
      <c r="G4069" s="577" t="s">
        <v>10180</v>
      </c>
      <c r="H4069" s="551" t="s">
        <v>10181</v>
      </c>
      <c r="I4069" s="551" t="s">
        <v>7082</v>
      </c>
      <c r="J4069" s="551" t="s">
        <v>10181</v>
      </c>
      <c r="K4069" s="555">
        <v>1</v>
      </c>
      <c r="L4069" s="546">
        <v>12</v>
      </c>
      <c r="M4069" s="578">
        <v>39888.217934003187</v>
      </c>
      <c r="N4069" s="546">
        <v>1</v>
      </c>
      <c r="O4069" s="546">
        <v>6</v>
      </c>
      <c r="P4069" s="578">
        <v>19810.111892675654</v>
      </c>
    </row>
    <row r="4070" spans="1:16" x14ac:dyDescent="0.2">
      <c r="A4070" s="546" t="s">
        <v>8110</v>
      </c>
      <c r="B4070" s="498" t="s">
        <v>619</v>
      </c>
      <c r="C4070" s="499" t="s">
        <v>620</v>
      </c>
      <c r="D4070" s="546" t="s">
        <v>8111</v>
      </c>
      <c r="E4070" s="575">
        <v>3100</v>
      </c>
      <c r="F4070" s="576">
        <v>23855199</v>
      </c>
      <c r="G4070" s="577" t="s">
        <v>10182</v>
      </c>
      <c r="H4070" s="551" t="s">
        <v>8847</v>
      </c>
      <c r="I4070" s="551" t="s">
        <v>7082</v>
      </c>
      <c r="J4070" s="551" t="s">
        <v>8847</v>
      </c>
      <c r="K4070" s="555">
        <v>1</v>
      </c>
      <c r="L4070" s="546">
        <v>12</v>
      </c>
      <c r="M4070" s="578">
        <v>39888.217934003187</v>
      </c>
      <c r="N4070" s="546">
        <v>1</v>
      </c>
      <c r="O4070" s="546">
        <v>6</v>
      </c>
      <c r="P4070" s="578">
        <v>19810.111892675654</v>
      </c>
    </row>
    <row r="4071" spans="1:16" x14ac:dyDescent="0.2">
      <c r="A4071" s="546" t="s">
        <v>8110</v>
      </c>
      <c r="B4071" s="498" t="s">
        <v>619</v>
      </c>
      <c r="C4071" s="499" t="s">
        <v>620</v>
      </c>
      <c r="D4071" s="546" t="s">
        <v>8279</v>
      </c>
      <c r="E4071" s="575">
        <v>4300</v>
      </c>
      <c r="F4071" s="576">
        <v>40469036</v>
      </c>
      <c r="G4071" s="577" t="s">
        <v>10183</v>
      </c>
      <c r="H4071" s="551" t="s">
        <v>10184</v>
      </c>
      <c r="I4071" s="551" t="s">
        <v>7082</v>
      </c>
      <c r="J4071" s="551" t="s">
        <v>10184</v>
      </c>
      <c r="K4071" s="555">
        <v>1</v>
      </c>
      <c r="L4071" s="546">
        <v>12</v>
      </c>
      <c r="M4071" s="578">
        <v>54288.217934003187</v>
      </c>
      <c r="N4071" s="546">
        <v>1</v>
      </c>
      <c r="O4071" s="546">
        <v>6</v>
      </c>
      <c r="P4071" s="578">
        <v>27010.111892675654</v>
      </c>
    </row>
    <row r="4072" spans="1:16" x14ac:dyDescent="0.2">
      <c r="A4072" s="546" t="s">
        <v>8110</v>
      </c>
      <c r="B4072" s="498" t="s">
        <v>619</v>
      </c>
      <c r="C4072" s="499" t="s">
        <v>620</v>
      </c>
      <c r="D4072" s="546" t="s">
        <v>8367</v>
      </c>
      <c r="E4072" s="575">
        <v>1900</v>
      </c>
      <c r="F4072" s="576">
        <v>24487534</v>
      </c>
      <c r="G4072" s="577" t="s">
        <v>10185</v>
      </c>
      <c r="H4072" s="551" t="s">
        <v>8124</v>
      </c>
      <c r="I4072" s="551" t="s">
        <v>7142</v>
      </c>
      <c r="J4072" s="551" t="s">
        <v>8124</v>
      </c>
      <c r="K4072" s="555">
        <v>1</v>
      </c>
      <c r="L4072" s="546">
        <v>12</v>
      </c>
      <c r="M4072" s="578">
        <v>25450.417934003184</v>
      </c>
      <c r="N4072" s="546">
        <v>1</v>
      </c>
      <c r="O4072" s="546">
        <v>6</v>
      </c>
      <c r="P4072" s="578">
        <v>12329.311892675656</v>
      </c>
    </row>
    <row r="4073" spans="1:16" x14ac:dyDescent="0.2">
      <c r="A4073" s="546" t="s">
        <v>8110</v>
      </c>
      <c r="B4073" s="498" t="s">
        <v>619</v>
      </c>
      <c r="C4073" s="499" t="s">
        <v>620</v>
      </c>
      <c r="D4073" s="546" t="s">
        <v>8891</v>
      </c>
      <c r="E4073" s="575">
        <v>1900</v>
      </c>
      <c r="F4073" s="576">
        <v>24999034</v>
      </c>
      <c r="G4073" s="577" t="s">
        <v>10186</v>
      </c>
      <c r="H4073" s="551" t="s">
        <v>8119</v>
      </c>
      <c r="I4073" s="551" t="s">
        <v>7142</v>
      </c>
      <c r="J4073" s="551" t="s">
        <v>8119</v>
      </c>
      <c r="K4073" s="555">
        <v>1</v>
      </c>
      <c r="L4073" s="546">
        <v>12</v>
      </c>
      <c r="M4073" s="578">
        <v>25450.417934003184</v>
      </c>
      <c r="N4073" s="546">
        <v>1</v>
      </c>
      <c r="O4073" s="546">
        <v>6</v>
      </c>
      <c r="P4073" s="578">
        <v>12329.311892675656</v>
      </c>
    </row>
    <row r="4074" spans="1:16" x14ac:dyDescent="0.2">
      <c r="A4074" s="546" t="s">
        <v>8110</v>
      </c>
      <c r="B4074" s="498" t="s">
        <v>619</v>
      </c>
      <c r="C4074" s="499" t="s">
        <v>620</v>
      </c>
      <c r="D4074" s="546" t="s">
        <v>10187</v>
      </c>
      <c r="E4074" s="575">
        <v>1900</v>
      </c>
      <c r="F4074" s="576">
        <v>23956424</v>
      </c>
      <c r="G4074" s="577" t="s">
        <v>10188</v>
      </c>
      <c r="H4074" s="551" t="s">
        <v>9673</v>
      </c>
      <c r="I4074" s="551" t="s">
        <v>7142</v>
      </c>
      <c r="J4074" s="551" t="s">
        <v>9673</v>
      </c>
      <c r="K4074" s="555">
        <v>1</v>
      </c>
      <c r="L4074" s="546">
        <v>12</v>
      </c>
      <c r="M4074" s="578">
        <v>25450.417934003184</v>
      </c>
      <c r="N4074" s="546">
        <v>1</v>
      </c>
      <c r="O4074" s="546">
        <v>6</v>
      </c>
      <c r="P4074" s="578">
        <v>12329.311892675656</v>
      </c>
    </row>
    <row r="4075" spans="1:16" x14ac:dyDescent="0.2">
      <c r="A4075" s="546" t="s">
        <v>8110</v>
      </c>
      <c r="B4075" s="498" t="s">
        <v>619</v>
      </c>
      <c r="C4075" s="499" t="s">
        <v>620</v>
      </c>
      <c r="D4075" s="546" t="s">
        <v>10189</v>
      </c>
      <c r="E4075" s="575">
        <v>1900</v>
      </c>
      <c r="F4075" s="576" t="s">
        <v>10190</v>
      </c>
      <c r="G4075" s="577" t="s">
        <v>10191</v>
      </c>
      <c r="H4075" s="551" t="s">
        <v>8111</v>
      </c>
      <c r="I4075" s="551" t="s">
        <v>7142</v>
      </c>
      <c r="J4075" s="551" t="s">
        <v>8111</v>
      </c>
      <c r="K4075" s="555">
        <v>1</v>
      </c>
      <c r="L4075" s="546">
        <v>12</v>
      </c>
      <c r="M4075" s="578">
        <v>25450.417934003184</v>
      </c>
      <c r="N4075" s="546">
        <v>1</v>
      </c>
      <c r="O4075" s="546">
        <v>6</v>
      </c>
      <c r="P4075" s="578">
        <v>12329.311892675656</v>
      </c>
    </row>
    <row r="4076" spans="1:16" x14ac:dyDescent="0.2">
      <c r="A4076" s="546" t="s">
        <v>8110</v>
      </c>
      <c r="B4076" s="498" t="s">
        <v>619</v>
      </c>
      <c r="C4076" s="499" t="s">
        <v>620</v>
      </c>
      <c r="D4076" s="546" t="s">
        <v>8221</v>
      </c>
      <c r="E4076" s="575">
        <v>1900</v>
      </c>
      <c r="F4076" s="576" t="s">
        <v>10192</v>
      </c>
      <c r="G4076" s="577" t="s">
        <v>10193</v>
      </c>
      <c r="H4076" s="551" t="s">
        <v>8111</v>
      </c>
      <c r="I4076" s="551" t="s">
        <v>7142</v>
      </c>
      <c r="J4076" s="551" t="s">
        <v>8111</v>
      </c>
      <c r="K4076" s="555">
        <v>1</v>
      </c>
      <c r="L4076" s="546">
        <v>12</v>
      </c>
      <c r="M4076" s="578">
        <v>25450.417934003184</v>
      </c>
      <c r="N4076" s="546">
        <v>1</v>
      </c>
      <c r="O4076" s="546">
        <v>6</v>
      </c>
      <c r="P4076" s="578">
        <v>12329.311892675656</v>
      </c>
    </row>
    <row r="4077" spans="1:16" x14ac:dyDescent="0.2">
      <c r="A4077" s="546" t="s">
        <v>8110</v>
      </c>
      <c r="B4077" s="498" t="s">
        <v>619</v>
      </c>
      <c r="C4077" s="499" t="s">
        <v>620</v>
      </c>
      <c r="D4077" s="546" t="s">
        <v>8111</v>
      </c>
      <c r="E4077" s="575">
        <v>1900</v>
      </c>
      <c r="F4077" s="576">
        <v>25129783</v>
      </c>
      <c r="G4077" s="577" t="s">
        <v>10194</v>
      </c>
      <c r="H4077" s="551" t="s">
        <v>10195</v>
      </c>
      <c r="I4077" s="551" t="s">
        <v>7142</v>
      </c>
      <c r="J4077" s="551" t="s">
        <v>10195</v>
      </c>
      <c r="K4077" s="555">
        <v>1</v>
      </c>
      <c r="L4077" s="546">
        <v>12</v>
      </c>
      <c r="M4077" s="578">
        <v>25450.417934003184</v>
      </c>
      <c r="N4077" s="546">
        <v>1</v>
      </c>
      <c r="O4077" s="546">
        <v>6</v>
      </c>
      <c r="P4077" s="578">
        <v>12329.311892675656</v>
      </c>
    </row>
    <row r="4078" spans="1:16" x14ac:dyDescent="0.2">
      <c r="A4078" s="546" t="s">
        <v>8110</v>
      </c>
      <c r="B4078" s="498" t="s">
        <v>619</v>
      </c>
      <c r="C4078" s="499" t="s">
        <v>620</v>
      </c>
      <c r="D4078" s="546" t="s">
        <v>8226</v>
      </c>
      <c r="E4078" s="575">
        <v>2300</v>
      </c>
      <c r="F4078" s="576">
        <v>25306169</v>
      </c>
      <c r="G4078" s="577" t="s">
        <v>10196</v>
      </c>
      <c r="H4078" s="551" t="s">
        <v>10197</v>
      </c>
      <c r="I4078" s="551" t="s">
        <v>7122</v>
      </c>
      <c r="J4078" s="551" t="s">
        <v>10197</v>
      </c>
      <c r="K4078" s="555">
        <v>1</v>
      </c>
      <c r="L4078" s="546">
        <v>12</v>
      </c>
      <c r="M4078" s="578">
        <v>30288.217934003187</v>
      </c>
      <c r="N4078" s="546">
        <v>1</v>
      </c>
      <c r="O4078" s="546">
        <v>6</v>
      </c>
      <c r="P4078" s="578">
        <v>14945.311892675656</v>
      </c>
    </row>
    <row r="4079" spans="1:16" x14ac:dyDescent="0.2">
      <c r="A4079" s="546" t="s">
        <v>8110</v>
      </c>
      <c r="B4079" s="498" t="s">
        <v>619</v>
      </c>
      <c r="C4079" s="499" t="s">
        <v>620</v>
      </c>
      <c r="D4079" s="546" t="s">
        <v>8279</v>
      </c>
      <c r="E4079" s="575">
        <v>1900</v>
      </c>
      <c r="F4079" s="576">
        <v>40635806</v>
      </c>
      <c r="G4079" s="577" t="s">
        <v>10198</v>
      </c>
      <c r="H4079" s="551" t="s">
        <v>8119</v>
      </c>
      <c r="I4079" s="551" t="s">
        <v>7142</v>
      </c>
      <c r="J4079" s="551" t="s">
        <v>8119</v>
      </c>
      <c r="K4079" s="555">
        <v>1</v>
      </c>
      <c r="L4079" s="546">
        <v>12</v>
      </c>
      <c r="M4079" s="578">
        <v>25450.417934003184</v>
      </c>
      <c r="N4079" s="546">
        <v>1</v>
      </c>
      <c r="O4079" s="546">
        <v>6</v>
      </c>
      <c r="P4079" s="578">
        <v>12329.311892675656</v>
      </c>
    </row>
    <row r="4080" spans="1:16" x14ac:dyDescent="0.2">
      <c r="A4080" s="546" t="s">
        <v>8110</v>
      </c>
      <c r="B4080" s="498" t="s">
        <v>619</v>
      </c>
      <c r="C4080" s="499" t="s">
        <v>620</v>
      </c>
      <c r="D4080" s="546" t="s">
        <v>8279</v>
      </c>
      <c r="E4080" s="575">
        <v>1900</v>
      </c>
      <c r="F4080" s="576">
        <v>24000971</v>
      </c>
      <c r="G4080" s="577" t="s">
        <v>10199</v>
      </c>
      <c r="H4080" s="551" t="s">
        <v>8124</v>
      </c>
      <c r="I4080" s="551" t="s">
        <v>7142</v>
      </c>
      <c r="J4080" s="551" t="s">
        <v>8124</v>
      </c>
      <c r="K4080" s="555">
        <v>1</v>
      </c>
      <c r="L4080" s="546">
        <v>12</v>
      </c>
      <c r="M4080" s="578">
        <v>25450.417934003184</v>
      </c>
      <c r="N4080" s="546">
        <v>1</v>
      </c>
      <c r="O4080" s="546">
        <v>6</v>
      </c>
      <c r="P4080" s="578">
        <v>12329.311892675656</v>
      </c>
    </row>
    <row r="4081" spans="1:16" x14ac:dyDescent="0.2">
      <c r="A4081" s="546" t="s">
        <v>8110</v>
      </c>
      <c r="B4081" s="498" t="s">
        <v>619</v>
      </c>
      <c r="C4081" s="499" t="s">
        <v>620</v>
      </c>
      <c r="D4081" s="546" t="s">
        <v>8111</v>
      </c>
      <c r="E4081" s="575">
        <v>1900</v>
      </c>
      <c r="F4081" s="576">
        <v>40291453</v>
      </c>
      <c r="G4081" s="577" t="s">
        <v>10200</v>
      </c>
      <c r="H4081" s="551" t="s">
        <v>8140</v>
      </c>
      <c r="I4081" s="551" t="s">
        <v>7142</v>
      </c>
      <c r="J4081" s="551" t="s">
        <v>8140</v>
      </c>
      <c r="K4081" s="555">
        <v>1</v>
      </c>
      <c r="L4081" s="546">
        <v>12</v>
      </c>
      <c r="M4081" s="578">
        <v>25450.417934003184</v>
      </c>
      <c r="N4081" s="546">
        <v>1</v>
      </c>
      <c r="O4081" s="546">
        <v>6</v>
      </c>
      <c r="P4081" s="578">
        <v>12329.311892675656</v>
      </c>
    </row>
    <row r="4082" spans="1:16" x14ac:dyDescent="0.2">
      <c r="A4082" s="546" t="s">
        <v>8110</v>
      </c>
      <c r="B4082" s="498" t="s">
        <v>619</v>
      </c>
      <c r="C4082" s="499" t="s">
        <v>620</v>
      </c>
      <c r="D4082" s="546" t="s">
        <v>10201</v>
      </c>
      <c r="E4082" s="575">
        <v>1900</v>
      </c>
      <c r="F4082" s="576">
        <v>44702272</v>
      </c>
      <c r="G4082" s="577" t="s">
        <v>10202</v>
      </c>
      <c r="H4082" s="551" t="s">
        <v>8124</v>
      </c>
      <c r="I4082" s="551" t="s">
        <v>7142</v>
      </c>
      <c r="J4082" s="551" t="s">
        <v>8124</v>
      </c>
      <c r="K4082" s="555">
        <v>1</v>
      </c>
      <c r="L4082" s="546">
        <v>12</v>
      </c>
      <c r="M4082" s="578">
        <v>25450.417934003184</v>
      </c>
      <c r="N4082" s="546">
        <v>1</v>
      </c>
      <c r="O4082" s="546">
        <v>6</v>
      </c>
      <c r="P4082" s="578">
        <v>12329.311892675656</v>
      </c>
    </row>
    <row r="4083" spans="1:16" x14ac:dyDescent="0.2">
      <c r="A4083" s="546" t="s">
        <v>8110</v>
      </c>
      <c r="B4083" s="498" t="s">
        <v>619</v>
      </c>
      <c r="C4083" s="499" t="s">
        <v>620</v>
      </c>
      <c r="D4083" s="546" t="s">
        <v>8111</v>
      </c>
      <c r="E4083" s="575">
        <v>1900</v>
      </c>
      <c r="F4083" s="576">
        <v>24999037</v>
      </c>
      <c r="G4083" s="577" t="s">
        <v>10203</v>
      </c>
      <c r="H4083" s="551" t="s">
        <v>8119</v>
      </c>
      <c r="I4083" s="551" t="s">
        <v>7142</v>
      </c>
      <c r="J4083" s="551" t="s">
        <v>8119</v>
      </c>
      <c r="K4083" s="555">
        <v>1</v>
      </c>
      <c r="L4083" s="546">
        <v>12</v>
      </c>
      <c r="M4083" s="578">
        <v>25450.417934003184</v>
      </c>
      <c r="N4083" s="546">
        <v>1</v>
      </c>
      <c r="O4083" s="546">
        <v>6</v>
      </c>
      <c r="P4083" s="578">
        <v>12329.311892675656</v>
      </c>
    </row>
    <row r="4084" spans="1:16" x14ac:dyDescent="0.2">
      <c r="A4084" s="546" t="s">
        <v>8110</v>
      </c>
      <c r="B4084" s="498" t="s">
        <v>619</v>
      </c>
      <c r="C4084" s="499" t="s">
        <v>620</v>
      </c>
      <c r="D4084" s="546" t="s">
        <v>10204</v>
      </c>
      <c r="E4084" s="575">
        <v>1900</v>
      </c>
      <c r="F4084" s="576" t="s">
        <v>10205</v>
      </c>
      <c r="G4084" s="577" t="s">
        <v>10206</v>
      </c>
      <c r="H4084" s="551" t="s">
        <v>8111</v>
      </c>
      <c r="I4084" s="551" t="s">
        <v>7142</v>
      </c>
      <c r="J4084" s="551" t="s">
        <v>8111</v>
      </c>
      <c r="K4084" s="555">
        <v>1</v>
      </c>
      <c r="L4084" s="546">
        <v>12</v>
      </c>
      <c r="M4084" s="578">
        <v>25450.417934003184</v>
      </c>
      <c r="N4084" s="546">
        <v>1</v>
      </c>
      <c r="O4084" s="546">
        <v>6</v>
      </c>
      <c r="P4084" s="578">
        <v>12329.311892675656</v>
      </c>
    </row>
    <row r="4085" spans="1:16" x14ac:dyDescent="0.2">
      <c r="A4085" s="546" t="s">
        <v>8110</v>
      </c>
      <c r="B4085" s="498" t="s">
        <v>619</v>
      </c>
      <c r="C4085" s="499" t="s">
        <v>620</v>
      </c>
      <c r="D4085" s="546" t="s">
        <v>10207</v>
      </c>
      <c r="E4085" s="575">
        <v>2300</v>
      </c>
      <c r="F4085" s="576">
        <v>23942792</v>
      </c>
      <c r="G4085" s="577" t="s">
        <v>10208</v>
      </c>
      <c r="H4085" s="551" t="s">
        <v>8233</v>
      </c>
      <c r="I4085" s="551" t="s">
        <v>7122</v>
      </c>
      <c r="J4085" s="551" t="s">
        <v>8233</v>
      </c>
      <c r="K4085" s="555">
        <v>1</v>
      </c>
      <c r="L4085" s="546">
        <v>12</v>
      </c>
      <c r="M4085" s="578">
        <v>30288.217934003187</v>
      </c>
      <c r="N4085" s="546">
        <v>1</v>
      </c>
      <c r="O4085" s="546">
        <v>6</v>
      </c>
      <c r="P4085" s="578">
        <v>14945.311892675656</v>
      </c>
    </row>
    <row r="4086" spans="1:16" x14ac:dyDescent="0.2">
      <c r="A4086" s="546" t="s">
        <v>8110</v>
      </c>
      <c r="B4086" s="498" t="s">
        <v>619</v>
      </c>
      <c r="C4086" s="499" t="s">
        <v>620</v>
      </c>
      <c r="D4086" s="546" t="s">
        <v>8184</v>
      </c>
      <c r="E4086" s="575">
        <v>2600</v>
      </c>
      <c r="F4086" s="576">
        <v>23859219</v>
      </c>
      <c r="G4086" s="577" t="s">
        <v>10209</v>
      </c>
      <c r="H4086" s="551" t="s">
        <v>10210</v>
      </c>
      <c r="I4086" s="551" t="s">
        <v>7122</v>
      </c>
      <c r="J4086" s="551" t="s">
        <v>10210</v>
      </c>
      <c r="K4086" s="555">
        <v>1</v>
      </c>
      <c r="L4086" s="546">
        <v>12</v>
      </c>
      <c r="M4086" s="578">
        <v>33888.217934003187</v>
      </c>
      <c r="N4086" s="546">
        <v>1</v>
      </c>
      <c r="O4086" s="546">
        <v>6</v>
      </c>
      <c r="P4086" s="578">
        <v>16810.111892675654</v>
      </c>
    </row>
    <row r="4087" spans="1:16" x14ac:dyDescent="0.2">
      <c r="A4087" s="546" t="s">
        <v>8110</v>
      </c>
      <c r="B4087" s="498" t="s">
        <v>619</v>
      </c>
      <c r="C4087" s="499" t="s">
        <v>620</v>
      </c>
      <c r="D4087" s="546" t="s">
        <v>9051</v>
      </c>
      <c r="E4087" s="575">
        <v>1900</v>
      </c>
      <c r="F4087" s="576">
        <v>40673199</v>
      </c>
      <c r="G4087" s="577" t="s">
        <v>10211</v>
      </c>
      <c r="H4087" s="551" t="s">
        <v>8140</v>
      </c>
      <c r="I4087" s="551" t="s">
        <v>7142</v>
      </c>
      <c r="J4087" s="551" t="s">
        <v>8140</v>
      </c>
      <c r="K4087" s="555">
        <v>1</v>
      </c>
      <c r="L4087" s="546">
        <v>12</v>
      </c>
      <c r="M4087" s="578">
        <v>25450.417934003184</v>
      </c>
      <c r="N4087" s="546">
        <v>1</v>
      </c>
      <c r="O4087" s="546">
        <v>6</v>
      </c>
      <c r="P4087" s="578">
        <v>12329.311892675656</v>
      </c>
    </row>
    <row r="4088" spans="1:16" x14ac:dyDescent="0.2">
      <c r="A4088" s="546" t="s">
        <v>8110</v>
      </c>
      <c r="B4088" s="498" t="s">
        <v>619</v>
      </c>
      <c r="C4088" s="499" t="s">
        <v>620</v>
      </c>
      <c r="D4088" s="546" t="s">
        <v>9792</v>
      </c>
      <c r="E4088" s="575">
        <v>1900</v>
      </c>
      <c r="F4088" s="576">
        <v>41980502</v>
      </c>
      <c r="G4088" s="577" t="s">
        <v>10212</v>
      </c>
      <c r="H4088" s="551" t="s">
        <v>8119</v>
      </c>
      <c r="I4088" s="551" t="s">
        <v>7142</v>
      </c>
      <c r="J4088" s="551" t="s">
        <v>8119</v>
      </c>
      <c r="K4088" s="555">
        <v>1</v>
      </c>
      <c r="L4088" s="546">
        <v>12</v>
      </c>
      <c r="M4088" s="578">
        <v>25450.417934003184</v>
      </c>
      <c r="N4088" s="546">
        <v>1</v>
      </c>
      <c r="O4088" s="546">
        <v>6</v>
      </c>
      <c r="P4088" s="578">
        <v>12329.311892675656</v>
      </c>
    </row>
    <row r="4089" spans="1:16" x14ac:dyDescent="0.2">
      <c r="A4089" s="546" t="s">
        <v>8110</v>
      </c>
      <c r="B4089" s="498" t="s">
        <v>619</v>
      </c>
      <c r="C4089" s="499" t="s">
        <v>620</v>
      </c>
      <c r="D4089" s="546" t="s">
        <v>9792</v>
      </c>
      <c r="E4089" s="575">
        <v>1900</v>
      </c>
      <c r="F4089" s="576">
        <v>25011601</v>
      </c>
      <c r="G4089" s="577" t="s">
        <v>10213</v>
      </c>
      <c r="H4089" s="551" t="s">
        <v>8124</v>
      </c>
      <c r="I4089" s="551" t="s">
        <v>7142</v>
      </c>
      <c r="J4089" s="551" t="s">
        <v>8124</v>
      </c>
      <c r="K4089" s="555">
        <v>1</v>
      </c>
      <c r="L4089" s="546">
        <v>12</v>
      </c>
      <c r="M4089" s="578">
        <v>25450.417934003184</v>
      </c>
      <c r="N4089" s="546">
        <v>1</v>
      </c>
      <c r="O4089" s="546">
        <v>6</v>
      </c>
      <c r="P4089" s="578">
        <v>12329.311892675656</v>
      </c>
    </row>
    <row r="4090" spans="1:16" x14ac:dyDescent="0.2">
      <c r="A4090" s="546" t="s">
        <v>8110</v>
      </c>
      <c r="B4090" s="498" t="s">
        <v>619</v>
      </c>
      <c r="C4090" s="499" t="s">
        <v>620</v>
      </c>
      <c r="D4090" s="546" t="s">
        <v>8647</v>
      </c>
      <c r="E4090" s="575">
        <v>1900</v>
      </c>
      <c r="F4090" s="576">
        <v>24490404</v>
      </c>
      <c r="G4090" s="577" t="s">
        <v>10214</v>
      </c>
      <c r="H4090" s="551" t="s">
        <v>8124</v>
      </c>
      <c r="I4090" s="551" t="s">
        <v>7142</v>
      </c>
      <c r="J4090" s="551" t="s">
        <v>8124</v>
      </c>
      <c r="K4090" s="555">
        <v>1</v>
      </c>
      <c r="L4090" s="546">
        <v>12</v>
      </c>
      <c r="M4090" s="578">
        <v>25450.417934003184</v>
      </c>
      <c r="N4090" s="546">
        <v>1</v>
      </c>
      <c r="O4090" s="546">
        <v>6</v>
      </c>
      <c r="P4090" s="578">
        <v>12329.311892675656</v>
      </c>
    </row>
    <row r="4091" spans="1:16" x14ac:dyDescent="0.2">
      <c r="A4091" s="546" t="s">
        <v>8110</v>
      </c>
      <c r="B4091" s="498" t="s">
        <v>619</v>
      </c>
      <c r="C4091" s="499" t="s">
        <v>620</v>
      </c>
      <c r="D4091" s="546" t="s">
        <v>8111</v>
      </c>
      <c r="E4091" s="575">
        <v>2800</v>
      </c>
      <c r="F4091" s="576">
        <v>46256039</v>
      </c>
      <c r="G4091" s="577" t="s">
        <v>10215</v>
      </c>
      <c r="H4091" s="551" t="s">
        <v>10216</v>
      </c>
      <c r="I4091" s="551" t="s">
        <v>7122</v>
      </c>
      <c r="J4091" s="551" t="s">
        <v>10216</v>
      </c>
      <c r="K4091" s="555">
        <v>1</v>
      </c>
      <c r="L4091" s="546">
        <v>12</v>
      </c>
      <c r="M4091" s="578">
        <v>36288.217934003187</v>
      </c>
      <c r="N4091" s="546">
        <v>1</v>
      </c>
      <c r="O4091" s="546">
        <v>6</v>
      </c>
      <c r="P4091" s="578">
        <v>18010.111892675654</v>
      </c>
    </row>
    <row r="4092" spans="1:16" x14ac:dyDescent="0.2">
      <c r="A4092" s="546" t="s">
        <v>8110</v>
      </c>
      <c r="B4092" s="498" t="s">
        <v>619</v>
      </c>
      <c r="C4092" s="499" t="s">
        <v>620</v>
      </c>
      <c r="D4092" s="546" t="s">
        <v>8111</v>
      </c>
      <c r="E4092" s="575">
        <v>3100</v>
      </c>
      <c r="F4092" s="576">
        <v>40291894</v>
      </c>
      <c r="G4092" s="577" t="s">
        <v>10217</v>
      </c>
      <c r="H4092" s="551" t="s">
        <v>9902</v>
      </c>
      <c r="I4092" s="551" t="s">
        <v>7082</v>
      </c>
      <c r="J4092" s="551" t="s">
        <v>9902</v>
      </c>
      <c r="K4092" s="555">
        <v>1</v>
      </c>
      <c r="L4092" s="546">
        <v>12</v>
      </c>
      <c r="M4092" s="578">
        <v>39888.217934003187</v>
      </c>
      <c r="N4092" s="546">
        <v>1</v>
      </c>
      <c r="O4092" s="546">
        <v>6</v>
      </c>
      <c r="P4092" s="578">
        <v>19810.111892675654</v>
      </c>
    </row>
    <row r="4093" spans="1:16" x14ac:dyDescent="0.2">
      <c r="A4093" s="546" t="s">
        <v>8110</v>
      </c>
      <c r="B4093" s="498" t="s">
        <v>619</v>
      </c>
      <c r="C4093" s="499" t="s">
        <v>620</v>
      </c>
      <c r="D4093" s="546" t="s">
        <v>10218</v>
      </c>
      <c r="E4093" s="575">
        <v>2600</v>
      </c>
      <c r="F4093" s="576">
        <v>23857042</v>
      </c>
      <c r="G4093" s="577" t="s">
        <v>10219</v>
      </c>
      <c r="H4093" s="551" t="s">
        <v>8842</v>
      </c>
      <c r="I4093" s="551" t="s">
        <v>7122</v>
      </c>
      <c r="J4093" s="551" t="s">
        <v>8842</v>
      </c>
      <c r="K4093" s="555">
        <v>1</v>
      </c>
      <c r="L4093" s="546">
        <v>12</v>
      </c>
      <c r="M4093" s="578">
        <v>33888.217934003187</v>
      </c>
      <c r="N4093" s="546">
        <v>1</v>
      </c>
      <c r="O4093" s="546">
        <v>6</v>
      </c>
      <c r="P4093" s="578">
        <v>16810.111892675654</v>
      </c>
    </row>
    <row r="4094" spans="1:16" x14ac:dyDescent="0.2">
      <c r="A4094" s="546" t="s">
        <v>8110</v>
      </c>
      <c r="B4094" s="498" t="s">
        <v>619</v>
      </c>
      <c r="C4094" s="499" t="s">
        <v>620</v>
      </c>
      <c r="D4094" s="546" t="s">
        <v>8111</v>
      </c>
      <c r="E4094" s="575">
        <v>1900</v>
      </c>
      <c r="F4094" s="576" t="s">
        <v>10220</v>
      </c>
      <c r="G4094" s="577" t="s">
        <v>10221</v>
      </c>
      <c r="H4094" s="551" t="s">
        <v>10222</v>
      </c>
      <c r="I4094" s="551" t="s">
        <v>7142</v>
      </c>
      <c r="J4094" s="551" t="s">
        <v>10222</v>
      </c>
      <c r="K4094" s="555">
        <v>1</v>
      </c>
      <c r="L4094" s="546">
        <v>12</v>
      </c>
      <c r="M4094" s="578">
        <v>25450.417934003184</v>
      </c>
      <c r="N4094" s="546">
        <v>1</v>
      </c>
      <c r="O4094" s="546">
        <v>6</v>
      </c>
      <c r="P4094" s="578">
        <v>12329.311892675656</v>
      </c>
    </row>
    <row r="4095" spans="1:16" x14ac:dyDescent="0.2">
      <c r="A4095" s="546" t="s">
        <v>8110</v>
      </c>
      <c r="B4095" s="498" t="s">
        <v>619</v>
      </c>
      <c r="C4095" s="499" t="s">
        <v>620</v>
      </c>
      <c r="D4095" s="546" t="s">
        <v>8111</v>
      </c>
      <c r="E4095" s="575">
        <v>3500</v>
      </c>
      <c r="F4095" s="576">
        <v>23833454</v>
      </c>
      <c r="G4095" s="577" t="s">
        <v>10223</v>
      </c>
      <c r="H4095" s="551" t="s">
        <v>9485</v>
      </c>
      <c r="I4095" s="551" t="s">
        <v>7082</v>
      </c>
      <c r="J4095" s="551" t="s">
        <v>9485</v>
      </c>
      <c r="K4095" s="555">
        <v>1</v>
      </c>
      <c r="L4095" s="546">
        <v>12</v>
      </c>
      <c r="M4095" s="578">
        <v>44688.217934003187</v>
      </c>
      <c r="N4095" s="546">
        <v>1</v>
      </c>
      <c r="O4095" s="546">
        <v>6</v>
      </c>
      <c r="P4095" s="578">
        <v>22210.111892675654</v>
      </c>
    </row>
    <row r="4096" spans="1:16" x14ac:dyDescent="0.2">
      <c r="A4096" s="546" t="s">
        <v>8110</v>
      </c>
      <c r="B4096" s="498" t="s">
        <v>619</v>
      </c>
      <c r="C4096" s="499" t="s">
        <v>620</v>
      </c>
      <c r="D4096" s="546" t="s">
        <v>9507</v>
      </c>
      <c r="E4096" s="575">
        <v>1900</v>
      </c>
      <c r="F4096" s="576">
        <v>44189010</v>
      </c>
      <c r="G4096" s="577" t="s">
        <v>10224</v>
      </c>
      <c r="H4096" s="551" t="s">
        <v>8124</v>
      </c>
      <c r="I4096" s="551" t="s">
        <v>7142</v>
      </c>
      <c r="J4096" s="551" t="s">
        <v>8124</v>
      </c>
      <c r="K4096" s="555">
        <v>1</v>
      </c>
      <c r="L4096" s="546">
        <v>12</v>
      </c>
      <c r="M4096" s="578">
        <v>25450.417934003184</v>
      </c>
      <c r="N4096" s="546">
        <v>1</v>
      </c>
      <c r="O4096" s="546">
        <v>6</v>
      </c>
      <c r="P4096" s="578">
        <v>12329.311892675656</v>
      </c>
    </row>
    <row r="4097" spans="1:16" x14ac:dyDescent="0.2">
      <c r="A4097" s="546" t="s">
        <v>8110</v>
      </c>
      <c r="B4097" s="498" t="s">
        <v>619</v>
      </c>
      <c r="C4097" s="499" t="s">
        <v>620</v>
      </c>
      <c r="D4097" s="546" t="s">
        <v>8221</v>
      </c>
      <c r="E4097" s="575">
        <v>1900</v>
      </c>
      <c r="F4097" s="576" t="s">
        <v>10225</v>
      </c>
      <c r="G4097" s="577" t="s">
        <v>10226</v>
      </c>
      <c r="H4097" s="551" t="s">
        <v>8119</v>
      </c>
      <c r="I4097" s="551" t="s">
        <v>7142</v>
      </c>
      <c r="J4097" s="551" t="s">
        <v>8119</v>
      </c>
      <c r="K4097" s="555">
        <v>1</v>
      </c>
      <c r="L4097" s="546">
        <v>12</v>
      </c>
      <c r="M4097" s="578">
        <v>25450.417934003184</v>
      </c>
      <c r="N4097" s="546"/>
      <c r="O4097" s="546"/>
      <c r="P4097" s="578">
        <v>0</v>
      </c>
    </row>
    <row r="4098" spans="1:16" x14ac:dyDescent="0.2">
      <c r="A4098" s="546" t="s">
        <v>8110</v>
      </c>
      <c r="B4098" s="498" t="s">
        <v>619</v>
      </c>
      <c r="C4098" s="499" t="s">
        <v>620</v>
      </c>
      <c r="D4098" s="546" t="s">
        <v>10227</v>
      </c>
      <c r="E4098" s="575">
        <v>3100</v>
      </c>
      <c r="F4098" s="576">
        <v>23979315</v>
      </c>
      <c r="G4098" s="577" t="s">
        <v>10228</v>
      </c>
      <c r="H4098" s="551" t="s">
        <v>8287</v>
      </c>
      <c r="I4098" s="551" t="s">
        <v>7082</v>
      </c>
      <c r="J4098" s="551" t="s">
        <v>8287</v>
      </c>
      <c r="K4098" s="555">
        <v>1</v>
      </c>
      <c r="L4098" s="546">
        <v>12</v>
      </c>
      <c r="M4098" s="578">
        <v>39888.217934003187</v>
      </c>
      <c r="N4098" s="546">
        <v>1</v>
      </c>
      <c r="O4098" s="546">
        <v>6</v>
      </c>
      <c r="P4098" s="578">
        <v>19810.111892675654</v>
      </c>
    </row>
    <row r="4099" spans="1:16" x14ac:dyDescent="0.2">
      <c r="A4099" s="546" t="s">
        <v>8110</v>
      </c>
      <c r="B4099" s="498" t="s">
        <v>619</v>
      </c>
      <c r="C4099" s="499" t="s">
        <v>620</v>
      </c>
      <c r="D4099" s="546" t="s">
        <v>10229</v>
      </c>
      <c r="E4099" s="575">
        <v>6500</v>
      </c>
      <c r="F4099" s="576">
        <v>23979315</v>
      </c>
      <c r="G4099" s="577" t="s">
        <v>10228</v>
      </c>
      <c r="H4099" s="551" t="s">
        <v>8287</v>
      </c>
      <c r="I4099" s="551" t="s">
        <v>7082</v>
      </c>
      <c r="J4099" s="551" t="s">
        <v>8287</v>
      </c>
      <c r="K4099" s="555">
        <v>1</v>
      </c>
      <c r="L4099" s="546">
        <v>12</v>
      </c>
      <c r="M4099" s="578">
        <v>80688.217934003187</v>
      </c>
      <c r="N4099" s="546">
        <v>1</v>
      </c>
      <c r="O4099" s="546">
        <v>6</v>
      </c>
      <c r="P4099" s="578">
        <v>40210.111892675661</v>
      </c>
    </row>
    <row r="4100" spans="1:16" x14ac:dyDescent="0.2">
      <c r="A4100" s="546" t="s">
        <v>8110</v>
      </c>
      <c r="B4100" s="498" t="s">
        <v>619</v>
      </c>
      <c r="C4100" s="499" t="s">
        <v>620</v>
      </c>
      <c r="D4100" s="546" t="s">
        <v>8111</v>
      </c>
      <c r="E4100" s="575">
        <v>3800</v>
      </c>
      <c r="F4100" s="576" t="s">
        <v>10230</v>
      </c>
      <c r="G4100" s="577" t="s">
        <v>10231</v>
      </c>
      <c r="H4100" s="551" t="s">
        <v>10232</v>
      </c>
      <c r="I4100" s="551" t="s">
        <v>7082</v>
      </c>
      <c r="J4100" s="551" t="s">
        <v>10232</v>
      </c>
      <c r="K4100" s="555">
        <v>1</v>
      </c>
      <c r="L4100" s="546">
        <v>12</v>
      </c>
      <c r="M4100" s="578">
        <v>48288.217934003187</v>
      </c>
      <c r="N4100" s="546">
        <v>1</v>
      </c>
      <c r="O4100" s="546">
        <v>6</v>
      </c>
      <c r="P4100" s="578">
        <v>24010.111892675654</v>
      </c>
    </row>
    <row r="4101" spans="1:16" x14ac:dyDescent="0.2">
      <c r="A4101" s="546" t="s">
        <v>8110</v>
      </c>
      <c r="B4101" s="498" t="s">
        <v>619</v>
      </c>
      <c r="C4101" s="499" t="s">
        <v>620</v>
      </c>
      <c r="D4101" s="546" t="s">
        <v>8111</v>
      </c>
      <c r="E4101" s="575">
        <v>1900</v>
      </c>
      <c r="F4101" s="576">
        <v>25311475</v>
      </c>
      <c r="G4101" s="577" t="s">
        <v>10233</v>
      </c>
      <c r="H4101" s="551" t="s">
        <v>8119</v>
      </c>
      <c r="I4101" s="551" t="s">
        <v>7142</v>
      </c>
      <c r="J4101" s="551" t="s">
        <v>8119</v>
      </c>
      <c r="K4101" s="555">
        <v>1</v>
      </c>
      <c r="L4101" s="546">
        <v>12</v>
      </c>
      <c r="M4101" s="578">
        <v>25450.417934003184</v>
      </c>
      <c r="N4101" s="546">
        <v>1</v>
      </c>
      <c r="O4101" s="546">
        <v>6</v>
      </c>
      <c r="P4101" s="578">
        <v>12329.311892675656</v>
      </c>
    </row>
    <row r="4102" spans="1:16" x14ac:dyDescent="0.2">
      <c r="A4102" s="546" t="s">
        <v>8110</v>
      </c>
      <c r="B4102" s="498" t="s">
        <v>619</v>
      </c>
      <c r="C4102" s="499" t="s">
        <v>620</v>
      </c>
      <c r="D4102" s="546" t="s">
        <v>8221</v>
      </c>
      <c r="E4102" s="575">
        <v>1900</v>
      </c>
      <c r="F4102" s="576">
        <v>24377254</v>
      </c>
      <c r="G4102" s="577" t="s">
        <v>10234</v>
      </c>
      <c r="H4102" s="551" t="s">
        <v>8119</v>
      </c>
      <c r="I4102" s="551" t="s">
        <v>7142</v>
      </c>
      <c r="J4102" s="551" t="s">
        <v>8119</v>
      </c>
      <c r="K4102" s="555">
        <v>1</v>
      </c>
      <c r="L4102" s="546">
        <v>12</v>
      </c>
      <c r="M4102" s="578">
        <v>25450.417934003184</v>
      </c>
      <c r="N4102" s="546">
        <v>1</v>
      </c>
      <c r="O4102" s="546">
        <v>6</v>
      </c>
      <c r="P4102" s="578">
        <v>12329.311892675656</v>
      </c>
    </row>
    <row r="4103" spans="1:16" x14ac:dyDescent="0.2">
      <c r="A4103" s="546" t="s">
        <v>8110</v>
      </c>
      <c r="B4103" s="498" t="s">
        <v>619</v>
      </c>
      <c r="C4103" s="499" t="s">
        <v>620</v>
      </c>
      <c r="D4103" s="546" t="s">
        <v>9384</v>
      </c>
      <c r="E4103" s="575">
        <v>1900</v>
      </c>
      <c r="F4103" s="576">
        <v>40705334</v>
      </c>
      <c r="G4103" s="577" t="s">
        <v>10235</v>
      </c>
      <c r="H4103" s="551" t="s">
        <v>8124</v>
      </c>
      <c r="I4103" s="551" t="s">
        <v>7142</v>
      </c>
      <c r="J4103" s="551" t="s">
        <v>8124</v>
      </c>
      <c r="K4103" s="555">
        <v>1</v>
      </c>
      <c r="L4103" s="546">
        <v>12</v>
      </c>
      <c r="M4103" s="578">
        <v>25450.417934003184</v>
      </c>
      <c r="N4103" s="546">
        <v>1</v>
      </c>
      <c r="O4103" s="546">
        <v>6</v>
      </c>
      <c r="P4103" s="578">
        <v>12329.311892675656</v>
      </c>
    </row>
    <row r="4104" spans="1:16" x14ac:dyDescent="0.2">
      <c r="A4104" s="546" t="s">
        <v>8110</v>
      </c>
      <c r="B4104" s="498" t="s">
        <v>619</v>
      </c>
      <c r="C4104" s="499" t="s">
        <v>620</v>
      </c>
      <c r="D4104" s="546" t="s">
        <v>8226</v>
      </c>
      <c r="E4104" s="575">
        <v>1900</v>
      </c>
      <c r="F4104" s="576">
        <v>23807134</v>
      </c>
      <c r="G4104" s="577" t="s">
        <v>10236</v>
      </c>
      <c r="H4104" s="551" t="s">
        <v>8124</v>
      </c>
      <c r="I4104" s="551" t="s">
        <v>7142</v>
      </c>
      <c r="J4104" s="551" t="s">
        <v>8124</v>
      </c>
      <c r="K4104" s="555">
        <v>1</v>
      </c>
      <c r="L4104" s="546">
        <v>12</v>
      </c>
      <c r="M4104" s="578">
        <v>25450.417934003184</v>
      </c>
      <c r="N4104" s="546">
        <v>1</v>
      </c>
      <c r="O4104" s="546">
        <v>6</v>
      </c>
      <c r="P4104" s="578">
        <v>12329.311892675656</v>
      </c>
    </row>
    <row r="4105" spans="1:16" x14ac:dyDescent="0.2">
      <c r="A4105" s="546" t="s">
        <v>8110</v>
      </c>
      <c r="B4105" s="498" t="s">
        <v>619</v>
      </c>
      <c r="C4105" s="499" t="s">
        <v>620</v>
      </c>
      <c r="D4105" s="546" t="s">
        <v>10237</v>
      </c>
      <c r="E4105" s="575">
        <v>1900</v>
      </c>
      <c r="F4105" s="576">
        <v>24999460</v>
      </c>
      <c r="G4105" s="577" t="s">
        <v>10238</v>
      </c>
      <c r="H4105" s="551" t="s">
        <v>8124</v>
      </c>
      <c r="I4105" s="551" t="s">
        <v>7142</v>
      </c>
      <c r="J4105" s="551" t="s">
        <v>8124</v>
      </c>
      <c r="K4105" s="555">
        <v>1</v>
      </c>
      <c r="L4105" s="546">
        <v>12</v>
      </c>
      <c r="M4105" s="578">
        <v>25450.417934003184</v>
      </c>
      <c r="N4105" s="546">
        <v>1</v>
      </c>
      <c r="O4105" s="546">
        <v>6</v>
      </c>
      <c r="P4105" s="578">
        <v>12329.311892675656</v>
      </c>
    </row>
    <row r="4106" spans="1:16" x14ac:dyDescent="0.2">
      <c r="A4106" s="546" t="s">
        <v>8110</v>
      </c>
      <c r="B4106" s="498" t="s">
        <v>619</v>
      </c>
      <c r="C4106" s="499" t="s">
        <v>620</v>
      </c>
      <c r="D4106" s="546" t="s">
        <v>8111</v>
      </c>
      <c r="E4106" s="575">
        <v>1200</v>
      </c>
      <c r="F4106" s="576">
        <v>24382833</v>
      </c>
      <c r="G4106" s="577" t="s">
        <v>10239</v>
      </c>
      <c r="H4106" s="551" t="s">
        <v>7122</v>
      </c>
      <c r="I4106" s="551" t="s">
        <v>7142</v>
      </c>
      <c r="J4106" s="551" t="s">
        <v>7122</v>
      </c>
      <c r="K4106" s="555">
        <v>1</v>
      </c>
      <c r="L4106" s="546">
        <v>12</v>
      </c>
      <c r="M4106" s="578">
        <v>16294.417934003186</v>
      </c>
      <c r="N4106" s="546">
        <v>1</v>
      </c>
      <c r="O4106" s="546">
        <v>6</v>
      </c>
      <c r="P4106" s="578">
        <v>7751.3118926756561</v>
      </c>
    </row>
    <row r="4107" spans="1:16" x14ac:dyDescent="0.2">
      <c r="A4107" s="546" t="s">
        <v>8110</v>
      </c>
      <c r="B4107" s="498" t="s">
        <v>619</v>
      </c>
      <c r="C4107" s="499" t="s">
        <v>620</v>
      </c>
      <c r="D4107" s="546" t="s">
        <v>8560</v>
      </c>
      <c r="E4107" s="575">
        <v>2000</v>
      </c>
      <c r="F4107" s="576">
        <v>44000802</v>
      </c>
      <c r="G4107" s="577" t="s">
        <v>10240</v>
      </c>
      <c r="H4107" s="551" t="s">
        <v>8119</v>
      </c>
      <c r="I4107" s="551" t="s">
        <v>7142</v>
      </c>
      <c r="J4107" s="551" t="s">
        <v>8119</v>
      </c>
      <c r="K4107" s="555">
        <v>1</v>
      </c>
      <c r="L4107" s="546">
        <v>12</v>
      </c>
      <c r="M4107" s="578">
        <v>26688.217934003187</v>
      </c>
      <c r="N4107" s="546">
        <v>1</v>
      </c>
      <c r="O4107" s="546">
        <v>6</v>
      </c>
      <c r="P4107" s="578">
        <v>12983.311892675656</v>
      </c>
    </row>
    <row r="4108" spans="1:16" x14ac:dyDescent="0.2">
      <c r="A4108" s="546" t="s">
        <v>8110</v>
      </c>
      <c r="B4108" s="498" t="s">
        <v>619</v>
      </c>
      <c r="C4108" s="499" t="s">
        <v>620</v>
      </c>
      <c r="D4108" s="546" t="s">
        <v>8383</v>
      </c>
      <c r="E4108" s="575">
        <v>1900</v>
      </c>
      <c r="F4108" s="576">
        <v>25315587</v>
      </c>
      <c r="G4108" s="577" t="s">
        <v>10241</v>
      </c>
      <c r="H4108" s="551" t="s">
        <v>8124</v>
      </c>
      <c r="I4108" s="551" t="s">
        <v>7142</v>
      </c>
      <c r="J4108" s="551" t="s">
        <v>8124</v>
      </c>
      <c r="K4108" s="555">
        <v>1</v>
      </c>
      <c r="L4108" s="546">
        <v>12</v>
      </c>
      <c r="M4108" s="578">
        <v>25450.417934003184</v>
      </c>
      <c r="N4108" s="546">
        <v>1</v>
      </c>
      <c r="O4108" s="546">
        <v>6</v>
      </c>
      <c r="P4108" s="578">
        <v>12329.311892675656</v>
      </c>
    </row>
    <row r="4109" spans="1:16" x14ac:dyDescent="0.2">
      <c r="A4109" s="546" t="s">
        <v>8110</v>
      </c>
      <c r="B4109" s="498" t="s">
        <v>619</v>
      </c>
      <c r="C4109" s="499" t="s">
        <v>620</v>
      </c>
      <c r="D4109" s="546" t="s">
        <v>8273</v>
      </c>
      <c r="E4109" s="575">
        <v>1900</v>
      </c>
      <c r="F4109" s="576">
        <v>29401402</v>
      </c>
      <c r="G4109" s="577" t="s">
        <v>10242</v>
      </c>
      <c r="H4109" s="551" t="s">
        <v>8140</v>
      </c>
      <c r="I4109" s="551" t="s">
        <v>7142</v>
      </c>
      <c r="J4109" s="551" t="s">
        <v>8140</v>
      </c>
      <c r="K4109" s="555">
        <v>1</v>
      </c>
      <c r="L4109" s="546">
        <v>12</v>
      </c>
      <c r="M4109" s="578">
        <v>25450.417934003184</v>
      </c>
      <c r="N4109" s="546">
        <v>1</v>
      </c>
      <c r="O4109" s="546">
        <v>6</v>
      </c>
      <c r="P4109" s="578">
        <v>12329.311892675656</v>
      </c>
    </row>
    <row r="4110" spans="1:16" x14ac:dyDescent="0.2">
      <c r="A4110" s="546" t="s">
        <v>8110</v>
      </c>
      <c r="B4110" s="498" t="s">
        <v>619</v>
      </c>
      <c r="C4110" s="499" t="s">
        <v>620</v>
      </c>
      <c r="D4110" s="546" t="s">
        <v>10243</v>
      </c>
      <c r="E4110" s="575">
        <v>1900</v>
      </c>
      <c r="F4110" s="576">
        <v>23821952</v>
      </c>
      <c r="G4110" s="577" t="s">
        <v>10244</v>
      </c>
      <c r="H4110" s="551" t="s">
        <v>8909</v>
      </c>
      <c r="I4110" s="551" t="s">
        <v>7142</v>
      </c>
      <c r="J4110" s="551" t="s">
        <v>8909</v>
      </c>
      <c r="K4110" s="555">
        <v>1</v>
      </c>
      <c r="L4110" s="546">
        <v>12</v>
      </c>
      <c r="M4110" s="578">
        <v>25450.417934003184</v>
      </c>
      <c r="N4110" s="546">
        <v>1</v>
      </c>
      <c r="O4110" s="546">
        <v>6</v>
      </c>
      <c r="P4110" s="578">
        <v>12329.311892675656</v>
      </c>
    </row>
    <row r="4111" spans="1:16" x14ac:dyDescent="0.2">
      <c r="A4111" s="546" t="s">
        <v>8110</v>
      </c>
      <c r="B4111" s="498" t="s">
        <v>619</v>
      </c>
      <c r="C4111" s="499" t="s">
        <v>620</v>
      </c>
      <c r="D4111" s="546" t="s">
        <v>8367</v>
      </c>
      <c r="E4111" s="575">
        <v>3100</v>
      </c>
      <c r="F4111" s="576">
        <v>41951240</v>
      </c>
      <c r="G4111" s="577" t="s">
        <v>10245</v>
      </c>
      <c r="H4111" s="551" t="s">
        <v>8350</v>
      </c>
      <c r="I4111" s="551" t="s">
        <v>7082</v>
      </c>
      <c r="J4111" s="551" t="s">
        <v>8350</v>
      </c>
      <c r="K4111" s="555">
        <v>1</v>
      </c>
      <c r="L4111" s="546">
        <v>12</v>
      </c>
      <c r="M4111" s="578">
        <v>39888.217934003187</v>
      </c>
      <c r="N4111" s="546">
        <v>1</v>
      </c>
      <c r="O4111" s="546">
        <v>6</v>
      </c>
      <c r="P4111" s="578">
        <v>19810.111892675654</v>
      </c>
    </row>
    <row r="4112" spans="1:16" x14ac:dyDescent="0.2">
      <c r="A4112" s="546" t="s">
        <v>8110</v>
      </c>
      <c r="B4112" s="498" t="s">
        <v>619</v>
      </c>
      <c r="C4112" s="499" t="s">
        <v>620</v>
      </c>
      <c r="D4112" s="546" t="s">
        <v>10246</v>
      </c>
      <c r="E4112" s="575">
        <v>1900</v>
      </c>
      <c r="F4112" s="576">
        <v>42428881</v>
      </c>
      <c r="G4112" s="577" t="s">
        <v>10247</v>
      </c>
      <c r="H4112" s="551" t="s">
        <v>8140</v>
      </c>
      <c r="I4112" s="551" t="s">
        <v>7142</v>
      </c>
      <c r="J4112" s="551" t="s">
        <v>8140</v>
      </c>
      <c r="K4112" s="555">
        <v>1</v>
      </c>
      <c r="L4112" s="546">
        <v>12</v>
      </c>
      <c r="M4112" s="578">
        <v>25450.417934003184</v>
      </c>
      <c r="N4112" s="546">
        <v>1</v>
      </c>
      <c r="O4112" s="546">
        <v>6</v>
      </c>
      <c r="P4112" s="578">
        <v>12329.311892675656</v>
      </c>
    </row>
    <row r="4113" spans="1:16" x14ac:dyDescent="0.2">
      <c r="A4113" s="546" t="s">
        <v>8110</v>
      </c>
      <c r="B4113" s="498" t="s">
        <v>619</v>
      </c>
      <c r="C4113" s="499" t="s">
        <v>620</v>
      </c>
      <c r="D4113" s="546" t="s">
        <v>8111</v>
      </c>
      <c r="E4113" s="575">
        <v>3500</v>
      </c>
      <c r="F4113" s="576">
        <v>25000213</v>
      </c>
      <c r="G4113" s="577" t="s">
        <v>10248</v>
      </c>
      <c r="H4113" s="551" t="s">
        <v>7129</v>
      </c>
      <c r="I4113" s="551" t="s">
        <v>7082</v>
      </c>
      <c r="J4113" s="551" t="s">
        <v>7129</v>
      </c>
      <c r="K4113" s="555">
        <v>1</v>
      </c>
      <c r="L4113" s="546">
        <v>12</v>
      </c>
      <c r="M4113" s="578">
        <v>44688.217934003187</v>
      </c>
      <c r="N4113" s="546">
        <v>1</v>
      </c>
      <c r="O4113" s="546">
        <v>6</v>
      </c>
      <c r="P4113" s="578">
        <v>22210.111892675654</v>
      </c>
    </row>
    <row r="4114" spans="1:16" x14ac:dyDescent="0.2">
      <c r="A4114" s="546" t="s">
        <v>8110</v>
      </c>
      <c r="B4114" s="498" t="s">
        <v>619</v>
      </c>
      <c r="C4114" s="499" t="s">
        <v>620</v>
      </c>
      <c r="D4114" s="546" t="s">
        <v>8722</v>
      </c>
      <c r="E4114" s="575">
        <v>1900</v>
      </c>
      <c r="F4114" s="576">
        <v>25320090</v>
      </c>
      <c r="G4114" s="577" t="s">
        <v>10249</v>
      </c>
      <c r="H4114" s="551" t="s">
        <v>8124</v>
      </c>
      <c r="I4114" s="551" t="s">
        <v>7142</v>
      </c>
      <c r="J4114" s="551" t="s">
        <v>8124</v>
      </c>
      <c r="K4114" s="555">
        <v>1</v>
      </c>
      <c r="L4114" s="546">
        <v>12</v>
      </c>
      <c r="M4114" s="578">
        <v>25450.417934003184</v>
      </c>
      <c r="N4114" s="546">
        <v>1</v>
      </c>
      <c r="O4114" s="546">
        <v>6</v>
      </c>
      <c r="P4114" s="578">
        <v>12329.311892675656</v>
      </c>
    </row>
    <row r="4115" spans="1:16" x14ac:dyDescent="0.2">
      <c r="A4115" s="546" t="s">
        <v>8110</v>
      </c>
      <c r="B4115" s="498" t="s">
        <v>619</v>
      </c>
      <c r="C4115" s="499" t="s">
        <v>620</v>
      </c>
      <c r="D4115" s="546" t="s">
        <v>10250</v>
      </c>
      <c r="E4115" s="575">
        <v>3100</v>
      </c>
      <c r="F4115" s="576">
        <v>24001459</v>
      </c>
      <c r="G4115" s="577" t="s">
        <v>10251</v>
      </c>
      <c r="H4115" s="551" t="s">
        <v>10252</v>
      </c>
      <c r="I4115" s="551" t="s">
        <v>7082</v>
      </c>
      <c r="J4115" s="551" t="s">
        <v>10252</v>
      </c>
      <c r="K4115" s="555">
        <v>1</v>
      </c>
      <c r="L4115" s="546">
        <v>12</v>
      </c>
      <c r="M4115" s="578">
        <v>39888.217934003187</v>
      </c>
      <c r="N4115" s="546">
        <v>1</v>
      </c>
      <c r="O4115" s="546">
        <v>6</v>
      </c>
      <c r="P4115" s="578">
        <v>19810.111892675654</v>
      </c>
    </row>
    <row r="4116" spans="1:16" x14ac:dyDescent="0.2">
      <c r="A4116" s="546" t="s">
        <v>8110</v>
      </c>
      <c r="B4116" s="498" t="s">
        <v>619</v>
      </c>
      <c r="C4116" s="499" t="s">
        <v>620</v>
      </c>
      <c r="D4116" s="546" t="s">
        <v>10253</v>
      </c>
      <c r="E4116" s="575">
        <v>1900</v>
      </c>
      <c r="F4116" s="576">
        <v>44616949</v>
      </c>
      <c r="G4116" s="577" t="s">
        <v>10254</v>
      </c>
      <c r="H4116" s="551" t="s">
        <v>8119</v>
      </c>
      <c r="I4116" s="551" t="s">
        <v>7142</v>
      </c>
      <c r="J4116" s="551" t="s">
        <v>8119</v>
      </c>
      <c r="K4116" s="555">
        <v>1</v>
      </c>
      <c r="L4116" s="546">
        <v>12</v>
      </c>
      <c r="M4116" s="578">
        <v>25450.417934003184</v>
      </c>
      <c r="N4116" s="546">
        <v>1</v>
      </c>
      <c r="O4116" s="546">
        <v>6</v>
      </c>
      <c r="P4116" s="578">
        <v>12329.311892675656</v>
      </c>
    </row>
    <row r="4117" spans="1:16" x14ac:dyDescent="0.2">
      <c r="A4117" s="546" t="s">
        <v>8110</v>
      </c>
      <c r="B4117" s="498" t="s">
        <v>619</v>
      </c>
      <c r="C4117" s="499" t="s">
        <v>620</v>
      </c>
      <c r="D4117" s="546" t="s">
        <v>10255</v>
      </c>
      <c r="E4117" s="575">
        <v>3800</v>
      </c>
      <c r="F4117" s="576">
        <v>23924661</v>
      </c>
      <c r="G4117" s="577" t="s">
        <v>10256</v>
      </c>
      <c r="H4117" s="551" t="s">
        <v>4606</v>
      </c>
      <c r="I4117" s="551" t="s">
        <v>7082</v>
      </c>
      <c r="J4117" s="551" t="s">
        <v>4606</v>
      </c>
      <c r="K4117" s="555">
        <v>1</v>
      </c>
      <c r="L4117" s="546">
        <v>12</v>
      </c>
      <c r="M4117" s="578">
        <v>48288.217934003187</v>
      </c>
      <c r="N4117" s="546">
        <v>1</v>
      </c>
      <c r="O4117" s="546">
        <v>6</v>
      </c>
      <c r="P4117" s="578">
        <v>24010.111892675654</v>
      </c>
    </row>
    <row r="4118" spans="1:16" x14ac:dyDescent="0.2">
      <c r="A4118" s="546" t="s">
        <v>8110</v>
      </c>
      <c r="B4118" s="498" t="s">
        <v>619</v>
      </c>
      <c r="C4118" s="499" t="s">
        <v>620</v>
      </c>
      <c r="D4118" s="546" t="s">
        <v>10257</v>
      </c>
      <c r="E4118" s="575">
        <v>1900</v>
      </c>
      <c r="F4118" s="576">
        <v>25311200</v>
      </c>
      <c r="G4118" s="577" t="s">
        <v>10258</v>
      </c>
      <c r="H4118" s="551" t="s">
        <v>8119</v>
      </c>
      <c r="I4118" s="551" t="s">
        <v>7142</v>
      </c>
      <c r="J4118" s="551" t="s">
        <v>8119</v>
      </c>
      <c r="K4118" s="555">
        <v>1</v>
      </c>
      <c r="L4118" s="546">
        <v>12</v>
      </c>
      <c r="M4118" s="578">
        <v>25450.417934003184</v>
      </c>
      <c r="N4118" s="546">
        <v>1</v>
      </c>
      <c r="O4118" s="546">
        <v>6</v>
      </c>
      <c r="P4118" s="578">
        <v>12329.311892675656</v>
      </c>
    </row>
    <row r="4119" spans="1:16" x14ac:dyDescent="0.2">
      <c r="A4119" s="546" t="s">
        <v>8110</v>
      </c>
      <c r="B4119" s="498" t="s">
        <v>619</v>
      </c>
      <c r="C4119" s="499" t="s">
        <v>620</v>
      </c>
      <c r="D4119" s="546" t="s">
        <v>8771</v>
      </c>
      <c r="E4119" s="575">
        <v>2300</v>
      </c>
      <c r="F4119" s="576">
        <v>23950629</v>
      </c>
      <c r="G4119" s="577" t="s">
        <v>10259</v>
      </c>
      <c r="H4119" s="551" t="s">
        <v>10260</v>
      </c>
      <c r="I4119" s="551" t="s">
        <v>7122</v>
      </c>
      <c r="J4119" s="551" t="s">
        <v>10260</v>
      </c>
      <c r="K4119" s="555">
        <v>1</v>
      </c>
      <c r="L4119" s="546">
        <v>12</v>
      </c>
      <c r="M4119" s="578">
        <v>30288.217934003187</v>
      </c>
      <c r="N4119" s="546">
        <v>1</v>
      </c>
      <c r="O4119" s="546">
        <v>6</v>
      </c>
      <c r="P4119" s="578">
        <v>14945.311892675656</v>
      </c>
    </row>
    <row r="4120" spans="1:16" x14ac:dyDescent="0.2">
      <c r="A4120" s="546" t="s">
        <v>8110</v>
      </c>
      <c r="B4120" s="498" t="s">
        <v>619</v>
      </c>
      <c r="C4120" s="499" t="s">
        <v>620</v>
      </c>
      <c r="D4120" s="546" t="s">
        <v>8111</v>
      </c>
      <c r="E4120" s="575">
        <v>1900</v>
      </c>
      <c r="F4120" s="576">
        <v>23806150</v>
      </c>
      <c r="G4120" s="577" t="s">
        <v>10261</v>
      </c>
      <c r="H4120" s="551" t="s">
        <v>8124</v>
      </c>
      <c r="I4120" s="551" t="s">
        <v>7142</v>
      </c>
      <c r="J4120" s="551" t="s">
        <v>8124</v>
      </c>
      <c r="K4120" s="555">
        <v>1</v>
      </c>
      <c r="L4120" s="546">
        <v>12</v>
      </c>
      <c r="M4120" s="578">
        <v>25450.417934003184</v>
      </c>
      <c r="N4120" s="546">
        <v>1</v>
      </c>
      <c r="O4120" s="546">
        <v>6</v>
      </c>
      <c r="P4120" s="578">
        <v>12329.311892675656</v>
      </c>
    </row>
    <row r="4121" spans="1:16" x14ac:dyDescent="0.2">
      <c r="A4121" s="546" t="s">
        <v>8110</v>
      </c>
      <c r="B4121" s="498" t="s">
        <v>619</v>
      </c>
      <c r="C4121" s="499" t="s">
        <v>620</v>
      </c>
      <c r="D4121" s="546" t="s">
        <v>10262</v>
      </c>
      <c r="E4121" s="575">
        <v>1900</v>
      </c>
      <c r="F4121" s="576">
        <v>23974759</v>
      </c>
      <c r="G4121" s="577" t="s">
        <v>10263</v>
      </c>
      <c r="H4121" s="551" t="s">
        <v>7122</v>
      </c>
      <c r="I4121" s="551" t="s">
        <v>7142</v>
      </c>
      <c r="J4121" s="551" t="s">
        <v>7122</v>
      </c>
      <c r="K4121" s="555">
        <v>1</v>
      </c>
      <c r="L4121" s="546">
        <v>12</v>
      </c>
      <c r="M4121" s="578">
        <v>25450.417934003184</v>
      </c>
      <c r="N4121" s="546">
        <v>1</v>
      </c>
      <c r="O4121" s="546">
        <v>6</v>
      </c>
      <c r="P4121" s="578">
        <v>12329.311892675656</v>
      </c>
    </row>
    <row r="4122" spans="1:16" x14ac:dyDescent="0.2">
      <c r="A4122" s="546" t="s">
        <v>8110</v>
      </c>
      <c r="B4122" s="498" t="s">
        <v>619</v>
      </c>
      <c r="C4122" s="499" t="s">
        <v>620</v>
      </c>
      <c r="D4122" s="546" t="s">
        <v>8771</v>
      </c>
      <c r="E4122" s="575">
        <v>2700</v>
      </c>
      <c r="F4122" s="576">
        <v>10171058</v>
      </c>
      <c r="G4122" s="577" t="s">
        <v>10264</v>
      </c>
      <c r="H4122" s="551" t="s">
        <v>7095</v>
      </c>
      <c r="I4122" s="551" t="s">
        <v>7122</v>
      </c>
      <c r="J4122" s="551" t="s">
        <v>7095</v>
      </c>
      <c r="K4122" s="555">
        <v>1</v>
      </c>
      <c r="L4122" s="546">
        <v>12</v>
      </c>
      <c r="M4122" s="578">
        <v>35088.217934003187</v>
      </c>
      <c r="N4122" s="546">
        <v>1</v>
      </c>
      <c r="O4122" s="546">
        <v>6</v>
      </c>
      <c r="P4122" s="578">
        <v>17410.111892675654</v>
      </c>
    </row>
    <row r="4123" spans="1:16" x14ac:dyDescent="0.2">
      <c r="A4123" s="546" t="s">
        <v>8110</v>
      </c>
      <c r="B4123" s="498" t="s">
        <v>619</v>
      </c>
      <c r="C4123" s="499" t="s">
        <v>620</v>
      </c>
      <c r="D4123" s="546" t="s">
        <v>8205</v>
      </c>
      <c r="E4123" s="575">
        <v>1900</v>
      </c>
      <c r="F4123" s="576" t="s">
        <v>10265</v>
      </c>
      <c r="G4123" s="577" t="s">
        <v>10266</v>
      </c>
      <c r="H4123" s="551" t="s">
        <v>8119</v>
      </c>
      <c r="I4123" s="551" t="s">
        <v>7142</v>
      </c>
      <c r="J4123" s="551" t="s">
        <v>8119</v>
      </c>
      <c r="K4123" s="555">
        <v>1</v>
      </c>
      <c r="L4123" s="546">
        <v>12</v>
      </c>
      <c r="M4123" s="578">
        <v>25450.417934003184</v>
      </c>
      <c r="N4123" s="546">
        <v>1</v>
      </c>
      <c r="O4123" s="546">
        <v>6</v>
      </c>
      <c r="P4123" s="578">
        <v>12329.311892675656</v>
      </c>
    </row>
    <row r="4124" spans="1:16" x14ac:dyDescent="0.2">
      <c r="A4124" s="546" t="s">
        <v>8110</v>
      </c>
      <c r="B4124" s="498" t="s">
        <v>619</v>
      </c>
      <c r="C4124" s="499" t="s">
        <v>620</v>
      </c>
      <c r="D4124" s="546" t="s">
        <v>8647</v>
      </c>
      <c r="E4124" s="575">
        <v>3800</v>
      </c>
      <c r="F4124" s="576">
        <v>7534934</v>
      </c>
      <c r="G4124" s="577" t="s">
        <v>10267</v>
      </c>
      <c r="H4124" s="551" t="s">
        <v>10268</v>
      </c>
      <c r="I4124" s="551" t="s">
        <v>7082</v>
      </c>
      <c r="J4124" s="551" t="s">
        <v>10268</v>
      </c>
      <c r="K4124" s="555">
        <v>1</v>
      </c>
      <c r="L4124" s="546">
        <v>12</v>
      </c>
      <c r="M4124" s="578">
        <v>48288.217934003187</v>
      </c>
      <c r="N4124" s="546">
        <v>1</v>
      </c>
      <c r="O4124" s="546">
        <v>6</v>
      </c>
      <c r="P4124" s="578">
        <v>24010.111892675654</v>
      </c>
    </row>
    <row r="4125" spans="1:16" x14ac:dyDescent="0.2">
      <c r="A4125" s="546" t="s">
        <v>8110</v>
      </c>
      <c r="B4125" s="498" t="s">
        <v>619</v>
      </c>
      <c r="C4125" s="499" t="s">
        <v>620</v>
      </c>
      <c r="D4125" s="546" t="s">
        <v>8647</v>
      </c>
      <c r="E4125" s="575">
        <v>2000</v>
      </c>
      <c r="F4125" s="576">
        <v>42289000</v>
      </c>
      <c r="G4125" s="577" t="s">
        <v>10269</v>
      </c>
      <c r="H4125" s="551" t="s">
        <v>8119</v>
      </c>
      <c r="I4125" s="551" t="s">
        <v>7142</v>
      </c>
      <c r="J4125" s="551" t="s">
        <v>8119</v>
      </c>
      <c r="K4125" s="555">
        <v>1</v>
      </c>
      <c r="L4125" s="546">
        <v>12</v>
      </c>
      <c r="M4125" s="578">
        <v>26688.217934003187</v>
      </c>
      <c r="N4125" s="546">
        <v>1</v>
      </c>
      <c r="O4125" s="546">
        <v>6</v>
      </c>
      <c r="P4125" s="578">
        <v>12983.311892675656</v>
      </c>
    </row>
    <row r="4126" spans="1:16" x14ac:dyDescent="0.2">
      <c r="A4126" s="546" t="s">
        <v>8110</v>
      </c>
      <c r="B4126" s="498" t="s">
        <v>619</v>
      </c>
      <c r="C4126" s="499" t="s">
        <v>620</v>
      </c>
      <c r="D4126" s="546" t="s">
        <v>8360</v>
      </c>
      <c r="E4126" s="575">
        <v>3300</v>
      </c>
      <c r="F4126" s="576">
        <v>23981626</v>
      </c>
      <c r="G4126" s="577" t="s">
        <v>10270</v>
      </c>
      <c r="H4126" s="551" t="s">
        <v>7884</v>
      </c>
      <c r="I4126" s="551" t="s">
        <v>7082</v>
      </c>
      <c r="J4126" s="551" t="s">
        <v>7884</v>
      </c>
      <c r="K4126" s="555">
        <v>1</v>
      </c>
      <c r="L4126" s="546">
        <v>12</v>
      </c>
      <c r="M4126" s="578">
        <v>42288.217934003187</v>
      </c>
      <c r="N4126" s="546">
        <v>1</v>
      </c>
      <c r="O4126" s="546">
        <v>6</v>
      </c>
      <c r="P4126" s="578">
        <v>21010.111892675654</v>
      </c>
    </row>
    <row r="4127" spans="1:16" x14ac:dyDescent="0.2">
      <c r="A4127" s="546" t="s">
        <v>8110</v>
      </c>
      <c r="B4127" s="498" t="s">
        <v>619</v>
      </c>
      <c r="C4127" s="499" t="s">
        <v>620</v>
      </c>
      <c r="D4127" s="546" t="s">
        <v>8111</v>
      </c>
      <c r="E4127" s="575">
        <v>2400</v>
      </c>
      <c r="F4127" s="576">
        <v>41160560</v>
      </c>
      <c r="G4127" s="577" t="s">
        <v>10271</v>
      </c>
      <c r="H4127" s="551" t="s">
        <v>8119</v>
      </c>
      <c r="I4127" s="551" t="s">
        <v>7122</v>
      </c>
      <c r="J4127" s="551" t="s">
        <v>8119</v>
      </c>
      <c r="K4127" s="555">
        <v>1</v>
      </c>
      <c r="L4127" s="546">
        <v>12</v>
      </c>
      <c r="M4127" s="578">
        <v>31488.217934003187</v>
      </c>
      <c r="N4127" s="546">
        <v>1</v>
      </c>
      <c r="O4127" s="546">
        <v>6</v>
      </c>
      <c r="P4127" s="578">
        <v>15599.311892675656</v>
      </c>
    </row>
    <row r="4128" spans="1:16" x14ac:dyDescent="0.2">
      <c r="A4128" s="546" t="s">
        <v>8110</v>
      </c>
      <c r="B4128" s="498" t="s">
        <v>619</v>
      </c>
      <c r="C4128" s="499" t="s">
        <v>620</v>
      </c>
      <c r="D4128" s="546" t="s">
        <v>8111</v>
      </c>
      <c r="E4128" s="575">
        <v>1900</v>
      </c>
      <c r="F4128" s="576">
        <v>25315206</v>
      </c>
      <c r="G4128" s="577" t="s">
        <v>10272</v>
      </c>
      <c r="H4128" s="551" t="s">
        <v>8124</v>
      </c>
      <c r="I4128" s="551" t="s">
        <v>7142</v>
      </c>
      <c r="J4128" s="551" t="s">
        <v>8124</v>
      </c>
      <c r="K4128" s="555">
        <v>1</v>
      </c>
      <c r="L4128" s="546">
        <v>12</v>
      </c>
      <c r="M4128" s="578">
        <v>25450.417934003184</v>
      </c>
      <c r="N4128" s="546">
        <v>1</v>
      </c>
      <c r="O4128" s="546">
        <v>6</v>
      </c>
      <c r="P4128" s="578">
        <v>12329.311892675656</v>
      </c>
    </row>
    <row r="4129" spans="1:16" x14ac:dyDescent="0.2">
      <c r="A4129" s="546" t="s">
        <v>8110</v>
      </c>
      <c r="B4129" s="498" t="s">
        <v>619</v>
      </c>
      <c r="C4129" s="499" t="s">
        <v>620</v>
      </c>
      <c r="D4129" s="546" t="s">
        <v>8226</v>
      </c>
      <c r="E4129" s="575">
        <v>1900</v>
      </c>
      <c r="F4129" s="576">
        <v>24378190</v>
      </c>
      <c r="G4129" s="577" t="s">
        <v>10273</v>
      </c>
      <c r="H4129" s="551" t="s">
        <v>10098</v>
      </c>
      <c r="I4129" s="551" t="s">
        <v>7142</v>
      </c>
      <c r="J4129" s="551" t="s">
        <v>10098</v>
      </c>
      <c r="K4129" s="555">
        <v>1</v>
      </c>
      <c r="L4129" s="546">
        <v>12</v>
      </c>
      <c r="M4129" s="578">
        <v>25450.417934003184</v>
      </c>
      <c r="N4129" s="546">
        <v>1</v>
      </c>
      <c r="O4129" s="546">
        <v>6</v>
      </c>
      <c r="P4129" s="578">
        <v>12329.311892675656</v>
      </c>
    </row>
    <row r="4130" spans="1:16" x14ac:dyDescent="0.2">
      <c r="A4130" s="546" t="s">
        <v>8110</v>
      </c>
      <c r="B4130" s="498" t="s">
        <v>619</v>
      </c>
      <c r="C4130" s="499" t="s">
        <v>620</v>
      </c>
      <c r="D4130" s="546" t="s">
        <v>8111</v>
      </c>
      <c r="E4130" s="575">
        <v>2400</v>
      </c>
      <c r="F4130" s="576">
        <v>25314223</v>
      </c>
      <c r="G4130" s="577" t="s">
        <v>10274</v>
      </c>
      <c r="H4130" s="551" t="s">
        <v>8119</v>
      </c>
      <c r="I4130" s="551" t="s">
        <v>7122</v>
      </c>
      <c r="J4130" s="551" t="s">
        <v>8119</v>
      </c>
      <c r="K4130" s="555">
        <v>1</v>
      </c>
      <c r="L4130" s="546">
        <v>12</v>
      </c>
      <c r="M4130" s="578">
        <v>31488.217934003187</v>
      </c>
      <c r="N4130" s="546">
        <v>1</v>
      </c>
      <c r="O4130" s="546">
        <v>6</v>
      </c>
      <c r="P4130" s="578">
        <v>15599.311892675656</v>
      </c>
    </row>
    <row r="4131" spans="1:16" x14ac:dyDescent="0.2">
      <c r="A4131" s="546" t="s">
        <v>8110</v>
      </c>
      <c r="B4131" s="498" t="s">
        <v>619</v>
      </c>
      <c r="C4131" s="499" t="s">
        <v>620</v>
      </c>
      <c r="D4131" s="546" t="s">
        <v>8111</v>
      </c>
      <c r="E4131" s="575">
        <v>1900</v>
      </c>
      <c r="F4131" s="576">
        <v>45384640</v>
      </c>
      <c r="G4131" s="577" t="s">
        <v>10275</v>
      </c>
      <c r="H4131" s="551">
        <v>0</v>
      </c>
      <c r="I4131" s="551" t="s">
        <v>7142</v>
      </c>
      <c r="J4131" s="551">
        <v>0</v>
      </c>
      <c r="K4131" s="555">
        <v>1</v>
      </c>
      <c r="L4131" s="546">
        <v>12</v>
      </c>
      <c r="M4131" s="578">
        <v>25450.417934003184</v>
      </c>
      <c r="N4131" s="546">
        <v>1</v>
      </c>
      <c r="O4131" s="546">
        <v>6</v>
      </c>
      <c r="P4131" s="578">
        <v>12329.311892675656</v>
      </c>
    </row>
    <row r="4132" spans="1:16" x14ac:dyDescent="0.2">
      <c r="A4132" s="546" t="s">
        <v>8110</v>
      </c>
      <c r="B4132" s="498" t="s">
        <v>619</v>
      </c>
      <c r="C4132" s="499" t="s">
        <v>620</v>
      </c>
      <c r="D4132" s="546" t="s">
        <v>10276</v>
      </c>
      <c r="E4132" s="575">
        <v>1900</v>
      </c>
      <c r="F4132" s="576">
        <v>46336854</v>
      </c>
      <c r="G4132" s="577" t="s">
        <v>10277</v>
      </c>
      <c r="H4132" s="551" t="s">
        <v>8119</v>
      </c>
      <c r="I4132" s="551" t="s">
        <v>7142</v>
      </c>
      <c r="J4132" s="551" t="s">
        <v>8119</v>
      </c>
      <c r="K4132" s="555">
        <v>1</v>
      </c>
      <c r="L4132" s="546">
        <v>12</v>
      </c>
      <c r="M4132" s="578">
        <v>25450.417934003184</v>
      </c>
      <c r="N4132" s="546">
        <v>1</v>
      </c>
      <c r="O4132" s="546">
        <v>6</v>
      </c>
      <c r="P4132" s="578">
        <v>12329.311892675656</v>
      </c>
    </row>
    <row r="4133" spans="1:16" x14ac:dyDescent="0.2">
      <c r="A4133" s="546" t="s">
        <v>8110</v>
      </c>
      <c r="B4133" s="498" t="s">
        <v>619</v>
      </c>
      <c r="C4133" s="499" t="s">
        <v>620</v>
      </c>
      <c r="D4133" s="546" t="s">
        <v>8219</v>
      </c>
      <c r="E4133" s="575">
        <v>1900</v>
      </c>
      <c r="F4133" s="576">
        <v>23975321</v>
      </c>
      <c r="G4133" s="577" t="s">
        <v>10278</v>
      </c>
      <c r="H4133" s="551" t="s">
        <v>9724</v>
      </c>
      <c r="I4133" s="551" t="s">
        <v>7142</v>
      </c>
      <c r="J4133" s="551" t="s">
        <v>9724</v>
      </c>
      <c r="K4133" s="555">
        <v>1</v>
      </c>
      <c r="L4133" s="546">
        <v>12</v>
      </c>
      <c r="M4133" s="578">
        <v>25450.417934003184</v>
      </c>
      <c r="N4133" s="546">
        <v>1</v>
      </c>
      <c r="O4133" s="546">
        <v>6</v>
      </c>
      <c r="P4133" s="578">
        <v>12329.311892675656</v>
      </c>
    </row>
    <row r="4134" spans="1:16" x14ac:dyDescent="0.2">
      <c r="A4134" s="546" t="s">
        <v>8110</v>
      </c>
      <c r="B4134" s="498" t="s">
        <v>619</v>
      </c>
      <c r="C4134" s="499" t="s">
        <v>620</v>
      </c>
      <c r="D4134" s="546" t="s">
        <v>1283</v>
      </c>
      <c r="E4134" s="575">
        <v>4600</v>
      </c>
      <c r="F4134" s="576">
        <v>25328539</v>
      </c>
      <c r="G4134" s="577" t="s">
        <v>10279</v>
      </c>
      <c r="H4134" s="551" t="s">
        <v>8458</v>
      </c>
      <c r="I4134" s="551" t="s">
        <v>7082</v>
      </c>
      <c r="J4134" s="551" t="s">
        <v>8458</v>
      </c>
      <c r="K4134" s="555">
        <v>1</v>
      </c>
      <c r="L4134" s="546">
        <v>12</v>
      </c>
      <c r="M4134" s="578">
        <v>57888.217934003187</v>
      </c>
      <c r="N4134" s="546">
        <v>1</v>
      </c>
      <c r="O4134" s="546">
        <v>6</v>
      </c>
      <c r="P4134" s="578">
        <v>28810.111892675654</v>
      </c>
    </row>
    <row r="4135" spans="1:16" x14ac:dyDescent="0.2">
      <c r="A4135" s="546" t="s">
        <v>8110</v>
      </c>
      <c r="B4135" s="498" t="s">
        <v>619</v>
      </c>
      <c r="C4135" s="499" t="s">
        <v>620</v>
      </c>
      <c r="D4135" s="546" t="s">
        <v>10280</v>
      </c>
      <c r="E4135" s="575">
        <v>1900</v>
      </c>
      <c r="F4135" s="576">
        <v>41757287</v>
      </c>
      <c r="G4135" s="577" t="s">
        <v>10281</v>
      </c>
      <c r="H4135" s="551" t="s">
        <v>8124</v>
      </c>
      <c r="I4135" s="551" t="s">
        <v>7142</v>
      </c>
      <c r="J4135" s="551" t="s">
        <v>8124</v>
      </c>
      <c r="K4135" s="555">
        <v>1</v>
      </c>
      <c r="L4135" s="546">
        <v>12</v>
      </c>
      <c r="M4135" s="578">
        <v>25450.417934003184</v>
      </c>
      <c r="N4135" s="546">
        <v>1</v>
      </c>
      <c r="O4135" s="546">
        <v>6</v>
      </c>
      <c r="P4135" s="578">
        <v>12329.311892675656</v>
      </c>
    </row>
    <row r="4136" spans="1:16" x14ac:dyDescent="0.2">
      <c r="A4136" s="546" t="s">
        <v>8110</v>
      </c>
      <c r="B4136" s="498" t="s">
        <v>619</v>
      </c>
      <c r="C4136" s="499" t="s">
        <v>620</v>
      </c>
      <c r="D4136" s="546" t="s">
        <v>10282</v>
      </c>
      <c r="E4136" s="575">
        <v>1900</v>
      </c>
      <c r="F4136" s="576">
        <v>23900480</v>
      </c>
      <c r="G4136" s="577" t="s">
        <v>10283</v>
      </c>
      <c r="H4136" s="551" t="s">
        <v>8119</v>
      </c>
      <c r="I4136" s="551" t="s">
        <v>7142</v>
      </c>
      <c r="J4136" s="551" t="s">
        <v>8119</v>
      </c>
      <c r="K4136" s="555">
        <v>1</v>
      </c>
      <c r="L4136" s="546">
        <v>12</v>
      </c>
      <c r="M4136" s="578">
        <v>25450.417934003184</v>
      </c>
      <c r="N4136" s="546">
        <v>1</v>
      </c>
      <c r="O4136" s="546">
        <v>6</v>
      </c>
      <c r="P4136" s="578">
        <v>12329.311892675656</v>
      </c>
    </row>
    <row r="4137" spans="1:16" x14ac:dyDescent="0.2">
      <c r="A4137" s="546" t="s">
        <v>8110</v>
      </c>
      <c r="B4137" s="498" t="s">
        <v>619</v>
      </c>
      <c r="C4137" s="499" t="s">
        <v>620</v>
      </c>
      <c r="D4137" s="546" t="s">
        <v>9237</v>
      </c>
      <c r="E4137" s="575">
        <v>2600</v>
      </c>
      <c r="F4137" s="576" t="s">
        <v>10284</v>
      </c>
      <c r="G4137" s="577" t="s">
        <v>10285</v>
      </c>
      <c r="H4137" s="551" t="s">
        <v>10286</v>
      </c>
      <c r="I4137" s="551" t="s">
        <v>7122</v>
      </c>
      <c r="J4137" s="551" t="s">
        <v>10286</v>
      </c>
      <c r="K4137" s="555">
        <v>1</v>
      </c>
      <c r="L4137" s="546">
        <v>12</v>
      </c>
      <c r="M4137" s="578">
        <v>33888.217934003187</v>
      </c>
      <c r="N4137" s="546">
        <v>1</v>
      </c>
      <c r="O4137" s="546">
        <v>6</v>
      </c>
      <c r="P4137" s="578">
        <v>16810.111892675654</v>
      </c>
    </row>
    <row r="4138" spans="1:16" x14ac:dyDescent="0.2">
      <c r="A4138" s="546" t="s">
        <v>8110</v>
      </c>
      <c r="B4138" s="498" t="s">
        <v>619</v>
      </c>
      <c r="C4138" s="499" t="s">
        <v>620</v>
      </c>
      <c r="D4138" s="546" t="s">
        <v>8210</v>
      </c>
      <c r="E4138" s="575">
        <v>1900</v>
      </c>
      <c r="F4138" s="576">
        <v>80008145</v>
      </c>
      <c r="G4138" s="577" t="s">
        <v>10287</v>
      </c>
      <c r="H4138" s="551" t="s">
        <v>8535</v>
      </c>
      <c r="I4138" s="551" t="s">
        <v>7142</v>
      </c>
      <c r="J4138" s="551" t="s">
        <v>8535</v>
      </c>
      <c r="K4138" s="555">
        <v>1</v>
      </c>
      <c r="L4138" s="546">
        <v>12</v>
      </c>
      <c r="M4138" s="578">
        <v>25450.417934003184</v>
      </c>
      <c r="N4138" s="546">
        <v>1</v>
      </c>
      <c r="O4138" s="546">
        <v>6</v>
      </c>
      <c r="P4138" s="578">
        <v>12329.311892675656</v>
      </c>
    </row>
    <row r="4139" spans="1:16" x14ac:dyDescent="0.2">
      <c r="A4139" s="546" t="s">
        <v>8110</v>
      </c>
      <c r="B4139" s="498" t="s">
        <v>619</v>
      </c>
      <c r="C4139" s="499" t="s">
        <v>620</v>
      </c>
      <c r="D4139" s="546" t="s">
        <v>10288</v>
      </c>
      <c r="E4139" s="575">
        <v>1900</v>
      </c>
      <c r="F4139" s="576">
        <v>44535550</v>
      </c>
      <c r="G4139" s="577" t="s">
        <v>10289</v>
      </c>
      <c r="H4139" s="551" t="s">
        <v>8124</v>
      </c>
      <c r="I4139" s="551" t="s">
        <v>7142</v>
      </c>
      <c r="J4139" s="551" t="s">
        <v>8124</v>
      </c>
      <c r="K4139" s="555">
        <v>1</v>
      </c>
      <c r="L4139" s="546">
        <v>12</v>
      </c>
      <c r="M4139" s="578">
        <v>25450.417934003184</v>
      </c>
      <c r="N4139" s="546"/>
      <c r="O4139" s="546"/>
      <c r="P4139" s="578">
        <v>0</v>
      </c>
    </row>
    <row r="4140" spans="1:16" x14ac:dyDescent="0.2">
      <c r="A4140" s="546" t="s">
        <v>8110</v>
      </c>
      <c r="B4140" s="498" t="s">
        <v>619</v>
      </c>
      <c r="C4140" s="499" t="s">
        <v>620</v>
      </c>
      <c r="D4140" s="546" t="s">
        <v>8226</v>
      </c>
      <c r="E4140" s="575">
        <v>2600</v>
      </c>
      <c r="F4140" s="576">
        <v>24560036</v>
      </c>
      <c r="G4140" s="577" t="s">
        <v>10290</v>
      </c>
      <c r="H4140" s="551" t="s">
        <v>9485</v>
      </c>
      <c r="I4140" s="551" t="s">
        <v>7122</v>
      </c>
      <c r="J4140" s="551" t="s">
        <v>9485</v>
      </c>
      <c r="K4140" s="555">
        <v>1</v>
      </c>
      <c r="L4140" s="546">
        <v>2</v>
      </c>
      <c r="M4140" s="578">
        <v>6148.3</v>
      </c>
      <c r="N4140" s="546"/>
      <c r="O4140" s="546"/>
      <c r="P4140" s="578">
        <v>0</v>
      </c>
    </row>
    <row r="4141" spans="1:16" x14ac:dyDescent="0.2">
      <c r="A4141" s="546" t="s">
        <v>8110</v>
      </c>
      <c r="B4141" s="498" t="s">
        <v>619</v>
      </c>
      <c r="C4141" s="499" t="s">
        <v>620</v>
      </c>
      <c r="D4141" s="546" t="s">
        <v>10291</v>
      </c>
      <c r="E4141" s="575">
        <v>3500</v>
      </c>
      <c r="F4141" s="576">
        <v>24476407</v>
      </c>
      <c r="G4141" s="577" t="s">
        <v>10292</v>
      </c>
      <c r="H4141" s="551" t="s">
        <v>10293</v>
      </c>
      <c r="I4141" s="551" t="s">
        <v>7082</v>
      </c>
      <c r="J4141" s="551" t="s">
        <v>10293</v>
      </c>
      <c r="K4141" s="555">
        <v>1</v>
      </c>
      <c r="L4141" s="546">
        <v>12</v>
      </c>
      <c r="M4141" s="578">
        <v>44688.217934003187</v>
      </c>
      <c r="N4141" s="546">
        <v>1</v>
      </c>
      <c r="O4141" s="546">
        <v>6</v>
      </c>
      <c r="P4141" s="578">
        <v>22210.111892675654</v>
      </c>
    </row>
    <row r="4142" spans="1:16" x14ac:dyDescent="0.2">
      <c r="A4142" s="546" t="s">
        <v>8110</v>
      </c>
      <c r="B4142" s="498" t="s">
        <v>619</v>
      </c>
      <c r="C4142" s="499" t="s">
        <v>620</v>
      </c>
      <c r="D4142" s="546" t="s">
        <v>10291</v>
      </c>
      <c r="E4142" s="575">
        <v>1900</v>
      </c>
      <c r="F4142" s="576">
        <v>23861804</v>
      </c>
      <c r="G4142" s="577" t="s">
        <v>10294</v>
      </c>
      <c r="H4142" s="551" t="s">
        <v>8124</v>
      </c>
      <c r="I4142" s="551" t="s">
        <v>7142</v>
      </c>
      <c r="J4142" s="551" t="s">
        <v>8124</v>
      </c>
      <c r="K4142" s="555">
        <v>1</v>
      </c>
      <c r="L4142" s="546">
        <v>12</v>
      </c>
      <c r="M4142" s="578">
        <v>25450.417934003184</v>
      </c>
      <c r="N4142" s="546">
        <v>1</v>
      </c>
      <c r="O4142" s="546">
        <v>6</v>
      </c>
      <c r="P4142" s="578">
        <v>12329.311892675656</v>
      </c>
    </row>
    <row r="4143" spans="1:16" x14ac:dyDescent="0.2">
      <c r="A4143" s="546" t="s">
        <v>8110</v>
      </c>
      <c r="B4143" s="498" t="s">
        <v>619</v>
      </c>
      <c r="C4143" s="499" t="s">
        <v>620</v>
      </c>
      <c r="D4143" s="546" t="s">
        <v>8111</v>
      </c>
      <c r="E4143" s="575">
        <v>2300</v>
      </c>
      <c r="F4143" s="576" t="s">
        <v>10295</v>
      </c>
      <c r="G4143" s="577" t="s">
        <v>10296</v>
      </c>
      <c r="H4143" s="551" t="s">
        <v>10297</v>
      </c>
      <c r="I4143" s="551" t="s">
        <v>7122</v>
      </c>
      <c r="J4143" s="551" t="s">
        <v>10297</v>
      </c>
      <c r="K4143" s="555">
        <v>1</v>
      </c>
      <c r="L4143" s="546">
        <v>12</v>
      </c>
      <c r="M4143" s="578">
        <v>30288.217934003187</v>
      </c>
      <c r="N4143" s="546">
        <v>1</v>
      </c>
      <c r="O4143" s="546">
        <v>6</v>
      </c>
      <c r="P4143" s="578">
        <v>14945.311892675656</v>
      </c>
    </row>
    <row r="4144" spans="1:16" x14ac:dyDescent="0.2">
      <c r="A4144" s="546" t="s">
        <v>8110</v>
      </c>
      <c r="B4144" s="498" t="s">
        <v>619</v>
      </c>
      <c r="C4144" s="499" t="s">
        <v>620</v>
      </c>
      <c r="D4144" s="546" t="s">
        <v>10298</v>
      </c>
      <c r="E4144" s="575">
        <v>2600</v>
      </c>
      <c r="F4144" s="576">
        <v>40956410</v>
      </c>
      <c r="G4144" s="577" t="s">
        <v>10299</v>
      </c>
      <c r="H4144" s="551" t="s">
        <v>10300</v>
      </c>
      <c r="I4144" s="551" t="s">
        <v>7122</v>
      </c>
      <c r="J4144" s="551" t="s">
        <v>10300</v>
      </c>
      <c r="K4144" s="555">
        <v>1</v>
      </c>
      <c r="L4144" s="546">
        <v>12</v>
      </c>
      <c r="M4144" s="578">
        <v>33888.217934003187</v>
      </c>
      <c r="N4144" s="546">
        <v>1</v>
      </c>
      <c r="O4144" s="546">
        <v>6</v>
      </c>
      <c r="P4144" s="578">
        <v>16810.111892675654</v>
      </c>
    </row>
    <row r="4145" spans="1:16" x14ac:dyDescent="0.2">
      <c r="A4145" s="546" t="s">
        <v>8110</v>
      </c>
      <c r="B4145" s="498" t="s">
        <v>619</v>
      </c>
      <c r="C4145" s="499" t="s">
        <v>620</v>
      </c>
      <c r="D4145" s="546" t="s">
        <v>8111</v>
      </c>
      <c r="E4145" s="575">
        <v>2400</v>
      </c>
      <c r="F4145" s="576">
        <v>23863451</v>
      </c>
      <c r="G4145" s="577" t="s">
        <v>10301</v>
      </c>
      <c r="H4145" s="551" t="s">
        <v>10302</v>
      </c>
      <c r="I4145" s="551" t="s">
        <v>7122</v>
      </c>
      <c r="J4145" s="551" t="s">
        <v>10302</v>
      </c>
      <c r="K4145" s="555">
        <v>1</v>
      </c>
      <c r="L4145" s="546">
        <v>12</v>
      </c>
      <c r="M4145" s="578">
        <v>31488.217934003187</v>
      </c>
      <c r="N4145" s="546">
        <v>1</v>
      </c>
      <c r="O4145" s="546">
        <v>6</v>
      </c>
      <c r="P4145" s="578">
        <v>15599.311892675656</v>
      </c>
    </row>
    <row r="4146" spans="1:16" x14ac:dyDescent="0.2">
      <c r="A4146" s="546" t="s">
        <v>8110</v>
      </c>
      <c r="B4146" s="498" t="s">
        <v>619</v>
      </c>
      <c r="C4146" s="499" t="s">
        <v>620</v>
      </c>
      <c r="D4146" s="546" t="s">
        <v>10012</v>
      </c>
      <c r="E4146" s="575">
        <v>2300</v>
      </c>
      <c r="F4146" s="576">
        <v>40329814</v>
      </c>
      <c r="G4146" s="577" t="s">
        <v>10303</v>
      </c>
      <c r="H4146" s="551" t="s">
        <v>8119</v>
      </c>
      <c r="I4146" s="551" t="s">
        <v>7122</v>
      </c>
      <c r="J4146" s="551" t="s">
        <v>8119</v>
      </c>
      <c r="K4146" s="555">
        <v>1</v>
      </c>
      <c r="L4146" s="546">
        <v>12</v>
      </c>
      <c r="M4146" s="578">
        <v>30288.217934003187</v>
      </c>
      <c r="N4146" s="546">
        <v>1</v>
      </c>
      <c r="O4146" s="546">
        <v>6</v>
      </c>
      <c r="P4146" s="578">
        <v>14945.311892675656</v>
      </c>
    </row>
    <row r="4147" spans="1:16" x14ac:dyDescent="0.2">
      <c r="A4147" s="546" t="s">
        <v>8110</v>
      </c>
      <c r="B4147" s="498" t="s">
        <v>619</v>
      </c>
      <c r="C4147" s="499" t="s">
        <v>620</v>
      </c>
      <c r="D4147" s="546" t="s">
        <v>10304</v>
      </c>
      <c r="E4147" s="575">
        <v>4600</v>
      </c>
      <c r="F4147" s="576">
        <v>42506643</v>
      </c>
      <c r="G4147" s="577" t="s">
        <v>10305</v>
      </c>
      <c r="H4147" s="551" t="s">
        <v>8230</v>
      </c>
      <c r="I4147" s="551" t="s">
        <v>7082</v>
      </c>
      <c r="J4147" s="551" t="s">
        <v>8230</v>
      </c>
      <c r="K4147" s="555">
        <v>1</v>
      </c>
      <c r="L4147" s="546">
        <v>12</v>
      </c>
      <c r="M4147" s="578">
        <v>57888.217934003187</v>
      </c>
      <c r="N4147" s="546">
        <v>1</v>
      </c>
      <c r="O4147" s="546">
        <v>6</v>
      </c>
      <c r="P4147" s="578">
        <v>28810.111892675654</v>
      </c>
    </row>
    <row r="4148" spans="1:16" x14ac:dyDescent="0.2">
      <c r="A4148" s="546" t="s">
        <v>8110</v>
      </c>
      <c r="B4148" s="498" t="s">
        <v>619</v>
      </c>
      <c r="C4148" s="499" t="s">
        <v>620</v>
      </c>
      <c r="D4148" s="546" t="s">
        <v>8210</v>
      </c>
      <c r="E4148" s="575">
        <v>7100</v>
      </c>
      <c r="F4148" s="576">
        <v>42506643</v>
      </c>
      <c r="G4148" s="577" t="s">
        <v>10305</v>
      </c>
      <c r="H4148" s="551" t="s">
        <v>8230</v>
      </c>
      <c r="I4148" s="551" t="s">
        <v>7082</v>
      </c>
      <c r="J4148" s="551" t="s">
        <v>8230</v>
      </c>
      <c r="K4148" s="555">
        <v>1</v>
      </c>
      <c r="L4148" s="546">
        <v>12</v>
      </c>
      <c r="M4148" s="578">
        <v>87888.217934003187</v>
      </c>
      <c r="N4148" s="546">
        <v>1</v>
      </c>
      <c r="O4148" s="546">
        <v>6</v>
      </c>
      <c r="P4148" s="578">
        <v>43810.111892675661</v>
      </c>
    </row>
    <row r="4149" spans="1:16" x14ac:dyDescent="0.2">
      <c r="A4149" s="546" t="s">
        <v>8110</v>
      </c>
      <c r="B4149" s="498" t="s">
        <v>619</v>
      </c>
      <c r="C4149" s="499" t="s">
        <v>620</v>
      </c>
      <c r="D4149" s="546" t="s">
        <v>10306</v>
      </c>
      <c r="E4149" s="575">
        <v>1900</v>
      </c>
      <c r="F4149" s="576">
        <v>16695489</v>
      </c>
      <c r="G4149" s="577" t="s">
        <v>10307</v>
      </c>
      <c r="H4149" s="551" t="s">
        <v>8124</v>
      </c>
      <c r="I4149" s="551" t="s">
        <v>7142</v>
      </c>
      <c r="J4149" s="551" t="s">
        <v>8124</v>
      </c>
      <c r="K4149" s="555">
        <v>1</v>
      </c>
      <c r="L4149" s="546">
        <v>12</v>
      </c>
      <c r="M4149" s="578">
        <v>25450.417934003184</v>
      </c>
      <c r="N4149" s="546">
        <v>1</v>
      </c>
      <c r="O4149" s="546">
        <v>6</v>
      </c>
      <c r="P4149" s="578">
        <v>12329.311892675656</v>
      </c>
    </row>
    <row r="4150" spans="1:16" x14ac:dyDescent="0.2">
      <c r="A4150" s="546" t="s">
        <v>8110</v>
      </c>
      <c r="B4150" s="498" t="s">
        <v>619</v>
      </c>
      <c r="C4150" s="499" t="s">
        <v>620</v>
      </c>
      <c r="D4150" s="546" t="s">
        <v>9041</v>
      </c>
      <c r="E4150" s="575">
        <v>1900</v>
      </c>
      <c r="F4150" s="576">
        <v>24887929</v>
      </c>
      <c r="G4150" s="577" t="s">
        <v>10308</v>
      </c>
      <c r="H4150" s="551" t="s">
        <v>8124</v>
      </c>
      <c r="I4150" s="551" t="s">
        <v>7142</v>
      </c>
      <c r="J4150" s="551" t="s">
        <v>8124</v>
      </c>
      <c r="K4150" s="555">
        <v>1</v>
      </c>
      <c r="L4150" s="546">
        <v>12</v>
      </c>
      <c r="M4150" s="578">
        <v>25450.417934003184</v>
      </c>
      <c r="N4150" s="546">
        <v>1</v>
      </c>
      <c r="O4150" s="546">
        <v>6</v>
      </c>
      <c r="P4150" s="578">
        <v>12329.311892675656</v>
      </c>
    </row>
    <row r="4151" spans="1:16" x14ac:dyDescent="0.2">
      <c r="A4151" s="546" t="s">
        <v>8110</v>
      </c>
      <c r="B4151" s="498" t="s">
        <v>619</v>
      </c>
      <c r="C4151" s="499" t="s">
        <v>620</v>
      </c>
      <c r="D4151" s="546" t="s">
        <v>8111</v>
      </c>
      <c r="E4151" s="575">
        <v>3500</v>
      </c>
      <c r="F4151" s="576">
        <v>42140071</v>
      </c>
      <c r="G4151" s="577" t="s">
        <v>10309</v>
      </c>
      <c r="H4151" s="551" t="s">
        <v>9902</v>
      </c>
      <c r="I4151" s="551" t="s">
        <v>7082</v>
      </c>
      <c r="J4151" s="551" t="s">
        <v>9902</v>
      </c>
      <c r="K4151" s="555">
        <v>1</v>
      </c>
      <c r="L4151" s="546">
        <v>12</v>
      </c>
      <c r="M4151" s="578">
        <v>44688.217934003187</v>
      </c>
      <c r="N4151" s="546">
        <v>1</v>
      </c>
      <c r="O4151" s="546">
        <v>6</v>
      </c>
      <c r="P4151" s="578">
        <v>22210.111892675654</v>
      </c>
    </row>
    <row r="4152" spans="1:16" x14ac:dyDescent="0.2">
      <c r="A4152" s="546" t="s">
        <v>8110</v>
      </c>
      <c r="B4152" s="498" t="s">
        <v>619</v>
      </c>
      <c r="C4152" s="499" t="s">
        <v>620</v>
      </c>
      <c r="D4152" s="546" t="s">
        <v>8221</v>
      </c>
      <c r="E4152" s="575">
        <v>1900</v>
      </c>
      <c r="F4152" s="576" t="s">
        <v>10310</v>
      </c>
      <c r="G4152" s="577" t="s">
        <v>10311</v>
      </c>
      <c r="H4152" s="551" t="s">
        <v>8119</v>
      </c>
      <c r="I4152" s="551" t="s">
        <v>7142</v>
      </c>
      <c r="J4152" s="551" t="s">
        <v>8119</v>
      </c>
      <c r="K4152" s="555">
        <v>1</v>
      </c>
      <c r="L4152" s="546">
        <v>12</v>
      </c>
      <c r="M4152" s="578">
        <v>25450.417934003184</v>
      </c>
      <c r="N4152" s="546">
        <v>1</v>
      </c>
      <c r="O4152" s="546">
        <v>6</v>
      </c>
      <c r="P4152" s="578">
        <v>12329.311892675656</v>
      </c>
    </row>
    <row r="4153" spans="1:16" x14ac:dyDescent="0.2">
      <c r="A4153" s="546" t="s">
        <v>8110</v>
      </c>
      <c r="B4153" s="498" t="s">
        <v>619</v>
      </c>
      <c r="C4153" s="499" t="s">
        <v>620</v>
      </c>
      <c r="D4153" s="546" t="s">
        <v>8511</v>
      </c>
      <c r="E4153" s="575">
        <v>1900</v>
      </c>
      <c r="F4153" s="576">
        <v>25200630</v>
      </c>
      <c r="G4153" s="577" t="s">
        <v>10312</v>
      </c>
      <c r="H4153" s="551" t="s">
        <v>8124</v>
      </c>
      <c r="I4153" s="551" t="s">
        <v>7142</v>
      </c>
      <c r="J4153" s="551" t="s">
        <v>8124</v>
      </c>
      <c r="K4153" s="555">
        <v>1</v>
      </c>
      <c r="L4153" s="546">
        <v>12</v>
      </c>
      <c r="M4153" s="578">
        <v>25450.417934003184</v>
      </c>
      <c r="N4153" s="546">
        <v>1</v>
      </c>
      <c r="O4153" s="546">
        <v>6</v>
      </c>
      <c r="P4153" s="578">
        <v>12329.311892675656</v>
      </c>
    </row>
    <row r="4154" spans="1:16" x14ac:dyDescent="0.2">
      <c r="A4154" s="546" t="s">
        <v>8110</v>
      </c>
      <c r="B4154" s="498" t="s">
        <v>619</v>
      </c>
      <c r="C4154" s="499" t="s">
        <v>620</v>
      </c>
      <c r="D4154" s="546" t="s">
        <v>9138</v>
      </c>
      <c r="E4154" s="575">
        <v>2300</v>
      </c>
      <c r="F4154" s="576">
        <v>23933022</v>
      </c>
      <c r="G4154" s="577" t="s">
        <v>10313</v>
      </c>
      <c r="H4154" s="551" t="s">
        <v>8271</v>
      </c>
      <c r="I4154" s="551" t="s">
        <v>7122</v>
      </c>
      <c r="J4154" s="551" t="s">
        <v>8271</v>
      </c>
      <c r="K4154" s="555">
        <v>1</v>
      </c>
      <c r="L4154" s="546">
        <v>12</v>
      </c>
      <c r="M4154" s="578">
        <v>30288.217934003187</v>
      </c>
      <c r="N4154" s="546">
        <v>1</v>
      </c>
      <c r="O4154" s="546">
        <v>6</v>
      </c>
      <c r="P4154" s="578">
        <v>14945.311892675656</v>
      </c>
    </row>
    <row r="4155" spans="1:16" x14ac:dyDescent="0.2">
      <c r="A4155" s="546" t="s">
        <v>8110</v>
      </c>
      <c r="B4155" s="498" t="s">
        <v>619</v>
      </c>
      <c r="C4155" s="499" t="s">
        <v>620</v>
      </c>
      <c r="D4155" s="546" t="s">
        <v>8111</v>
      </c>
      <c r="E4155" s="575">
        <v>3500</v>
      </c>
      <c r="F4155" s="576">
        <v>43397462</v>
      </c>
      <c r="G4155" s="577" t="s">
        <v>10314</v>
      </c>
      <c r="H4155" s="551" t="s">
        <v>7172</v>
      </c>
      <c r="I4155" s="551" t="s">
        <v>7082</v>
      </c>
      <c r="J4155" s="551" t="s">
        <v>7172</v>
      </c>
      <c r="K4155" s="555">
        <v>1</v>
      </c>
      <c r="L4155" s="546">
        <v>12</v>
      </c>
      <c r="M4155" s="578">
        <v>44688.217934003187</v>
      </c>
      <c r="N4155" s="546">
        <v>1</v>
      </c>
      <c r="O4155" s="546">
        <v>6</v>
      </c>
      <c r="P4155" s="578">
        <v>22210.111892675654</v>
      </c>
    </row>
    <row r="4156" spans="1:16" x14ac:dyDescent="0.2">
      <c r="A4156" s="546" t="s">
        <v>8110</v>
      </c>
      <c r="B4156" s="498" t="s">
        <v>619</v>
      </c>
      <c r="C4156" s="499" t="s">
        <v>620</v>
      </c>
      <c r="D4156" s="546" t="s">
        <v>10315</v>
      </c>
      <c r="E4156" s="575">
        <v>1900</v>
      </c>
      <c r="F4156" s="576">
        <v>40038874</v>
      </c>
      <c r="G4156" s="577" t="s">
        <v>10316</v>
      </c>
      <c r="H4156" s="551" t="s">
        <v>10317</v>
      </c>
      <c r="I4156" s="551" t="s">
        <v>7142</v>
      </c>
      <c r="J4156" s="551" t="s">
        <v>10317</v>
      </c>
      <c r="K4156" s="555">
        <v>1</v>
      </c>
      <c r="L4156" s="546">
        <v>12</v>
      </c>
      <c r="M4156" s="578">
        <v>25450.417934003184</v>
      </c>
      <c r="N4156" s="546">
        <v>1</v>
      </c>
      <c r="O4156" s="546">
        <v>6</v>
      </c>
      <c r="P4156" s="578">
        <v>12329.311892675656</v>
      </c>
    </row>
    <row r="4157" spans="1:16" x14ac:dyDescent="0.2">
      <c r="A4157" s="546" t="s">
        <v>8110</v>
      </c>
      <c r="B4157" s="498" t="s">
        <v>619</v>
      </c>
      <c r="C4157" s="499" t="s">
        <v>620</v>
      </c>
      <c r="D4157" s="546" t="s">
        <v>8503</v>
      </c>
      <c r="E4157" s="575">
        <v>4300</v>
      </c>
      <c r="F4157" s="576">
        <v>40076342</v>
      </c>
      <c r="G4157" s="577" t="s">
        <v>10318</v>
      </c>
      <c r="H4157" s="551" t="s">
        <v>10319</v>
      </c>
      <c r="I4157" s="551" t="s">
        <v>7082</v>
      </c>
      <c r="J4157" s="551" t="s">
        <v>10319</v>
      </c>
      <c r="K4157" s="555">
        <v>1</v>
      </c>
      <c r="L4157" s="546">
        <v>12</v>
      </c>
      <c r="M4157" s="578">
        <v>54288.217934003187</v>
      </c>
      <c r="N4157" s="546">
        <v>1</v>
      </c>
      <c r="O4157" s="546">
        <v>6</v>
      </c>
      <c r="P4157" s="578">
        <v>27010.111892675654</v>
      </c>
    </row>
    <row r="4158" spans="1:16" x14ac:dyDescent="0.2">
      <c r="A4158" s="546" t="s">
        <v>8110</v>
      </c>
      <c r="B4158" s="498" t="s">
        <v>619</v>
      </c>
      <c r="C4158" s="499" t="s">
        <v>620</v>
      </c>
      <c r="D4158" s="546" t="s">
        <v>10320</v>
      </c>
      <c r="E4158" s="575">
        <v>1900</v>
      </c>
      <c r="F4158" s="576">
        <v>24721015</v>
      </c>
      <c r="G4158" s="577" t="s">
        <v>10321</v>
      </c>
      <c r="H4158" s="551" t="s">
        <v>8124</v>
      </c>
      <c r="I4158" s="551" t="s">
        <v>7142</v>
      </c>
      <c r="J4158" s="551" t="s">
        <v>8124</v>
      </c>
      <c r="K4158" s="555">
        <v>1</v>
      </c>
      <c r="L4158" s="546">
        <v>12</v>
      </c>
      <c r="M4158" s="578">
        <v>25450.417934003184</v>
      </c>
      <c r="N4158" s="546">
        <v>1</v>
      </c>
      <c r="O4158" s="546">
        <v>6</v>
      </c>
      <c r="P4158" s="578">
        <v>12329.311892675656</v>
      </c>
    </row>
    <row r="4159" spans="1:16" x14ac:dyDescent="0.2">
      <c r="A4159" s="546" t="s">
        <v>8110</v>
      </c>
      <c r="B4159" s="498" t="s">
        <v>619</v>
      </c>
      <c r="C4159" s="499" t="s">
        <v>620</v>
      </c>
      <c r="D4159" s="546" t="s">
        <v>8518</v>
      </c>
      <c r="E4159" s="575">
        <v>1900</v>
      </c>
      <c r="F4159" s="576" t="s">
        <v>10322</v>
      </c>
      <c r="G4159" s="577" t="s">
        <v>10323</v>
      </c>
      <c r="H4159" s="551" t="s">
        <v>8119</v>
      </c>
      <c r="I4159" s="551" t="s">
        <v>7142</v>
      </c>
      <c r="J4159" s="551" t="s">
        <v>8119</v>
      </c>
      <c r="K4159" s="555">
        <v>1</v>
      </c>
      <c r="L4159" s="546">
        <v>12</v>
      </c>
      <c r="M4159" s="578">
        <v>25450.417934003184</v>
      </c>
      <c r="N4159" s="546">
        <v>1</v>
      </c>
      <c r="O4159" s="546">
        <v>6</v>
      </c>
      <c r="P4159" s="578">
        <v>12329.311892675656</v>
      </c>
    </row>
    <row r="4160" spans="1:16" x14ac:dyDescent="0.2">
      <c r="A4160" s="546" t="s">
        <v>8110</v>
      </c>
      <c r="B4160" s="498" t="s">
        <v>619</v>
      </c>
      <c r="C4160" s="499" t="s">
        <v>620</v>
      </c>
      <c r="D4160" s="546" t="s">
        <v>10324</v>
      </c>
      <c r="E4160" s="575">
        <v>1900</v>
      </c>
      <c r="F4160" s="576">
        <v>6897389</v>
      </c>
      <c r="G4160" s="577" t="s">
        <v>10325</v>
      </c>
      <c r="H4160" s="551" t="s">
        <v>8119</v>
      </c>
      <c r="I4160" s="551" t="s">
        <v>7142</v>
      </c>
      <c r="J4160" s="551" t="s">
        <v>8119</v>
      </c>
      <c r="K4160" s="555">
        <v>1</v>
      </c>
      <c r="L4160" s="546">
        <v>12</v>
      </c>
      <c r="M4160" s="578">
        <v>25450.417934003184</v>
      </c>
      <c r="N4160" s="546">
        <v>1</v>
      </c>
      <c r="O4160" s="546">
        <v>6</v>
      </c>
      <c r="P4160" s="578">
        <v>12329.311892675656</v>
      </c>
    </row>
    <row r="4161" spans="1:16" x14ac:dyDescent="0.2">
      <c r="A4161" s="546" t="s">
        <v>8110</v>
      </c>
      <c r="B4161" s="498" t="s">
        <v>619</v>
      </c>
      <c r="C4161" s="499" t="s">
        <v>620</v>
      </c>
      <c r="D4161" s="546" t="s">
        <v>8117</v>
      </c>
      <c r="E4161" s="575">
        <v>1900</v>
      </c>
      <c r="F4161" s="576">
        <v>24707631</v>
      </c>
      <c r="G4161" s="577" t="s">
        <v>10326</v>
      </c>
      <c r="H4161" s="551" t="s">
        <v>8119</v>
      </c>
      <c r="I4161" s="551" t="s">
        <v>7142</v>
      </c>
      <c r="J4161" s="551" t="s">
        <v>8119</v>
      </c>
      <c r="K4161" s="555">
        <v>1</v>
      </c>
      <c r="L4161" s="546">
        <v>12</v>
      </c>
      <c r="M4161" s="578">
        <v>25450.417934003184</v>
      </c>
      <c r="N4161" s="546">
        <v>1</v>
      </c>
      <c r="O4161" s="546">
        <v>6</v>
      </c>
      <c r="P4161" s="578">
        <v>12329.311892675656</v>
      </c>
    </row>
    <row r="4162" spans="1:16" x14ac:dyDescent="0.2">
      <c r="A4162" s="546" t="s">
        <v>8110</v>
      </c>
      <c r="B4162" s="498" t="s">
        <v>619</v>
      </c>
      <c r="C4162" s="499" t="s">
        <v>620</v>
      </c>
      <c r="D4162" s="546" t="s">
        <v>10327</v>
      </c>
      <c r="E4162" s="575">
        <v>1900</v>
      </c>
      <c r="F4162" s="576" t="s">
        <v>10328</v>
      </c>
      <c r="G4162" s="577" t="s">
        <v>10329</v>
      </c>
      <c r="H4162" s="551" t="s">
        <v>8111</v>
      </c>
      <c r="I4162" s="551" t="s">
        <v>7142</v>
      </c>
      <c r="J4162" s="551" t="s">
        <v>8111</v>
      </c>
      <c r="K4162" s="555">
        <v>1</v>
      </c>
      <c r="L4162" s="546">
        <v>12</v>
      </c>
      <c r="M4162" s="578">
        <v>25450.417934003184</v>
      </c>
      <c r="N4162" s="546">
        <v>1</v>
      </c>
      <c r="O4162" s="546">
        <v>6</v>
      </c>
      <c r="P4162" s="578">
        <v>12329.311892675656</v>
      </c>
    </row>
    <row r="4163" spans="1:16" x14ac:dyDescent="0.2">
      <c r="A4163" s="546" t="s">
        <v>8110</v>
      </c>
      <c r="B4163" s="498" t="s">
        <v>619</v>
      </c>
      <c r="C4163" s="499" t="s">
        <v>620</v>
      </c>
      <c r="D4163" s="546" t="s">
        <v>8536</v>
      </c>
      <c r="E4163" s="575">
        <v>3300</v>
      </c>
      <c r="F4163" s="576">
        <v>42204802</v>
      </c>
      <c r="G4163" s="577" t="s">
        <v>10330</v>
      </c>
      <c r="H4163" s="551" t="s">
        <v>7172</v>
      </c>
      <c r="I4163" s="551" t="s">
        <v>7082</v>
      </c>
      <c r="J4163" s="551" t="s">
        <v>7172</v>
      </c>
      <c r="K4163" s="555">
        <v>1</v>
      </c>
      <c r="L4163" s="546">
        <v>12</v>
      </c>
      <c r="M4163" s="578">
        <v>42288.217934003187</v>
      </c>
      <c r="N4163" s="546">
        <v>1</v>
      </c>
      <c r="O4163" s="546">
        <v>6</v>
      </c>
      <c r="P4163" s="578">
        <v>21010.111892675654</v>
      </c>
    </row>
    <row r="4164" spans="1:16" x14ac:dyDescent="0.2">
      <c r="A4164" s="546" t="s">
        <v>8110</v>
      </c>
      <c r="B4164" s="498" t="s">
        <v>619</v>
      </c>
      <c r="C4164" s="499" t="s">
        <v>620</v>
      </c>
      <c r="D4164" s="546" t="s">
        <v>10331</v>
      </c>
      <c r="E4164" s="575">
        <v>1900</v>
      </c>
      <c r="F4164" s="576">
        <v>23943566</v>
      </c>
      <c r="G4164" s="577" t="s">
        <v>10332</v>
      </c>
      <c r="H4164" s="551" t="s">
        <v>8210</v>
      </c>
      <c r="I4164" s="551" t="s">
        <v>7142</v>
      </c>
      <c r="J4164" s="551" t="s">
        <v>8210</v>
      </c>
      <c r="K4164" s="555">
        <v>1</v>
      </c>
      <c r="L4164" s="546">
        <v>12</v>
      </c>
      <c r="M4164" s="578">
        <v>25450.417934003184</v>
      </c>
      <c r="N4164" s="546">
        <v>1</v>
      </c>
      <c r="O4164" s="546">
        <v>6</v>
      </c>
      <c r="P4164" s="578">
        <v>12329.311892675656</v>
      </c>
    </row>
    <row r="4165" spans="1:16" x14ac:dyDescent="0.2">
      <c r="A4165" s="546" t="s">
        <v>8110</v>
      </c>
      <c r="B4165" s="498" t="s">
        <v>619</v>
      </c>
      <c r="C4165" s="499" t="s">
        <v>620</v>
      </c>
      <c r="D4165" s="546" t="s">
        <v>8160</v>
      </c>
      <c r="E4165" s="575">
        <v>2300</v>
      </c>
      <c r="F4165" s="576">
        <v>40343702</v>
      </c>
      <c r="G4165" s="577" t="s">
        <v>10333</v>
      </c>
      <c r="H4165" s="551" t="s">
        <v>9099</v>
      </c>
      <c r="I4165" s="551" t="s">
        <v>7122</v>
      </c>
      <c r="J4165" s="551" t="s">
        <v>9099</v>
      </c>
      <c r="K4165" s="555">
        <v>1</v>
      </c>
      <c r="L4165" s="546">
        <v>12</v>
      </c>
      <c r="M4165" s="578">
        <v>30288.217934003187</v>
      </c>
      <c r="N4165" s="546">
        <v>1</v>
      </c>
      <c r="O4165" s="546">
        <v>6</v>
      </c>
      <c r="P4165" s="578">
        <v>14945.311892675656</v>
      </c>
    </row>
    <row r="4166" spans="1:16" x14ac:dyDescent="0.2">
      <c r="A4166" s="546" t="s">
        <v>8110</v>
      </c>
      <c r="B4166" s="498" t="s">
        <v>619</v>
      </c>
      <c r="C4166" s="499" t="s">
        <v>620</v>
      </c>
      <c r="D4166" s="546" t="s">
        <v>677</v>
      </c>
      <c r="E4166" s="575">
        <v>3500</v>
      </c>
      <c r="F4166" s="576" t="s">
        <v>10334</v>
      </c>
      <c r="G4166" s="577" t="s">
        <v>10335</v>
      </c>
      <c r="H4166" s="551" t="s">
        <v>8189</v>
      </c>
      <c r="I4166" s="551" t="s">
        <v>7082</v>
      </c>
      <c r="J4166" s="551" t="s">
        <v>8189</v>
      </c>
      <c r="K4166" s="555">
        <v>1</v>
      </c>
      <c r="L4166" s="546">
        <v>12</v>
      </c>
      <c r="M4166" s="578">
        <v>44688.217934003187</v>
      </c>
      <c r="N4166" s="546">
        <v>1</v>
      </c>
      <c r="O4166" s="546">
        <v>6</v>
      </c>
      <c r="P4166" s="578">
        <v>22210.111892675654</v>
      </c>
    </row>
    <row r="4167" spans="1:16" x14ac:dyDescent="0.2">
      <c r="A4167" s="546" t="s">
        <v>8110</v>
      </c>
      <c r="B4167" s="498" t="s">
        <v>619</v>
      </c>
      <c r="C4167" s="499" t="s">
        <v>620</v>
      </c>
      <c r="D4167" s="546" t="s">
        <v>8111</v>
      </c>
      <c r="E4167" s="575">
        <v>1900</v>
      </c>
      <c r="F4167" s="576">
        <v>44631617</v>
      </c>
      <c r="G4167" s="577" t="s">
        <v>10336</v>
      </c>
      <c r="H4167" s="551" t="s">
        <v>8124</v>
      </c>
      <c r="I4167" s="551" t="s">
        <v>7142</v>
      </c>
      <c r="J4167" s="551" t="s">
        <v>8124</v>
      </c>
      <c r="K4167" s="555">
        <v>1</v>
      </c>
      <c r="L4167" s="546">
        <v>12</v>
      </c>
      <c r="M4167" s="578">
        <v>25450.417934003184</v>
      </c>
      <c r="N4167" s="546">
        <v>1</v>
      </c>
      <c r="O4167" s="546">
        <v>6</v>
      </c>
      <c r="P4167" s="578">
        <v>12329.311892675656</v>
      </c>
    </row>
    <row r="4168" spans="1:16" x14ac:dyDescent="0.2">
      <c r="A4168" s="546" t="s">
        <v>8110</v>
      </c>
      <c r="B4168" s="498" t="s">
        <v>619</v>
      </c>
      <c r="C4168" s="499" t="s">
        <v>620</v>
      </c>
      <c r="D4168" s="546" t="s">
        <v>10337</v>
      </c>
      <c r="E4168" s="575">
        <v>3100</v>
      </c>
      <c r="F4168" s="576">
        <v>42282054</v>
      </c>
      <c r="G4168" s="577" t="s">
        <v>10338</v>
      </c>
      <c r="H4168" s="551" t="s">
        <v>7884</v>
      </c>
      <c r="I4168" s="551" t="s">
        <v>7082</v>
      </c>
      <c r="J4168" s="551" t="s">
        <v>7884</v>
      </c>
      <c r="K4168" s="555">
        <v>1</v>
      </c>
      <c r="L4168" s="546">
        <v>12</v>
      </c>
      <c r="M4168" s="578">
        <v>39888.217934003187</v>
      </c>
      <c r="N4168" s="546">
        <v>1</v>
      </c>
      <c r="O4168" s="546">
        <v>6</v>
      </c>
      <c r="P4168" s="578">
        <v>19810.111892675654</v>
      </c>
    </row>
    <row r="4169" spans="1:16" x14ac:dyDescent="0.2">
      <c r="A4169" s="546" t="s">
        <v>8110</v>
      </c>
      <c r="B4169" s="498" t="s">
        <v>619</v>
      </c>
      <c r="C4169" s="499" t="s">
        <v>620</v>
      </c>
      <c r="D4169" s="546" t="s">
        <v>10339</v>
      </c>
      <c r="E4169" s="575">
        <v>2300</v>
      </c>
      <c r="F4169" s="576">
        <v>40888126</v>
      </c>
      <c r="G4169" s="577" t="s">
        <v>10340</v>
      </c>
      <c r="H4169" s="551" t="s">
        <v>10341</v>
      </c>
      <c r="I4169" s="551" t="s">
        <v>7122</v>
      </c>
      <c r="J4169" s="551" t="s">
        <v>10341</v>
      </c>
      <c r="K4169" s="555">
        <v>1</v>
      </c>
      <c r="L4169" s="546">
        <v>12</v>
      </c>
      <c r="M4169" s="578">
        <v>30288.217934003187</v>
      </c>
      <c r="N4169" s="546">
        <v>1</v>
      </c>
      <c r="O4169" s="546">
        <v>6</v>
      </c>
      <c r="P4169" s="578">
        <v>14945.311892675656</v>
      </c>
    </row>
    <row r="4170" spans="1:16" x14ac:dyDescent="0.2">
      <c r="A4170" s="546" t="s">
        <v>8110</v>
      </c>
      <c r="B4170" s="498" t="s">
        <v>619</v>
      </c>
      <c r="C4170" s="499" t="s">
        <v>620</v>
      </c>
      <c r="D4170" s="546" t="s">
        <v>8279</v>
      </c>
      <c r="E4170" s="575">
        <v>1900</v>
      </c>
      <c r="F4170" s="576">
        <v>25311216</v>
      </c>
      <c r="G4170" s="577" t="s">
        <v>10342</v>
      </c>
      <c r="H4170" s="551" t="s">
        <v>8119</v>
      </c>
      <c r="I4170" s="551" t="s">
        <v>7142</v>
      </c>
      <c r="J4170" s="551" t="s">
        <v>8119</v>
      </c>
      <c r="K4170" s="555">
        <v>1</v>
      </c>
      <c r="L4170" s="546">
        <v>12</v>
      </c>
      <c r="M4170" s="578">
        <v>25450.417934003184</v>
      </c>
      <c r="N4170" s="546">
        <v>1</v>
      </c>
      <c r="O4170" s="546">
        <v>6</v>
      </c>
      <c r="P4170" s="578">
        <v>12329.311892675656</v>
      </c>
    </row>
    <row r="4171" spans="1:16" x14ac:dyDescent="0.2">
      <c r="A4171" s="546" t="s">
        <v>8110</v>
      </c>
      <c r="B4171" s="498" t="s">
        <v>619</v>
      </c>
      <c r="C4171" s="499" t="s">
        <v>620</v>
      </c>
      <c r="D4171" s="546" t="s">
        <v>10343</v>
      </c>
      <c r="E4171" s="575">
        <v>3500</v>
      </c>
      <c r="F4171" s="576">
        <v>23933642</v>
      </c>
      <c r="G4171" s="577" t="s">
        <v>10344</v>
      </c>
      <c r="H4171" s="551" t="s">
        <v>8230</v>
      </c>
      <c r="I4171" s="551" t="s">
        <v>7082</v>
      </c>
      <c r="J4171" s="551" t="s">
        <v>8230</v>
      </c>
      <c r="K4171" s="555">
        <v>1</v>
      </c>
      <c r="L4171" s="546">
        <v>12</v>
      </c>
      <c r="M4171" s="578">
        <v>44688.217934003187</v>
      </c>
      <c r="N4171" s="546">
        <v>1</v>
      </c>
      <c r="O4171" s="546">
        <v>6</v>
      </c>
      <c r="P4171" s="578">
        <v>22210.111892675654</v>
      </c>
    </row>
    <row r="4172" spans="1:16" x14ac:dyDescent="0.2">
      <c r="A4172" s="546" t="s">
        <v>8110</v>
      </c>
      <c r="B4172" s="498" t="s">
        <v>619</v>
      </c>
      <c r="C4172" s="499" t="s">
        <v>620</v>
      </c>
      <c r="D4172" s="546" t="s">
        <v>10345</v>
      </c>
      <c r="E4172" s="575">
        <v>4300</v>
      </c>
      <c r="F4172" s="576" t="s">
        <v>10346</v>
      </c>
      <c r="G4172" s="577" t="s">
        <v>10347</v>
      </c>
      <c r="H4172" s="551" t="s">
        <v>8909</v>
      </c>
      <c r="I4172" s="551" t="s">
        <v>7082</v>
      </c>
      <c r="J4172" s="551" t="s">
        <v>8909</v>
      </c>
      <c r="K4172" s="555">
        <v>1</v>
      </c>
      <c r="L4172" s="546">
        <v>12</v>
      </c>
      <c r="M4172" s="578">
        <v>54288.217934003187</v>
      </c>
      <c r="N4172" s="546">
        <v>1</v>
      </c>
      <c r="O4172" s="546">
        <v>6</v>
      </c>
      <c r="P4172" s="578">
        <v>27010.111892675654</v>
      </c>
    </row>
    <row r="4173" spans="1:16" x14ac:dyDescent="0.2">
      <c r="A4173" s="546" t="s">
        <v>8110</v>
      </c>
      <c r="B4173" s="498" t="s">
        <v>619</v>
      </c>
      <c r="C4173" s="499" t="s">
        <v>620</v>
      </c>
      <c r="D4173" s="546" t="s">
        <v>10348</v>
      </c>
      <c r="E4173" s="575">
        <v>1900</v>
      </c>
      <c r="F4173" s="576">
        <v>25327572</v>
      </c>
      <c r="G4173" s="577" t="s">
        <v>10349</v>
      </c>
      <c r="H4173" s="551" t="s">
        <v>8119</v>
      </c>
      <c r="I4173" s="551" t="s">
        <v>7142</v>
      </c>
      <c r="J4173" s="551" t="s">
        <v>8119</v>
      </c>
      <c r="K4173" s="555">
        <v>1</v>
      </c>
      <c r="L4173" s="546">
        <v>12</v>
      </c>
      <c r="M4173" s="578">
        <v>25450.417934003184</v>
      </c>
      <c r="N4173" s="546">
        <v>1</v>
      </c>
      <c r="O4173" s="546">
        <v>6</v>
      </c>
      <c r="P4173" s="578">
        <v>12329.311892675656</v>
      </c>
    </row>
    <row r="4174" spans="1:16" x14ac:dyDescent="0.2">
      <c r="A4174" s="546" t="s">
        <v>8110</v>
      </c>
      <c r="B4174" s="498" t="s">
        <v>619</v>
      </c>
      <c r="C4174" s="499" t="s">
        <v>620</v>
      </c>
      <c r="D4174" s="546" t="s">
        <v>8111</v>
      </c>
      <c r="E4174" s="575">
        <v>1900</v>
      </c>
      <c r="F4174" s="576">
        <v>4828763</v>
      </c>
      <c r="G4174" s="577" t="s">
        <v>10350</v>
      </c>
      <c r="H4174" s="551" t="s">
        <v>8298</v>
      </c>
      <c r="I4174" s="551" t="s">
        <v>7142</v>
      </c>
      <c r="J4174" s="551" t="s">
        <v>8298</v>
      </c>
      <c r="K4174" s="555">
        <v>1</v>
      </c>
      <c r="L4174" s="546">
        <v>12</v>
      </c>
      <c r="M4174" s="578">
        <v>25450.417934003184</v>
      </c>
      <c r="N4174" s="546">
        <v>1</v>
      </c>
      <c r="O4174" s="546">
        <v>6</v>
      </c>
      <c r="P4174" s="578">
        <v>12329.311892675656</v>
      </c>
    </row>
    <row r="4175" spans="1:16" x14ac:dyDescent="0.2">
      <c r="A4175" s="546" t="s">
        <v>8110</v>
      </c>
      <c r="B4175" s="498" t="s">
        <v>619</v>
      </c>
      <c r="C4175" s="499" t="s">
        <v>620</v>
      </c>
      <c r="D4175" s="546" t="s">
        <v>8111</v>
      </c>
      <c r="E4175" s="575">
        <v>3300</v>
      </c>
      <c r="F4175" s="576">
        <v>42289006</v>
      </c>
      <c r="G4175" s="577" t="s">
        <v>10351</v>
      </c>
      <c r="H4175" s="551" t="s">
        <v>8179</v>
      </c>
      <c r="I4175" s="551" t="s">
        <v>7082</v>
      </c>
      <c r="J4175" s="551" t="s">
        <v>8179</v>
      </c>
      <c r="K4175" s="555">
        <v>1</v>
      </c>
      <c r="L4175" s="546">
        <v>12</v>
      </c>
      <c r="M4175" s="578">
        <v>42288.217934003187</v>
      </c>
      <c r="N4175" s="546">
        <v>1</v>
      </c>
      <c r="O4175" s="546">
        <v>6</v>
      </c>
      <c r="P4175" s="578">
        <v>21010.111892675654</v>
      </c>
    </row>
    <row r="4176" spans="1:16" x14ac:dyDescent="0.2">
      <c r="A4176" s="546" t="s">
        <v>8110</v>
      </c>
      <c r="B4176" s="498" t="s">
        <v>619</v>
      </c>
      <c r="C4176" s="499" t="s">
        <v>620</v>
      </c>
      <c r="D4176" s="546" t="s">
        <v>10352</v>
      </c>
      <c r="E4176" s="575">
        <v>1900</v>
      </c>
      <c r="F4176" s="576">
        <v>41967085</v>
      </c>
      <c r="G4176" s="577" t="s">
        <v>10353</v>
      </c>
      <c r="H4176" s="551" t="s">
        <v>8119</v>
      </c>
      <c r="I4176" s="551" t="s">
        <v>7142</v>
      </c>
      <c r="J4176" s="551" t="s">
        <v>8119</v>
      </c>
      <c r="K4176" s="555">
        <v>1</v>
      </c>
      <c r="L4176" s="546">
        <v>12</v>
      </c>
      <c r="M4176" s="578">
        <v>25450.417934003184</v>
      </c>
      <c r="N4176" s="546">
        <v>1</v>
      </c>
      <c r="O4176" s="546">
        <v>6</v>
      </c>
      <c r="P4176" s="578">
        <v>12329.311892675656</v>
      </c>
    </row>
    <row r="4177" spans="1:16" x14ac:dyDescent="0.2">
      <c r="A4177" s="546" t="s">
        <v>8110</v>
      </c>
      <c r="B4177" s="498" t="s">
        <v>619</v>
      </c>
      <c r="C4177" s="499" t="s">
        <v>620</v>
      </c>
      <c r="D4177" s="546" t="s">
        <v>10354</v>
      </c>
      <c r="E4177" s="575">
        <v>2300</v>
      </c>
      <c r="F4177" s="576" t="s">
        <v>10355</v>
      </c>
      <c r="G4177" s="577" t="s">
        <v>10356</v>
      </c>
      <c r="H4177" s="551" t="s">
        <v>10357</v>
      </c>
      <c r="I4177" s="551" t="s">
        <v>7122</v>
      </c>
      <c r="J4177" s="551" t="s">
        <v>10357</v>
      </c>
      <c r="K4177" s="555">
        <v>1</v>
      </c>
      <c r="L4177" s="546">
        <v>12</v>
      </c>
      <c r="M4177" s="578">
        <v>30288.217934003187</v>
      </c>
      <c r="N4177" s="546">
        <v>1</v>
      </c>
      <c r="O4177" s="546">
        <v>6</v>
      </c>
      <c r="P4177" s="578">
        <v>14945.311892675656</v>
      </c>
    </row>
    <row r="4178" spans="1:16" x14ac:dyDescent="0.2">
      <c r="A4178" s="546" t="s">
        <v>8110</v>
      </c>
      <c r="B4178" s="498" t="s">
        <v>619</v>
      </c>
      <c r="C4178" s="499" t="s">
        <v>620</v>
      </c>
      <c r="D4178" s="546" t="s">
        <v>8111</v>
      </c>
      <c r="E4178" s="575">
        <v>1900</v>
      </c>
      <c r="F4178" s="576">
        <v>23838905</v>
      </c>
      <c r="G4178" s="577" t="s">
        <v>10358</v>
      </c>
      <c r="H4178" s="551" t="s">
        <v>8124</v>
      </c>
      <c r="I4178" s="551" t="s">
        <v>7142</v>
      </c>
      <c r="J4178" s="551" t="s">
        <v>8124</v>
      </c>
      <c r="K4178" s="555">
        <v>1</v>
      </c>
      <c r="L4178" s="546">
        <v>12</v>
      </c>
      <c r="M4178" s="578">
        <v>25450.417934003184</v>
      </c>
      <c r="N4178" s="546">
        <v>1</v>
      </c>
      <c r="O4178" s="546">
        <v>6</v>
      </c>
      <c r="P4178" s="578">
        <v>12329.311892675656</v>
      </c>
    </row>
    <row r="4179" spans="1:16" x14ac:dyDescent="0.2">
      <c r="A4179" s="546" t="s">
        <v>8110</v>
      </c>
      <c r="B4179" s="498" t="s">
        <v>619</v>
      </c>
      <c r="C4179" s="499" t="s">
        <v>620</v>
      </c>
      <c r="D4179" s="546" t="s">
        <v>8565</v>
      </c>
      <c r="E4179" s="575">
        <v>1900</v>
      </c>
      <c r="F4179" s="576">
        <v>40809717</v>
      </c>
      <c r="G4179" s="577" t="s">
        <v>10359</v>
      </c>
      <c r="H4179" s="551" t="s">
        <v>8124</v>
      </c>
      <c r="I4179" s="551" t="s">
        <v>7142</v>
      </c>
      <c r="J4179" s="551" t="s">
        <v>8124</v>
      </c>
      <c r="K4179" s="555">
        <v>1</v>
      </c>
      <c r="L4179" s="546">
        <v>12</v>
      </c>
      <c r="M4179" s="578">
        <v>25450.417934003184</v>
      </c>
      <c r="N4179" s="546">
        <v>1</v>
      </c>
      <c r="O4179" s="546">
        <v>6</v>
      </c>
      <c r="P4179" s="578">
        <v>12329.311892675656</v>
      </c>
    </row>
    <row r="4180" spans="1:16" x14ac:dyDescent="0.2">
      <c r="A4180" s="546" t="s">
        <v>8110</v>
      </c>
      <c r="B4180" s="498" t="s">
        <v>619</v>
      </c>
      <c r="C4180" s="499" t="s">
        <v>620</v>
      </c>
      <c r="D4180" s="546" t="s">
        <v>8620</v>
      </c>
      <c r="E4180" s="575">
        <v>2800</v>
      </c>
      <c r="F4180" s="576" t="s">
        <v>10360</v>
      </c>
      <c r="G4180" s="577" t="s">
        <v>10361</v>
      </c>
      <c r="H4180" s="551" t="s">
        <v>8623</v>
      </c>
      <c r="I4180" s="551" t="s">
        <v>7122</v>
      </c>
      <c r="J4180" s="551" t="s">
        <v>8623</v>
      </c>
      <c r="K4180" s="555">
        <v>1</v>
      </c>
      <c r="L4180" s="546">
        <v>12</v>
      </c>
      <c r="M4180" s="578">
        <v>36288.217934003187</v>
      </c>
      <c r="N4180" s="546">
        <v>1</v>
      </c>
      <c r="O4180" s="546">
        <v>6</v>
      </c>
      <c r="P4180" s="578">
        <v>18010.111892675654</v>
      </c>
    </row>
    <row r="4181" spans="1:16" x14ac:dyDescent="0.2">
      <c r="A4181" s="546" t="s">
        <v>8110</v>
      </c>
      <c r="B4181" s="498" t="s">
        <v>619</v>
      </c>
      <c r="C4181" s="499" t="s">
        <v>620</v>
      </c>
      <c r="D4181" s="546" t="s">
        <v>8111</v>
      </c>
      <c r="E4181" s="575">
        <v>3100</v>
      </c>
      <c r="F4181" s="576">
        <v>42424877</v>
      </c>
      <c r="G4181" s="577" t="s">
        <v>10362</v>
      </c>
      <c r="H4181" s="551" t="s">
        <v>8473</v>
      </c>
      <c r="I4181" s="551" t="s">
        <v>7082</v>
      </c>
      <c r="J4181" s="551" t="s">
        <v>8473</v>
      </c>
      <c r="K4181" s="555">
        <v>1</v>
      </c>
      <c r="L4181" s="546">
        <v>12</v>
      </c>
      <c r="M4181" s="578">
        <v>39888.217934003187</v>
      </c>
      <c r="N4181" s="546">
        <v>1</v>
      </c>
      <c r="O4181" s="546">
        <v>6</v>
      </c>
      <c r="P4181" s="578">
        <v>19810.111892675654</v>
      </c>
    </row>
    <row r="4182" spans="1:16" x14ac:dyDescent="0.2">
      <c r="A4182" s="546" t="s">
        <v>8110</v>
      </c>
      <c r="B4182" s="498" t="s">
        <v>619</v>
      </c>
      <c r="C4182" s="499" t="s">
        <v>620</v>
      </c>
      <c r="D4182" s="546" t="s">
        <v>10363</v>
      </c>
      <c r="E4182" s="575">
        <v>1900</v>
      </c>
      <c r="F4182" s="576">
        <v>25312058</v>
      </c>
      <c r="G4182" s="577" t="s">
        <v>10364</v>
      </c>
      <c r="H4182" s="551" t="s">
        <v>8124</v>
      </c>
      <c r="I4182" s="551" t="s">
        <v>7142</v>
      </c>
      <c r="J4182" s="551" t="s">
        <v>8124</v>
      </c>
      <c r="K4182" s="555">
        <v>1</v>
      </c>
      <c r="L4182" s="546">
        <v>12</v>
      </c>
      <c r="M4182" s="578">
        <v>25450.417934003184</v>
      </c>
      <c r="N4182" s="546">
        <v>1</v>
      </c>
      <c r="O4182" s="546">
        <v>6</v>
      </c>
      <c r="P4182" s="578">
        <v>12329.311892675656</v>
      </c>
    </row>
    <row r="4183" spans="1:16" x14ac:dyDescent="0.2">
      <c r="A4183" s="546" t="s">
        <v>8110</v>
      </c>
      <c r="B4183" s="498" t="s">
        <v>619</v>
      </c>
      <c r="C4183" s="499" t="s">
        <v>620</v>
      </c>
      <c r="D4183" s="546" t="s">
        <v>9523</v>
      </c>
      <c r="E4183" s="575">
        <v>1900</v>
      </c>
      <c r="F4183" s="576">
        <v>41956226</v>
      </c>
      <c r="G4183" s="577" t="s">
        <v>10365</v>
      </c>
      <c r="H4183" s="551" t="s">
        <v>8124</v>
      </c>
      <c r="I4183" s="551" t="s">
        <v>7142</v>
      </c>
      <c r="J4183" s="551" t="s">
        <v>8124</v>
      </c>
      <c r="K4183" s="555">
        <v>1</v>
      </c>
      <c r="L4183" s="546">
        <v>12</v>
      </c>
      <c r="M4183" s="578">
        <v>25450.417934003184</v>
      </c>
      <c r="N4183" s="546">
        <v>1</v>
      </c>
      <c r="O4183" s="546">
        <v>6</v>
      </c>
      <c r="P4183" s="578">
        <v>12329.311892675656</v>
      </c>
    </row>
    <row r="4184" spans="1:16" x14ac:dyDescent="0.2">
      <c r="A4184" s="546" t="s">
        <v>8110</v>
      </c>
      <c r="B4184" s="498" t="s">
        <v>619</v>
      </c>
      <c r="C4184" s="499" t="s">
        <v>620</v>
      </c>
      <c r="D4184" s="546" t="s">
        <v>8558</v>
      </c>
      <c r="E4184" s="575">
        <v>1900</v>
      </c>
      <c r="F4184" s="576">
        <v>23975276</v>
      </c>
      <c r="G4184" s="577" t="s">
        <v>10366</v>
      </c>
      <c r="H4184" s="551" t="s">
        <v>8124</v>
      </c>
      <c r="I4184" s="551" t="s">
        <v>7142</v>
      </c>
      <c r="J4184" s="551" t="s">
        <v>8124</v>
      </c>
      <c r="K4184" s="555">
        <v>1</v>
      </c>
      <c r="L4184" s="546">
        <v>12</v>
      </c>
      <c r="M4184" s="578">
        <v>25450.417934003184</v>
      </c>
      <c r="N4184" s="546">
        <v>1</v>
      </c>
      <c r="O4184" s="546">
        <v>6</v>
      </c>
      <c r="P4184" s="578">
        <v>12329.311892675656</v>
      </c>
    </row>
    <row r="4185" spans="1:16" x14ac:dyDescent="0.2">
      <c r="A4185" s="546" t="s">
        <v>8110</v>
      </c>
      <c r="B4185" s="498" t="s">
        <v>619</v>
      </c>
      <c r="C4185" s="499" t="s">
        <v>620</v>
      </c>
      <c r="D4185" s="546" t="s">
        <v>10367</v>
      </c>
      <c r="E4185" s="575">
        <v>4300</v>
      </c>
      <c r="F4185" s="576">
        <v>42731569</v>
      </c>
      <c r="G4185" s="577" t="s">
        <v>10368</v>
      </c>
      <c r="H4185" s="551" t="s">
        <v>10369</v>
      </c>
      <c r="I4185" s="551" t="s">
        <v>7082</v>
      </c>
      <c r="J4185" s="551" t="s">
        <v>10369</v>
      </c>
      <c r="K4185" s="555">
        <v>1</v>
      </c>
      <c r="L4185" s="546">
        <v>12</v>
      </c>
      <c r="M4185" s="578">
        <v>54288.217934003187</v>
      </c>
      <c r="N4185" s="546">
        <v>1</v>
      </c>
      <c r="O4185" s="546">
        <v>1</v>
      </c>
      <c r="P4185" s="578">
        <v>4817.8</v>
      </c>
    </row>
    <row r="4186" spans="1:16" x14ac:dyDescent="0.2">
      <c r="A4186" s="546" t="s">
        <v>8110</v>
      </c>
      <c r="B4186" s="498" t="s">
        <v>619</v>
      </c>
      <c r="C4186" s="499" t="s">
        <v>620</v>
      </c>
      <c r="D4186" s="546" t="s">
        <v>10370</v>
      </c>
      <c r="E4186" s="575">
        <v>1900</v>
      </c>
      <c r="F4186" s="576">
        <v>44329311</v>
      </c>
      <c r="G4186" s="577" t="s">
        <v>10371</v>
      </c>
      <c r="H4186" s="551" t="s">
        <v>8140</v>
      </c>
      <c r="I4186" s="551" t="s">
        <v>7142</v>
      </c>
      <c r="J4186" s="551" t="s">
        <v>8140</v>
      </c>
      <c r="K4186" s="555">
        <v>1</v>
      </c>
      <c r="L4186" s="546">
        <v>12</v>
      </c>
      <c r="M4186" s="578">
        <v>25450.417934003184</v>
      </c>
      <c r="N4186" s="546">
        <v>1</v>
      </c>
      <c r="O4186" s="546">
        <v>6</v>
      </c>
      <c r="P4186" s="578">
        <v>12329.311892675656</v>
      </c>
    </row>
    <row r="4187" spans="1:16" x14ac:dyDescent="0.2">
      <c r="A4187" s="546" t="s">
        <v>8110</v>
      </c>
      <c r="B4187" s="498" t="s">
        <v>619</v>
      </c>
      <c r="C4187" s="499" t="s">
        <v>620</v>
      </c>
      <c r="D4187" s="546" t="s">
        <v>10372</v>
      </c>
      <c r="E4187" s="575">
        <v>1900</v>
      </c>
      <c r="F4187" s="576">
        <v>41107128</v>
      </c>
      <c r="G4187" s="577" t="s">
        <v>10373</v>
      </c>
      <c r="H4187" s="551" t="s">
        <v>8124</v>
      </c>
      <c r="I4187" s="551" t="s">
        <v>7142</v>
      </c>
      <c r="J4187" s="551" t="s">
        <v>8124</v>
      </c>
      <c r="K4187" s="555">
        <v>1</v>
      </c>
      <c r="L4187" s="546">
        <v>12</v>
      </c>
      <c r="M4187" s="578">
        <v>25450.417934003184</v>
      </c>
      <c r="N4187" s="546">
        <v>1</v>
      </c>
      <c r="O4187" s="546">
        <v>6</v>
      </c>
      <c r="P4187" s="578">
        <v>12329.311892675656</v>
      </c>
    </row>
    <row r="4188" spans="1:16" x14ac:dyDescent="0.2">
      <c r="A4188" s="546" t="s">
        <v>8110</v>
      </c>
      <c r="B4188" s="498" t="s">
        <v>619</v>
      </c>
      <c r="C4188" s="499" t="s">
        <v>620</v>
      </c>
      <c r="D4188" s="546" t="s">
        <v>8377</v>
      </c>
      <c r="E4188" s="575">
        <v>2300</v>
      </c>
      <c r="F4188" s="576">
        <v>23977836</v>
      </c>
      <c r="G4188" s="577" t="s">
        <v>10374</v>
      </c>
      <c r="H4188" s="551" t="s">
        <v>10375</v>
      </c>
      <c r="I4188" s="551" t="s">
        <v>7122</v>
      </c>
      <c r="J4188" s="551" t="s">
        <v>10375</v>
      </c>
      <c r="K4188" s="555">
        <v>1</v>
      </c>
      <c r="L4188" s="546">
        <v>12</v>
      </c>
      <c r="M4188" s="578">
        <v>30288.217934003187</v>
      </c>
      <c r="N4188" s="546">
        <v>1</v>
      </c>
      <c r="O4188" s="546">
        <v>6</v>
      </c>
      <c r="P4188" s="578">
        <v>14945.311892675656</v>
      </c>
    </row>
    <row r="4189" spans="1:16" x14ac:dyDescent="0.2">
      <c r="A4189" s="546" t="s">
        <v>8110</v>
      </c>
      <c r="B4189" s="498" t="s">
        <v>619</v>
      </c>
      <c r="C4189" s="499" t="s">
        <v>620</v>
      </c>
      <c r="D4189" s="546" t="s">
        <v>10376</v>
      </c>
      <c r="E4189" s="575">
        <v>2600</v>
      </c>
      <c r="F4189" s="576">
        <v>31005932</v>
      </c>
      <c r="G4189" s="577" t="s">
        <v>10377</v>
      </c>
      <c r="H4189" s="551" t="s">
        <v>10378</v>
      </c>
      <c r="I4189" s="551" t="s">
        <v>7122</v>
      </c>
      <c r="J4189" s="551" t="s">
        <v>10378</v>
      </c>
      <c r="K4189" s="555">
        <v>1</v>
      </c>
      <c r="L4189" s="546">
        <v>12</v>
      </c>
      <c r="M4189" s="578">
        <v>33888.217934003187</v>
      </c>
      <c r="N4189" s="546">
        <v>1</v>
      </c>
      <c r="O4189" s="546">
        <v>6</v>
      </c>
      <c r="P4189" s="578">
        <v>16810.111892675654</v>
      </c>
    </row>
    <row r="4190" spans="1:16" x14ac:dyDescent="0.2">
      <c r="A4190" s="546" t="s">
        <v>8110</v>
      </c>
      <c r="B4190" s="498" t="s">
        <v>619</v>
      </c>
      <c r="C4190" s="499" t="s">
        <v>620</v>
      </c>
      <c r="D4190" s="546" t="s">
        <v>8536</v>
      </c>
      <c r="E4190" s="575">
        <v>4600</v>
      </c>
      <c r="F4190" s="576">
        <v>23869431</v>
      </c>
      <c r="G4190" s="577" t="s">
        <v>10379</v>
      </c>
      <c r="H4190" s="551" t="s">
        <v>8493</v>
      </c>
      <c r="I4190" s="551" t="s">
        <v>7082</v>
      </c>
      <c r="J4190" s="551" t="s">
        <v>8493</v>
      </c>
      <c r="K4190" s="555">
        <v>1</v>
      </c>
      <c r="L4190" s="546">
        <v>12</v>
      </c>
      <c r="M4190" s="578">
        <v>57888.217934003187</v>
      </c>
      <c r="N4190" s="546">
        <v>1</v>
      </c>
      <c r="O4190" s="546">
        <v>6</v>
      </c>
      <c r="P4190" s="578">
        <v>28810.111892675654</v>
      </c>
    </row>
    <row r="4191" spans="1:16" x14ac:dyDescent="0.2">
      <c r="A4191" s="546" t="s">
        <v>8110</v>
      </c>
      <c r="B4191" s="498" t="s">
        <v>619</v>
      </c>
      <c r="C4191" s="499" t="s">
        <v>620</v>
      </c>
      <c r="D4191" s="546" t="s">
        <v>8503</v>
      </c>
      <c r="E4191" s="575">
        <v>3500</v>
      </c>
      <c r="F4191" s="576">
        <v>46444442</v>
      </c>
      <c r="G4191" s="577" t="s">
        <v>10380</v>
      </c>
      <c r="H4191" s="551" t="s">
        <v>3010</v>
      </c>
      <c r="I4191" s="551" t="s">
        <v>7082</v>
      </c>
      <c r="J4191" s="551" t="s">
        <v>3010</v>
      </c>
      <c r="K4191" s="555">
        <v>1</v>
      </c>
      <c r="L4191" s="546">
        <v>12</v>
      </c>
      <c r="M4191" s="578">
        <v>44688.217934003187</v>
      </c>
      <c r="N4191" s="546">
        <v>1</v>
      </c>
      <c r="O4191" s="546">
        <v>6</v>
      </c>
      <c r="P4191" s="578">
        <v>22210.111892675654</v>
      </c>
    </row>
    <row r="4192" spans="1:16" x14ac:dyDescent="0.2">
      <c r="A4192" s="546" t="s">
        <v>8110</v>
      </c>
      <c r="B4192" s="498" t="s">
        <v>619</v>
      </c>
      <c r="C4192" s="499" t="s">
        <v>620</v>
      </c>
      <c r="D4192" s="546" t="s">
        <v>10381</v>
      </c>
      <c r="E4192" s="575">
        <v>3300</v>
      </c>
      <c r="F4192" s="576">
        <v>41609851</v>
      </c>
      <c r="G4192" s="577" t="s">
        <v>10382</v>
      </c>
      <c r="H4192" s="551" t="s">
        <v>10383</v>
      </c>
      <c r="I4192" s="551" t="s">
        <v>7082</v>
      </c>
      <c r="J4192" s="551" t="s">
        <v>10383</v>
      </c>
      <c r="K4192" s="555">
        <v>1</v>
      </c>
      <c r="L4192" s="546">
        <v>12</v>
      </c>
      <c r="M4192" s="578">
        <v>42288.217934003187</v>
      </c>
      <c r="N4192" s="546">
        <v>1</v>
      </c>
      <c r="O4192" s="546">
        <v>6</v>
      </c>
      <c r="P4192" s="578">
        <v>21010.111892675654</v>
      </c>
    </row>
    <row r="4193" spans="1:16" x14ac:dyDescent="0.2">
      <c r="A4193" s="546" t="s">
        <v>8110</v>
      </c>
      <c r="B4193" s="498" t="s">
        <v>619</v>
      </c>
      <c r="C4193" s="499" t="s">
        <v>620</v>
      </c>
      <c r="D4193" s="546" t="s">
        <v>8111</v>
      </c>
      <c r="E4193" s="575">
        <v>5000</v>
      </c>
      <c r="F4193" s="576">
        <v>44200081</v>
      </c>
      <c r="G4193" s="577" t="s">
        <v>10384</v>
      </c>
      <c r="H4193" s="551" t="s">
        <v>10385</v>
      </c>
      <c r="I4193" s="551" t="s">
        <v>7082</v>
      </c>
      <c r="J4193" s="551" t="s">
        <v>10385</v>
      </c>
      <c r="K4193" s="555">
        <v>1</v>
      </c>
      <c r="L4193" s="546">
        <v>12</v>
      </c>
      <c r="M4193" s="578">
        <v>62688.217934003187</v>
      </c>
      <c r="N4193" s="546">
        <v>1</v>
      </c>
      <c r="O4193" s="546">
        <v>6</v>
      </c>
      <c r="P4193" s="578">
        <v>31210.111892675654</v>
      </c>
    </row>
    <row r="4194" spans="1:16" x14ac:dyDescent="0.2">
      <c r="A4194" s="546" t="s">
        <v>8110</v>
      </c>
      <c r="B4194" s="498" t="s">
        <v>619</v>
      </c>
      <c r="C4194" s="499" t="s">
        <v>620</v>
      </c>
      <c r="D4194" s="546" t="s">
        <v>8511</v>
      </c>
      <c r="E4194" s="575">
        <v>3300</v>
      </c>
      <c r="F4194" s="576">
        <v>41617286</v>
      </c>
      <c r="G4194" s="577" t="s">
        <v>10386</v>
      </c>
      <c r="H4194" s="551" t="s">
        <v>9791</v>
      </c>
      <c r="I4194" s="551" t="s">
        <v>7082</v>
      </c>
      <c r="J4194" s="551" t="s">
        <v>9791</v>
      </c>
      <c r="K4194" s="555">
        <v>1</v>
      </c>
      <c r="L4194" s="546">
        <v>12</v>
      </c>
      <c r="M4194" s="578">
        <v>42288.217934003187</v>
      </c>
      <c r="N4194" s="546">
        <v>1</v>
      </c>
      <c r="O4194" s="546">
        <v>6</v>
      </c>
      <c r="P4194" s="578">
        <v>21010.111892675654</v>
      </c>
    </row>
    <row r="4195" spans="1:16" x14ac:dyDescent="0.2">
      <c r="A4195" s="546" t="s">
        <v>8110</v>
      </c>
      <c r="B4195" s="498" t="s">
        <v>619</v>
      </c>
      <c r="C4195" s="499" t="s">
        <v>620</v>
      </c>
      <c r="D4195" s="546" t="s">
        <v>8111</v>
      </c>
      <c r="E4195" s="575">
        <v>2600</v>
      </c>
      <c r="F4195" s="576">
        <v>80167804</v>
      </c>
      <c r="G4195" s="577" t="s">
        <v>10387</v>
      </c>
      <c r="H4195" s="551" t="s">
        <v>10388</v>
      </c>
      <c r="I4195" s="551" t="s">
        <v>7122</v>
      </c>
      <c r="J4195" s="551" t="s">
        <v>10388</v>
      </c>
      <c r="K4195" s="555">
        <v>1</v>
      </c>
      <c r="L4195" s="546">
        <v>12</v>
      </c>
      <c r="M4195" s="578">
        <v>33888.217934003187</v>
      </c>
      <c r="N4195" s="546">
        <v>1</v>
      </c>
      <c r="O4195" s="546">
        <v>6</v>
      </c>
      <c r="P4195" s="578">
        <v>16810.111892675654</v>
      </c>
    </row>
    <row r="4196" spans="1:16" x14ac:dyDescent="0.2">
      <c r="A4196" s="546" t="s">
        <v>8110</v>
      </c>
      <c r="B4196" s="498" t="s">
        <v>619</v>
      </c>
      <c r="C4196" s="499" t="s">
        <v>620</v>
      </c>
      <c r="D4196" s="546" t="s">
        <v>8572</v>
      </c>
      <c r="E4196" s="575">
        <v>1900</v>
      </c>
      <c r="F4196" s="576">
        <v>24001242</v>
      </c>
      <c r="G4196" s="577" t="s">
        <v>10389</v>
      </c>
      <c r="H4196" s="551" t="s">
        <v>10390</v>
      </c>
      <c r="I4196" s="551" t="s">
        <v>7142</v>
      </c>
      <c r="J4196" s="551" t="s">
        <v>10390</v>
      </c>
      <c r="K4196" s="555">
        <v>1</v>
      </c>
      <c r="L4196" s="546">
        <v>12</v>
      </c>
      <c r="M4196" s="578">
        <v>25450.417934003184</v>
      </c>
      <c r="N4196" s="546">
        <v>1</v>
      </c>
      <c r="O4196" s="546">
        <v>6</v>
      </c>
      <c r="P4196" s="578">
        <v>12329.311892675656</v>
      </c>
    </row>
    <row r="4197" spans="1:16" x14ac:dyDescent="0.2">
      <c r="A4197" s="546" t="s">
        <v>8110</v>
      </c>
      <c r="B4197" s="498" t="s">
        <v>619</v>
      </c>
      <c r="C4197" s="499" t="s">
        <v>620</v>
      </c>
      <c r="D4197" s="546" t="s">
        <v>8111</v>
      </c>
      <c r="E4197" s="575">
        <v>1900</v>
      </c>
      <c r="F4197" s="576" t="s">
        <v>10391</v>
      </c>
      <c r="G4197" s="577" t="s">
        <v>10392</v>
      </c>
      <c r="H4197" s="551" t="s">
        <v>8119</v>
      </c>
      <c r="I4197" s="551" t="s">
        <v>7142</v>
      </c>
      <c r="J4197" s="551" t="s">
        <v>8119</v>
      </c>
      <c r="K4197" s="555">
        <v>1</v>
      </c>
      <c r="L4197" s="546">
        <v>12</v>
      </c>
      <c r="M4197" s="578">
        <v>25450.417934003184</v>
      </c>
      <c r="N4197" s="546">
        <v>1</v>
      </c>
      <c r="O4197" s="546">
        <v>6</v>
      </c>
      <c r="P4197" s="578">
        <v>12329.311892675656</v>
      </c>
    </row>
    <row r="4198" spans="1:16" x14ac:dyDescent="0.2">
      <c r="A4198" s="546" t="s">
        <v>8110</v>
      </c>
      <c r="B4198" s="498" t="s">
        <v>619</v>
      </c>
      <c r="C4198" s="499" t="s">
        <v>620</v>
      </c>
      <c r="D4198" s="546" t="s">
        <v>8111</v>
      </c>
      <c r="E4198" s="575">
        <v>3700</v>
      </c>
      <c r="F4198" s="576">
        <v>43793080</v>
      </c>
      <c r="G4198" s="577" t="s">
        <v>10393</v>
      </c>
      <c r="H4198" s="551" t="s">
        <v>8988</v>
      </c>
      <c r="I4198" s="551" t="s">
        <v>7082</v>
      </c>
      <c r="J4198" s="551" t="s">
        <v>8988</v>
      </c>
      <c r="K4198" s="555">
        <v>1</v>
      </c>
      <c r="L4198" s="546">
        <v>12</v>
      </c>
      <c r="M4198" s="578">
        <v>47088.217934003187</v>
      </c>
      <c r="N4198" s="546">
        <v>1</v>
      </c>
      <c r="O4198" s="546">
        <v>6</v>
      </c>
      <c r="P4198" s="578">
        <v>23410.111892675654</v>
      </c>
    </row>
    <row r="4199" spans="1:16" x14ac:dyDescent="0.2">
      <c r="A4199" s="546" t="s">
        <v>8110</v>
      </c>
      <c r="B4199" s="498" t="s">
        <v>619</v>
      </c>
      <c r="C4199" s="499" t="s">
        <v>620</v>
      </c>
      <c r="D4199" s="546" t="s">
        <v>8111</v>
      </c>
      <c r="E4199" s="575">
        <v>1900</v>
      </c>
      <c r="F4199" s="576">
        <v>24361080</v>
      </c>
      <c r="G4199" s="577" t="s">
        <v>10394</v>
      </c>
      <c r="H4199" s="551" t="s">
        <v>8124</v>
      </c>
      <c r="I4199" s="551" t="s">
        <v>7142</v>
      </c>
      <c r="J4199" s="551" t="s">
        <v>8124</v>
      </c>
      <c r="K4199" s="555">
        <v>1</v>
      </c>
      <c r="L4199" s="546">
        <v>12</v>
      </c>
      <c r="M4199" s="578">
        <v>25450.417934003184</v>
      </c>
      <c r="N4199" s="546">
        <v>1</v>
      </c>
      <c r="O4199" s="546">
        <v>6</v>
      </c>
      <c r="P4199" s="578">
        <v>12329.311892675656</v>
      </c>
    </row>
    <row r="4200" spans="1:16" x14ac:dyDescent="0.2">
      <c r="A4200" s="546" t="s">
        <v>8110</v>
      </c>
      <c r="B4200" s="498" t="s">
        <v>619</v>
      </c>
      <c r="C4200" s="499" t="s">
        <v>620</v>
      </c>
      <c r="D4200" s="546" t="s">
        <v>10395</v>
      </c>
      <c r="E4200" s="575">
        <v>1900</v>
      </c>
      <c r="F4200" s="576" t="s">
        <v>10396</v>
      </c>
      <c r="G4200" s="577" t="s">
        <v>10397</v>
      </c>
      <c r="H4200" s="551" t="s">
        <v>8111</v>
      </c>
      <c r="I4200" s="551" t="s">
        <v>7142</v>
      </c>
      <c r="J4200" s="551" t="s">
        <v>8111</v>
      </c>
      <c r="K4200" s="555">
        <v>1</v>
      </c>
      <c r="L4200" s="546">
        <v>12</v>
      </c>
      <c r="M4200" s="578">
        <v>25450.417934003184</v>
      </c>
      <c r="N4200" s="546">
        <v>1</v>
      </c>
      <c r="O4200" s="546">
        <v>6</v>
      </c>
      <c r="P4200" s="578">
        <v>12329.311892675656</v>
      </c>
    </row>
    <row r="4201" spans="1:16" x14ac:dyDescent="0.2">
      <c r="A4201" s="546" t="s">
        <v>8110</v>
      </c>
      <c r="B4201" s="498" t="s">
        <v>619</v>
      </c>
      <c r="C4201" s="499" t="s">
        <v>620</v>
      </c>
      <c r="D4201" s="546" t="s">
        <v>10398</v>
      </c>
      <c r="E4201" s="575">
        <v>1900</v>
      </c>
      <c r="F4201" s="576">
        <v>25320054</v>
      </c>
      <c r="G4201" s="577" t="s">
        <v>10399</v>
      </c>
      <c r="H4201" s="551" t="s">
        <v>8124</v>
      </c>
      <c r="I4201" s="551" t="s">
        <v>7142</v>
      </c>
      <c r="J4201" s="551" t="s">
        <v>8124</v>
      </c>
      <c r="K4201" s="555">
        <v>1</v>
      </c>
      <c r="L4201" s="546">
        <v>12</v>
      </c>
      <c r="M4201" s="578">
        <v>25450.417934003184</v>
      </c>
      <c r="N4201" s="546">
        <v>1</v>
      </c>
      <c r="O4201" s="546">
        <v>6</v>
      </c>
      <c r="P4201" s="578">
        <v>12329.311892675656</v>
      </c>
    </row>
    <row r="4202" spans="1:16" x14ac:dyDescent="0.2">
      <c r="A4202" s="546" t="s">
        <v>8110</v>
      </c>
      <c r="B4202" s="498" t="s">
        <v>619</v>
      </c>
      <c r="C4202" s="499" t="s">
        <v>620</v>
      </c>
      <c r="D4202" s="546" t="s">
        <v>10400</v>
      </c>
      <c r="E4202" s="575">
        <v>3100</v>
      </c>
      <c r="F4202" s="576">
        <v>45807128</v>
      </c>
      <c r="G4202" s="577" t="s">
        <v>10401</v>
      </c>
      <c r="H4202" s="551" t="s">
        <v>10402</v>
      </c>
      <c r="I4202" s="551" t="s">
        <v>7082</v>
      </c>
      <c r="J4202" s="551" t="s">
        <v>10402</v>
      </c>
      <c r="K4202" s="555">
        <v>1</v>
      </c>
      <c r="L4202" s="546">
        <v>12</v>
      </c>
      <c r="M4202" s="578">
        <v>39888.217934003187</v>
      </c>
      <c r="N4202" s="546">
        <v>1</v>
      </c>
      <c r="O4202" s="546">
        <v>6</v>
      </c>
      <c r="P4202" s="578">
        <v>19810.111892675654</v>
      </c>
    </row>
    <row r="4203" spans="1:16" x14ac:dyDescent="0.2">
      <c r="A4203" s="546" t="s">
        <v>8110</v>
      </c>
      <c r="B4203" s="498" t="s">
        <v>619</v>
      </c>
      <c r="C4203" s="499" t="s">
        <v>620</v>
      </c>
      <c r="D4203" s="546" t="s">
        <v>10403</v>
      </c>
      <c r="E4203" s="575">
        <v>1900</v>
      </c>
      <c r="F4203" s="576">
        <v>23816464</v>
      </c>
      <c r="G4203" s="577" t="s">
        <v>10404</v>
      </c>
      <c r="H4203" s="551" t="s">
        <v>8124</v>
      </c>
      <c r="I4203" s="551" t="s">
        <v>7142</v>
      </c>
      <c r="J4203" s="551" t="s">
        <v>8124</v>
      </c>
      <c r="K4203" s="555">
        <v>1</v>
      </c>
      <c r="L4203" s="546">
        <v>12</v>
      </c>
      <c r="M4203" s="578">
        <v>25450.417934003184</v>
      </c>
      <c r="N4203" s="546">
        <v>1</v>
      </c>
      <c r="O4203" s="546">
        <v>6</v>
      </c>
      <c r="P4203" s="578">
        <v>12329.311892675656</v>
      </c>
    </row>
    <row r="4204" spans="1:16" x14ac:dyDescent="0.2">
      <c r="A4204" s="546" t="s">
        <v>8110</v>
      </c>
      <c r="B4204" s="498" t="s">
        <v>619</v>
      </c>
      <c r="C4204" s="499" t="s">
        <v>620</v>
      </c>
      <c r="D4204" s="546" t="s">
        <v>10405</v>
      </c>
      <c r="E4204" s="575">
        <v>1900</v>
      </c>
      <c r="F4204" s="576">
        <v>44672639</v>
      </c>
      <c r="G4204" s="577" t="s">
        <v>10406</v>
      </c>
      <c r="H4204" s="551" t="s">
        <v>10407</v>
      </c>
      <c r="I4204" s="551" t="s">
        <v>7142</v>
      </c>
      <c r="J4204" s="551" t="s">
        <v>10407</v>
      </c>
      <c r="K4204" s="555">
        <v>1</v>
      </c>
      <c r="L4204" s="546">
        <v>12</v>
      </c>
      <c r="M4204" s="578">
        <v>25450.417934003184</v>
      </c>
      <c r="N4204" s="546">
        <v>1</v>
      </c>
      <c r="O4204" s="546">
        <v>6</v>
      </c>
      <c r="P4204" s="578">
        <v>12329.311892675656</v>
      </c>
    </row>
    <row r="4205" spans="1:16" x14ac:dyDescent="0.2">
      <c r="A4205" s="546" t="s">
        <v>8110</v>
      </c>
      <c r="B4205" s="498" t="s">
        <v>619</v>
      </c>
      <c r="C4205" s="499" t="s">
        <v>620</v>
      </c>
      <c r="D4205" s="546" t="s">
        <v>10408</v>
      </c>
      <c r="E4205" s="575">
        <v>1900</v>
      </c>
      <c r="F4205" s="576">
        <v>40033221</v>
      </c>
      <c r="G4205" s="577" t="s">
        <v>10409</v>
      </c>
      <c r="H4205" s="551" t="s">
        <v>8124</v>
      </c>
      <c r="I4205" s="551" t="s">
        <v>7142</v>
      </c>
      <c r="J4205" s="551" t="s">
        <v>8124</v>
      </c>
      <c r="K4205" s="555">
        <v>1</v>
      </c>
      <c r="L4205" s="546">
        <v>12</v>
      </c>
      <c r="M4205" s="578">
        <v>25450.417934003184</v>
      </c>
      <c r="N4205" s="546">
        <v>1</v>
      </c>
      <c r="O4205" s="546">
        <v>6</v>
      </c>
      <c r="P4205" s="578">
        <v>12329.311892675656</v>
      </c>
    </row>
    <row r="4206" spans="1:16" x14ac:dyDescent="0.2">
      <c r="A4206" s="546" t="s">
        <v>8110</v>
      </c>
      <c r="B4206" s="498" t="s">
        <v>619</v>
      </c>
      <c r="C4206" s="499" t="s">
        <v>620</v>
      </c>
      <c r="D4206" s="546" t="s">
        <v>8111</v>
      </c>
      <c r="E4206" s="575">
        <v>3300</v>
      </c>
      <c r="F4206" s="576">
        <v>44154979</v>
      </c>
      <c r="G4206" s="577" t="s">
        <v>10410</v>
      </c>
      <c r="H4206" s="551" t="s">
        <v>8655</v>
      </c>
      <c r="I4206" s="551" t="s">
        <v>7082</v>
      </c>
      <c r="J4206" s="551" t="s">
        <v>8655</v>
      </c>
      <c r="K4206" s="555">
        <v>1</v>
      </c>
      <c r="L4206" s="546">
        <v>12</v>
      </c>
      <c r="M4206" s="578">
        <v>42288.217934003187</v>
      </c>
      <c r="N4206" s="546">
        <v>1</v>
      </c>
      <c r="O4206" s="546">
        <v>6</v>
      </c>
      <c r="P4206" s="578">
        <v>21010.111892675654</v>
      </c>
    </row>
    <row r="4207" spans="1:16" x14ac:dyDescent="0.2">
      <c r="A4207" s="546" t="s">
        <v>8110</v>
      </c>
      <c r="B4207" s="498" t="s">
        <v>619</v>
      </c>
      <c r="C4207" s="499" t="s">
        <v>620</v>
      </c>
      <c r="D4207" s="546" t="s">
        <v>9900</v>
      </c>
      <c r="E4207" s="575">
        <v>3500</v>
      </c>
      <c r="F4207" s="576">
        <v>42010924</v>
      </c>
      <c r="G4207" s="577" t="s">
        <v>10411</v>
      </c>
      <c r="H4207" s="551" t="s">
        <v>4606</v>
      </c>
      <c r="I4207" s="551" t="s">
        <v>7082</v>
      </c>
      <c r="J4207" s="551" t="s">
        <v>4606</v>
      </c>
      <c r="K4207" s="555">
        <v>1</v>
      </c>
      <c r="L4207" s="546">
        <v>12</v>
      </c>
      <c r="M4207" s="578">
        <v>44688.217934003187</v>
      </c>
      <c r="N4207" s="546">
        <v>1</v>
      </c>
      <c r="O4207" s="546">
        <v>6</v>
      </c>
      <c r="P4207" s="578">
        <v>22210.111892675654</v>
      </c>
    </row>
    <row r="4208" spans="1:16" x14ac:dyDescent="0.2">
      <c r="A4208" s="546" t="s">
        <v>8110</v>
      </c>
      <c r="B4208" s="498" t="s">
        <v>619</v>
      </c>
      <c r="C4208" s="499" t="s">
        <v>620</v>
      </c>
      <c r="D4208" s="546" t="s">
        <v>10412</v>
      </c>
      <c r="E4208" s="575">
        <v>6400</v>
      </c>
      <c r="F4208" s="576">
        <v>23991592</v>
      </c>
      <c r="G4208" s="577" t="s">
        <v>10413</v>
      </c>
      <c r="H4208" s="551" t="s">
        <v>10414</v>
      </c>
      <c r="I4208" s="551" t="s">
        <v>7082</v>
      </c>
      <c r="J4208" s="551" t="s">
        <v>10414</v>
      </c>
      <c r="K4208" s="555">
        <v>1</v>
      </c>
      <c r="L4208" s="546">
        <v>12</v>
      </c>
      <c r="M4208" s="578">
        <v>79488.217934003187</v>
      </c>
      <c r="N4208" s="546">
        <v>1</v>
      </c>
      <c r="O4208" s="546">
        <v>6</v>
      </c>
      <c r="P4208" s="578">
        <v>39610.111892675661</v>
      </c>
    </row>
    <row r="4209" spans="1:16" x14ac:dyDescent="0.2">
      <c r="A4209" s="546" t="s">
        <v>8110</v>
      </c>
      <c r="B4209" s="498" t="s">
        <v>619</v>
      </c>
      <c r="C4209" s="499" t="s">
        <v>620</v>
      </c>
      <c r="D4209" s="546" t="s">
        <v>10415</v>
      </c>
      <c r="E4209" s="575">
        <v>3100</v>
      </c>
      <c r="F4209" s="576">
        <v>23903279</v>
      </c>
      <c r="G4209" s="577" t="s">
        <v>10416</v>
      </c>
      <c r="H4209" s="551" t="s">
        <v>10417</v>
      </c>
      <c r="I4209" s="551" t="s">
        <v>7082</v>
      </c>
      <c r="J4209" s="551" t="s">
        <v>10417</v>
      </c>
      <c r="K4209" s="555">
        <v>1</v>
      </c>
      <c r="L4209" s="546">
        <v>12</v>
      </c>
      <c r="M4209" s="578">
        <v>39888.217934003187</v>
      </c>
      <c r="N4209" s="546">
        <v>1</v>
      </c>
      <c r="O4209" s="546">
        <v>6</v>
      </c>
      <c r="P4209" s="578">
        <v>19810.111892675654</v>
      </c>
    </row>
    <row r="4210" spans="1:16" x14ac:dyDescent="0.2">
      <c r="A4210" s="546" t="s">
        <v>8110</v>
      </c>
      <c r="B4210" s="498" t="s">
        <v>619</v>
      </c>
      <c r="C4210" s="499" t="s">
        <v>620</v>
      </c>
      <c r="D4210" s="546" t="s">
        <v>10418</v>
      </c>
      <c r="E4210" s="575">
        <v>4600</v>
      </c>
      <c r="F4210" s="576">
        <v>23921987</v>
      </c>
      <c r="G4210" s="577" t="s">
        <v>10419</v>
      </c>
      <c r="H4210" s="551" t="s">
        <v>8629</v>
      </c>
      <c r="I4210" s="551" t="s">
        <v>7082</v>
      </c>
      <c r="J4210" s="551" t="s">
        <v>8629</v>
      </c>
      <c r="K4210" s="555">
        <v>1</v>
      </c>
      <c r="L4210" s="546">
        <v>12</v>
      </c>
      <c r="M4210" s="578">
        <v>57888.217934003187</v>
      </c>
      <c r="N4210" s="546">
        <v>1</v>
      </c>
      <c r="O4210" s="546">
        <v>6</v>
      </c>
      <c r="P4210" s="578">
        <v>28810.111892675654</v>
      </c>
    </row>
    <row r="4211" spans="1:16" x14ac:dyDescent="0.2">
      <c r="A4211" s="546" t="s">
        <v>8110</v>
      </c>
      <c r="B4211" s="498" t="s">
        <v>619</v>
      </c>
      <c r="C4211" s="499" t="s">
        <v>620</v>
      </c>
      <c r="D4211" s="546" t="s">
        <v>10420</v>
      </c>
      <c r="E4211" s="575">
        <v>3100</v>
      </c>
      <c r="F4211" s="576">
        <v>25000473</v>
      </c>
      <c r="G4211" s="577" t="s">
        <v>10421</v>
      </c>
      <c r="H4211" s="551" t="s">
        <v>10422</v>
      </c>
      <c r="I4211" s="551" t="s">
        <v>7082</v>
      </c>
      <c r="J4211" s="551" t="s">
        <v>10422</v>
      </c>
      <c r="K4211" s="555">
        <v>1</v>
      </c>
      <c r="L4211" s="546">
        <v>12</v>
      </c>
      <c r="M4211" s="578">
        <v>39888.217934003187</v>
      </c>
      <c r="N4211" s="546">
        <v>1</v>
      </c>
      <c r="O4211" s="546">
        <v>6</v>
      </c>
      <c r="P4211" s="578">
        <v>19810.111892675654</v>
      </c>
    </row>
    <row r="4212" spans="1:16" x14ac:dyDescent="0.2">
      <c r="A4212" s="546" t="s">
        <v>8110</v>
      </c>
      <c r="B4212" s="498" t="s">
        <v>619</v>
      </c>
      <c r="C4212" s="499" t="s">
        <v>620</v>
      </c>
      <c r="D4212" s="546" t="s">
        <v>8111</v>
      </c>
      <c r="E4212" s="575">
        <v>1900</v>
      </c>
      <c r="F4212" s="576">
        <v>23852726</v>
      </c>
      <c r="G4212" s="577" t="s">
        <v>10423</v>
      </c>
      <c r="H4212" s="551" t="s">
        <v>8124</v>
      </c>
      <c r="I4212" s="551" t="s">
        <v>7142</v>
      </c>
      <c r="J4212" s="551" t="s">
        <v>8124</v>
      </c>
      <c r="K4212" s="555">
        <v>1</v>
      </c>
      <c r="L4212" s="546">
        <v>12</v>
      </c>
      <c r="M4212" s="578">
        <v>25450.417934003184</v>
      </c>
      <c r="N4212" s="546">
        <v>1</v>
      </c>
      <c r="O4212" s="546">
        <v>6</v>
      </c>
      <c r="P4212" s="578">
        <v>12329.311892675656</v>
      </c>
    </row>
    <row r="4213" spans="1:16" x14ac:dyDescent="0.2">
      <c r="A4213" s="546" t="s">
        <v>8110</v>
      </c>
      <c r="B4213" s="498" t="s">
        <v>619</v>
      </c>
      <c r="C4213" s="499" t="s">
        <v>620</v>
      </c>
      <c r="D4213" s="546" t="s">
        <v>8340</v>
      </c>
      <c r="E4213" s="575">
        <v>2300</v>
      </c>
      <c r="F4213" s="576">
        <v>44274998</v>
      </c>
      <c r="G4213" s="577" t="s">
        <v>10424</v>
      </c>
      <c r="H4213" s="551" t="s">
        <v>9576</v>
      </c>
      <c r="I4213" s="551" t="s">
        <v>7122</v>
      </c>
      <c r="J4213" s="551" t="s">
        <v>9576</v>
      </c>
      <c r="K4213" s="555">
        <v>1</v>
      </c>
      <c r="L4213" s="546">
        <v>12</v>
      </c>
      <c r="M4213" s="578">
        <v>30288.217934003187</v>
      </c>
      <c r="N4213" s="546">
        <v>1</v>
      </c>
      <c r="O4213" s="546">
        <v>6</v>
      </c>
      <c r="P4213" s="578">
        <v>14945.311892675656</v>
      </c>
    </row>
    <row r="4214" spans="1:16" x14ac:dyDescent="0.2">
      <c r="A4214" s="546" t="s">
        <v>8110</v>
      </c>
      <c r="B4214" s="498" t="s">
        <v>619</v>
      </c>
      <c r="C4214" s="499" t="s">
        <v>620</v>
      </c>
      <c r="D4214" s="546" t="s">
        <v>9913</v>
      </c>
      <c r="E4214" s="575">
        <v>1900</v>
      </c>
      <c r="F4214" s="576">
        <v>24004955</v>
      </c>
      <c r="G4214" s="577" t="s">
        <v>10425</v>
      </c>
      <c r="H4214" s="551" t="s">
        <v>10426</v>
      </c>
      <c r="I4214" s="551" t="s">
        <v>7142</v>
      </c>
      <c r="J4214" s="551" t="s">
        <v>10426</v>
      </c>
      <c r="K4214" s="555">
        <v>1</v>
      </c>
      <c r="L4214" s="546">
        <v>12</v>
      </c>
      <c r="M4214" s="578">
        <v>25450.417934003184</v>
      </c>
      <c r="N4214" s="546">
        <v>1</v>
      </c>
      <c r="O4214" s="546">
        <v>6</v>
      </c>
      <c r="P4214" s="578">
        <v>12329.311892675656</v>
      </c>
    </row>
    <row r="4215" spans="1:16" x14ac:dyDescent="0.2">
      <c r="A4215" s="546" t="s">
        <v>8110</v>
      </c>
      <c r="B4215" s="498" t="s">
        <v>619</v>
      </c>
      <c r="C4215" s="499" t="s">
        <v>620</v>
      </c>
      <c r="D4215" s="546" t="s">
        <v>8221</v>
      </c>
      <c r="E4215" s="575">
        <v>3300</v>
      </c>
      <c r="F4215" s="576">
        <v>23876295</v>
      </c>
      <c r="G4215" s="577" t="s">
        <v>10427</v>
      </c>
      <c r="H4215" s="551" t="s">
        <v>10428</v>
      </c>
      <c r="I4215" s="551" t="s">
        <v>7082</v>
      </c>
      <c r="J4215" s="551" t="s">
        <v>10428</v>
      </c>
      <c r="K4215" s="555">
        <v>1</v>
      </c>
      <c r="L4215" s="546">
        <v>12</v>
      </c>
      <c r="M4215" s="578">
        <v>42288.217934003187</v>
      </c>
      <c r="N4215" s="546">
        <v>1</v>
      </c>
      <c r="O4215" s="546">
        <v>6</v>
      </c>
      <c r="P4215" s="578">
        <v>21010.111892675654</v>
      </c>
    </row>
    <row r="4216" spans="1:16" x14ac:dyDescent="0.2">
      <c r="A4216" s="546" t="s">
        <v>8110</v>
      </c>
      <c r="B4216" s="498" t="s">
        <v>619</v>
      </c>
      <c r="C4216" s="499" t="s">
        <v>620</v>
      </c>
      <c r="D4216" s="546" t="s">
        <v>8226</v>
      </c>
      <c r="E4216" s="575">
        <v>1900</v>
      </c>
      <c r="F4216" s="576">
        <v>40879609</v>
      </c>
      <c r="G4216" s="577" t="s">
        <v>10429</v>
      </c>
      <c r="H4216" s="551" t="s">
        <v>8124</v>
      </c>
      <c r="I4216" s="551" t="s">
        <v>7142</v>
      </c>
      <c r="J4216" s="551" t="s">
        <v>8124</v>
      </c>
      <c r="K4216" s="555">
        <v>1</v>
      </c>
      <c r="L4216" s="546">
        <v>12</v>
      </c>
      <c r="M4216" s="578">
        <v>25450.417934003184</v>
      </c>
      <c r="N4216" s="546">
        <v>1</v>
      </c>
      <c r="O4216" s="546">
        <v>6</v>
      </c>
      <c r="P4216" s="578">
        <v>12329.311892675656</v>
      </c>
    </row>
    <row r="4217" spans="1:16" x14ac:dyDescent="0.2">
      <c r="A4217" s="546" t="s">
        <v>8110</v>
      </c>
      <c r="B4217" s="498" t="s">
        <v>619</v>
      </c>
      <c r="C4217" s="499" t="s">
        <v>620</v>
      </c>
      <c r="D4217" s="546" t="s">
        <v>8473</v>
      </c>
      <c r="E4217" s="575">
        <v>3500</v>
      </c>
      <c r="F4217" s="576">
        <v>23989694</v>
      </c>
      <c r="G4217" s="577" t="s">
        <v>10430</v>
      </c>
      <c r="H4217" s="551" t="s">
        <v>10431</v>
      </c>
      <c r="I4217" s="551" t="s">
        <v>7082</v>
      </c>
      <c r="J4217" s="551" t="s">
        <v>10431</v>
      </c>
      <c r="K4217" s="555">
        <v>1</v>
      </c>
      <c r="L4217" s="546">
        <v>12</v>
      </c>
      <c r="M4217" s="578">
        <v>44688.217934003187</v>
      </c>
      <c r="N4217" s="546">
        <v>1</v>
      </c>
      <c r="O4217" s="546">
        <v>6</v>
      </c>
      <c r="P4217" s="578">
        <v>22210.111892675654</v>
      </c>
    </row>
    <row r="4218" spans="1:16" x14ac:dyDescent="0.2">
      <c r="A4218" s="546" t="s">
        <v>8110</v>
      </c>
      <c r="B4218" s="498" t="s">
        <v>619</v>
      </c>
      <c r="C4218" s="499" t="s">
        <v>620</v>
      </c>
      <c r="D4218" s="546" t="s">
        <v>10432</v>
      </c>
      <c r="E4218" s="575">
        <v>1900</v>
      </c>
      <c r="F4218" s="576">
        <v>23915330</v>
      </c>
      <c r="G4218" s="577" t="s">
        <v>10433</v>
      </c>
      <c r="H4218" s="551" t="s">
        <v>8119</v>
      </c>
      <c r="I4218" s="551" t="s">
        <v>7142</v>
      </c>
      <c r="J4218" s="551" t="s">
        <v>8119</v>
      </c>
      <c r="K4218" s="555">
        <v>1</v>
      </c>
      <c r="L4218" s="546">
        <v>12</v>
      </c>
      <c r="M4218" s="578">
        <v>25450.417934003184</v>
      </c>
      <c r="N4218" s="546">
        <v>1</v>
      </c>
      <c r="O4218" s="546">
        <v>6</v>
      </c>
      <c r="P4218" s="578">
        <v>12329.311892675656</v>
      </c>
    </row>
    <row r="4219" spans="1:16" x14ac:dyDescent="0.2">
      <c r="A4219" s="546" t="s">
        <v>8110</v>
      </c>
      <c r="B4219" s="498" t="s">
        <v>619</v>
      </c>
      <c r="C4219" s="499" t="s">
        <v>620</v>
      </c>
      <c r="D4219" s="546" t="s">
        <v>10434</v>
      </c>
      <c r="E4219" s="575">
        <v>5000</v>
      </c>
      <c r="F4219" s="576" t="s">
        <v>10435</v>
      </c>
      <c r="G4219" s="577" t="s">
        <v>10436</v>
      </c>
      <c r="H4219" s="551" t="s">
        <v>8179</v>
      </c>
      <c r="I4219" s="551" t="s">
        <v>7082</v>
      </c>
      <c r="J4219" s="551" t="s">
        <v>8179</v>
      </c>
      <c r="K4219" s="555">
        <v>1</v>
      </c>
      <c r="L4219" s="546">
        <v>12</v>
      </c>
      <c r="M4219" s="578">
        <v>62688.217934003187</v>
      </c>
      <c r="N4219" s="546">
        <v>1</v>
      </c>
      <c r="O4219" s="546">
        <v>6</v>
      </c>
      <c r="P4219" s="578">
        <v>31210.111892675654</v>
      </c>
    </row>
    <row r="4220" spans="1:16" x14ac:dyDescent="0.2">
      <c r="A4220" s="546" t="s">
        <v>8110</v>
      </c>
      <c r="B4220" s="498" t="s">
        <v>619</v>
      </c>
      <c r="C4220" s="499" t="s">
        <v>620</v>
      </c>
      <c r="D4220" s="546" t="s">
        <v>10437</v>
      </c>
      <c r="E4220" s="575">
        <v>2300</v>
      </c>
      <c r="F4220" s="576">
        <v>41132992</v>
      </c>
      <c r="G4220" s="577" t="s">
        <v>10438</v>
      </c>
      <c r="H4220" s="551" t="s">
        <v>10439</v>
      </c>
      <c r="I4220" s="551" t="s">
        <v>7122</v>
      </c>
      <c r="J4220" s="551" t="s">
        <v>10439</v>
      </c>
      <c r="K4220" s="555">
        <v>1</v>
      </c>
      <c r="L4220" s="546">
        <v>12</v>
      </c>
      <c r="M4220" s="578">
        <v>30288.217934003187</v>
      </c>
      <c r="N4220" s="546">
        <v>1</v>
      </c>
      <c r="O4220" s="546">
        <v>6</v>
      </c>
      <c r="P4220" s="578">
        <v>14945.311892675656</v>
      </c>
    </row>
    <row r="4221" spans="1:16" x14ac:dyDescent="0.2">
      <c r="A4221" s="546" t="s">
        <v>8110</v>
      </c>
      <c r="B4221" s="498" t="s">
        <v>619</v>
      </c>
      <c r="C4221" s="499" t="s">
        <v>620</v>
      </c>
      <c r="D4221" s="546" t="s">
        <v>10440</v>
      </c>
      <c r="E4221" s="575">
        <v>3300</v>
      </c>
      <c r="F4221" s="576">
        <v>44424512</v>
      </c>
      <c r="G4221" s="577" t="s">
        <v>10441</v>
      </c>
      <c r="H4221" s="551" t="s">
        <v>8473</v>
      </c>
      <c r="I4221" s="551" t="s">
        <v>7082</v>
      </c>
      <c r="J4221" s="551" t="s">
        <v>8473</v>
      </c>
      <c r="K4221" s="555">
        <v>1</v>
      </c>
      <c r="L4221" s="546">
        <v>12</v>
      </c>
      <c r="M4221" s="578">
        <v>42288.217934003187</v>
      </c>
      <c r="N4221" s="546">
        <v>1</v>
      </c>
      <c r="O4221" s="546">
        <v>6</v>
      </c>
      <c r="P4221" s="578">
        <v>21010.111892675654</v>
      </c>
    </row>
    <row r="4222" spans="1:16" x14ac:dyDescent="0.2">
      <c r="A4222" s="546" t="s">
        <v>8110</v>
      </c>
      <c r="B4222" s="498" t="s">
        <v>619</v>
      </c>
      <c r="C4222" s="499" t="s">
        <v>620</v>
      </c>
      <c r="D4222" s="546" t="s">
        <v>8360</v>
      </c>
      <c r="E4222" s="575">
        <v>3500</v>
      </c>
      <c r="F4222" s="576">
        <v>23964872</v>
      </c>
      <c r="G4222" s="577" t="s">
        <v>10442</v>
      </c>
      <c r="H4222" s="551" t="s">
        <v>10443</v>
      </c>
      <c r="I4222" s="551" t="s">
        <v>7082</v>
      </c>
      <c r="J4222" s="551" t="s">
        <v>10443</v>
      </c>
      <c r="K4222" s="555">
        <v>1</v>
      </c>
      <c r="L4222" s="546">
        <v>12</v>
      </c>
      <c r="M4222" s="578">
        <v>44688.217934003187</v>
      </c>
      <c r="N4222" s="546">
        <v>1</v>
      </c>
      <c r="O4222" s="546">
        <v>6</v>
      </c>
      <c r="P4222" s="578">
        <v>22210.111892675654</v>
      </c>
    </row>
    <row r="4223" spans="1:16" x14ac:dyDescent="0.2">
      <c r="A4223" s="546" t="s">
        <v>8110</v>
      </c>
      <c r="B4223" s="498" t="s">
        <v>619</v>
      </c>
      <c r="C4223" s="499" t="s">
        <v>620</v>
      </c>
      <c r="D4223" s="546" t="s">
        <v>10444</v>
      </c>
      <c r="E4223" s="575">
        <v>3100</v>
      </c>
      <c r="F4223" s="576">
        <v>25001533</v>
      </c>
      <c r="G4223" s="577" t="s">
        <v>10445</v>
      </c>
      <c r="H4223" s="551" t="s">
        <v>7172</v>
      </c>
      <c r="I4223" s="551" t="s">
        <v>7082</v>
      </c>
      <c r="J4223" s="551" t="s">
        <v>7172</v>
      </c>
      <c r="K4223" s="555">
        <v>1</v>
      </c>
      <c r="L4223" s="546">
        <v>12</v>
      </c>
      <c r="M4223" s="578">
        <v>39888.217934003187</v>
      </c>
      <c r="N4223" s="546">
        <v>1</v>
      </c>
      <c r="O4223" s="546">
        <v>6</v>
      </c>
      <c r="P4223" s="578">
        <v>19810.111892675654</v>
      </c>
    </row>
    <row r="4224" spans="1:16" x14ac:dyDescent="0.2">
      <c r="A4224" s="546" t="s">
        <v>8110</v>
      </c>
      <c r="B4224" s="498" t="s">
        <v>619</v>
      </c>
      <c r="C4224" s="499" t="s">
        <v>620</v>
      </c>
      <c r="D4224" s="546" t="s">
        <v>8111</v>
      </c>
      <c r="E4224" s="575">
        <v>2300</v>
      </c>
      <c r="F4224" s="576">
        <v>23817620</v>
      </c>
      <c r="G4224" s="577" t="s">
        <v>10446</v>
      </c>
      <c r="H4224" s="551" t="s">
        <v>7122</v>
      </c>
      <c r="I4224" s="551" t="s">
        <v>7122</v>
      </c>
      <c r="J4224" s="551" t="s">
        <v>7122</v>
      </c>
      <c r="K4224" s="555">
        <v>1</v>
      </c>
      <c r="L4224" s="546">
        <v>12</v>
      </c>
      <c r="M4224" s="578">
        <v>30288.217934003187</v>
      </c>
      <c r="N4224" s="546">
        <v>1</v>
      </c>
      <c r="O4224" s="546">
        <v>6</v>
      </c>
      <c r="P4224" s="578">
        <v>14945.311892675656</v>
      </c>
    </row>
    <row r="4225" spans="1:16" x14ac:dyDescent="0.2">
      <c r="A4225" s="546" t="s">
        <v>8110</v>
      </c>
      <c r="B4225" s="498" t="s">
        <v>619</v>
      </c>
      <c r="C4225" s="499" t="s">
        <v>620</v>
      </c>
      <c r="D4225" s="546" t="s">
        <v>10447</v>
      </c>
      <c r="E4225" s="575">
        <v>3000</v>
      </c>
      <c r="F4225" s="576">
        <v>23980522</v>
      </c>
      <c r="G4225" s="577" t="s">
        <v>10448</v>
      </c>
      <c r="H4225" s="551" t="s">
        <v>10449</v>
      </c>
      <c r="I4225" s="551" t="s">
        <v>7122</v>
      </c>
      <c r="J4225" s="551" t="s">
        <v>10449</v>
      </c>
      <c r="K4225" s="555">
        <v>1</v>
      </c>
      <c r="L4225" s="546">
        <v>12</v>
      </c>
      <c r="M4225" s="578">
        <v>38688.217934003187</v>
      </c>
      <c r="N4225" s="546">
        <v>1</v>
      </c>
      <c r="O4225" s="546">
        <v>6</v>
      </c>
      <c r="P4225" s="578">
        <v>19210.111892675654</v>
      </c>
    </row>
    <row r="4226" spans="1:16" x14ac:dyDescent="0.2">
      <c r="A4226" s="546" t="s">
        <v>8110</v>
      </c>
      <c r="B4226" s="498" t="s">
        <v>619</v>
      </c>
      <c r="C4226" s="499" t="s">
        <v>620</v>
      </c>
      <c r="D4226" s="546" t="s">
        <v>8111</v>
      </c>
      <c r="E4226" s="575">
        <v>1900</v>
      </c>
      <c r="F4226" s="576">
        <v>25303383</v>
      </c>
      <c r="G4226" s="577" t="s">
        <v>10450</v>
      </c>
      <c r="H4226" s="551" t="s">
        <v>8124</v>
      </c>
      <c r="I4226" s="551" t="s">
        <v>7142</v>
      </c>
      <c r="J4226" s="551" t="s">
        <v>8124</v>
      </c>
      <c r="K4226" s="555">
        <v>1</v>
      </c>
      <c r="L4226" s="546">
        <v>12</v>
      </c>
      <c r="M4226" s="578">
        <v>25450.417934003184</v>
      </c>
      <c r="N4226" s="546">
        <v>1</v>
      </c>
      <c r="O4226" s="546">
        <v>6</v>
      </c>
      <c r="P4226" s="578">
        <v>12329.311892675656</v>
      </c>
    </row>
    <row r="4227" spans="1:16" x14ac:dyDescent="0.2">
      <c r="A4227" s="546" t="s">
        <v>8110</v>
      </c>
      <c r="B4227" s="498" t="s">
        <v>619</v>
      </c>
      <c r="C4227" s="499" t="s">
        <v>620</v>
      </c>
      <c r="D4227" s="546" t="s">
        <v>8111</v>
      </c>
      <c r="E4227" s="575">
        <v>6500</v>
      </c>
      <c r="F4227" s="576">
        <v>25199643</v>
      </c>
      <c r="G4227" s="577" t="s">
        <v>10451</v>
      </c>
      <c r="H4227" s="551" t="s">
        <v>7172</v>
      </c>
      <c r="I4227" s="551" t="s">
        <v>7082</v>
      </c>
      <c r="J4227" s="551" t="s">
        <v>7172</v>
      </c>
      <c r="K4227" s="555">
        <v>1</v>
      </c>
      <c r="L4227" s="546">
        <v>12</v>
      </c>
      <c r="M4227" s="578">
        <v>80688.217934003187</v>
      </c>
      <c r="N4227" s="546">
        <v>1</v>
      </c>
      <c r="O4227" s="546">
        <v>6</v>
      </c>
      <c r="P4227" s="578">
        <v>40210.111892675661</v>
      </c>
    </row>
    <row r="4228" spans="1:16" x14ac:dyDescent="0.2">
      <c r="A4228" s="546" t="s">
        <v>8110</v>
      </c>
      <c r="B4228" s="498" t="s">
        <v>619</v>
      </c>
      <c r="C4228" s="499" t="s">
        <v>620</v>
      </c>
      <c r="D4228" s="546" t="s">
        <v>8111</v>
      </c>
      <c r="E4228" s="575">
        <v>3100</v>
      </c>
      <c r="F4228" s="576">
        <v>42201864</v>
      </c>
      <c r="G4228" s="577" t="s">
        <v>10452</v>
      </c>
      <c r="H4228" s="551" t="s">
        <v>8350</v>
      </c>
      <c r="I4228" s="551" t="s">
        <v>7082</v>
      </c>
      <c r="J4228" s="551" t="s">
        <v>8350</v>
      </c>
      <c r="K4228" s="555">
        <v>1</v>
      </c>
      <c r="L4228" s="546">
        <v>12</v>
      </c>
      <c r="M4228" s="578">
        <v>39888.217934003187</v>
      </c>
      <c r="N4228" s="546">
        <v>1</v>
      </c>
      <c r="O4228" s="546">
        <v>6</v>
      </c>
      <c r="P4228" s="578">
        <v>19810.111892675654</v>
      </c>
    </row>
    <row r="4229" spans="1:16" x14ac:dyDescent="0.2">
      <c r="A4229" s="546" t="s">
        <v>8110</v>
      </c>
      <c r="B4229" s="498" t="s">
        <v>619</v>
      </c>
      <c r="C4229" s="499" t="s">
        <v>620</v>
      </c>
      <c r="D4229" s="546" t="s">
        <v>10276</v>
      </c>
      <c r="E4229" s="575">
        <v>4600</v>
      </c>
      <c r="F4229" s="576">
        <v>25199859</v>
      </c>
      <c r="G4229" s="577" t="s">
        <v>10453</v>
      </c>
      <c r="H4229" s="551" t="s">
        <v>8179</v>
      </c>
      <c r="I4229" s="551" t="s">
        <v>7082</v>
      </c>
      <c r="J4229" s="551" t="s">
        <v>8179</v>
      </c>
      <c r="K4229" s="555">
        <v>1</v>
      </c>
      <c r="L4229" s="546">
        <v>12</v>
      </c>
      <c r="M4229" s="578">
        <v>57888.217934003187</v>
      </c>
      <c r="N4229" s="546">
        <v>1</v>
      </c>
      <c r="O4229" s="546">
        <v>6</v>
      </c>
      <c r="P4229" s="578">
        <v>28810.111892675654</v>
      </c>
    </row>
    <row r="4230" spans="1:16" x14ac:dyDescent="0.2">
      <c r="A4230" s="546" t="s">
        <v>8110</v>
      </c>
      <c r="B4230" s="498" t="s">
        <v>619</v>
      </c>
      <c r="C4230" s="499" t="s">
        <v>620</v>
      </c>
      <c r="D4230" s="546" t="s">
        <v>10454</v>
      </c>
      <c r="E4230" s="575">
        <v>1900</v>
      </c>
      <c r="F4230" s="576">
        <v>40074529</v>
      </c>
      <c r="G4230" s="577" t="s">
        <v>10455</v>
      </c>
      <c r="H4230" s="551" t="s">
        <v>8482</v>
      </c>
      <c r="I4230" s="551" t="s">
        <v>7142</v>
      </c>
      <c r="J4230" s="551" t="s">
        <v>8482</v>
      </c>
      <c r="K4230" s="555">
        <v>1</v>
      </c>
      <c r="L4230" s="546">
        <v>12</v>
      </c>
      <c r="M4230" s="578">
        <v>25450.417934003184</v>
      </c>
      <c r="N4230" s="546">
        <v>1</v>
      </c>
      <c r="O4230" s="546">
        <v>6</v>
      </c>
      <c r="P4230" s="578">
        <v>12329.311892675656</v>
      </c>
    </row>
    <row r="4231" spans="1:16" x14ac:dyDescent="0.2">
      <c r="A4231" s="546" t="s">
        <v>8110</v>
      </c>
      <c r="B4231" s="498" t="s">
        <v>619</v>
      </c>
      <c r="C4231" s="499" t="s">
        <v>620</v>
      </c>
      <c r="D4231" s="546" t="s">
        <v>10456</v>
      </c>
      <c r="E4231" s="575">
        <v>2600</v>
      </c>
      <c r="F4231" s="576">
        <v>23978345</v>
      </c>
      <c r="G4231" s="577" t="s">
        <v>10457</v>
      </c>
      <c r="H4231" s="551" t="s">
        <v>10458</v>
      </c>
      <c r="I4231" s="551" t="s">
        <v>7122</v>
      </c>
      <c r="J4231" s="551" t="s">
        <v>10458</v>
      </c>
      <c r="K4231" s="555">
        <v>1</v>
      </c>
      <c r="L4231" s="546">
        <v>12</v>
      </c>
      <c r="M4231" s="578">
        <v>33888.217934003187</v>
      </c>
      <c r="N4231" s="546">
        <v>1</v>
      </c>
      <c r="O4231" s="546">
        <v>6</v>
      </c>
      <c r="P4231" s="578">
        <v>16810.111892675654</v>
      </c>
    </row>
    <row r="4232" spans="1:16" x14ac:dyDescent="0.2">
      <c r="A4232" s="546" t="s">
        <v>8110</v>
      </c>
      <c r="B4232" s="498" t="s">
        <v>619</v>
      </c>
      <c r="C4232" s="499" t="s">
        <v>620</v>
      </c>
      <c r="D4232" s="546" t="s">
        <v>4606</v>
      </c>
      <c r="E4232" s="575">
        <v>1900</v>
      </c>
      <c r="F4232" s="576">
        <v>23904222</v>
      </c>
      <c r="G4232" s="577" t="s">
        <v>10459</v>
      </c>
      <c r="H4232" s="551" t="s">
        <v>8124</v>
      </c>
      <c r="I4232" s="551" t="s">
        <v>7142</v>
      </c>
      <c r="J4232" s="551" t="s">
        <v>8124</v>
      </c>
      <c r="K4232" s="555">
        <v>1</v>
      </c>
      <c r="L4232" s="546">
        <v>12</v>
      </c>
      <c r="M4232" s="578">
        <v>25450.417934003184</v>
      </c>
      <c r="N4232" s="546">
        <v>1</v>
      </c>
      <c r="O4232" s="546">
        <v>6</v>
      </c>
      <c r="P4232" s="578">
        <v>12329.311892675656</v>
      </c>
    </row>
    <row r="4233" spans="1:16" x14ac:dyDescent="0.2">
      <c r="A4233" s="546" t="s">
        <v>8110</v>
      </c>
      <c r="B4233" s="498" t="s">
        <v>619</v>
      </c>
      <c r="C4233" s="499" t="s">
        <v>620</v>
      </c>
      <c r="D4233" s="546" t="s">
        <v>10460</v>
      </c>
      <c r="E4233" s="575">
        <v>1900</v>
      </c>
      <c r="F4233" s="576">
        <v>41388917</v>
      </c>
      <c r="G4233" s="577" t="s">
        <v>10461</v>
      </c>
      <c r="H4233" s="551" t="s">
        <v>8124</v>
      </c>
      <c r="I4233" s="551" t="s">
        <v>7142</v>
      </c>
      <c r="J4233" s="551" t="s">
        <v>8124</v>
      </c>
      <c r="K4233" s="555">
        <v>1</v>
      </c>
      <c r="L4233" s="546">
        <v>12</v>
      </c>
      <c r="M4233" s="578">
        <v>25450.417934003184</v>
      </c>
      <c r="N4233" s="546">
        <v>1</v>
      </c>
      <c r="O4233" s="546">
        <v>6</v>
      </c>
      <c r="P4233" s="578">
        <v>12329.311892675656</v>
      </c>
    </row>
    <row r="4234" spans="1:16" x14ac:dyDescent="0.2">
      <c r="A4234" s="546" t="s">
        <v>8110</v>
      </c>
      <c r="B4234" s="498" t="s">
        <v>619</v>
      </c>
      <c r="C4234" s="499" t="s">
        <v>620</v>
      </c>
      <c r="D4234" s="546" t="s">
        <v>8443</v>
      </c>
      <c r="E4234" s="575">
        <v>1900</v>
      </c>
      <c r="F4234" s="576">
        <v>41130025</v>
      </c>
      <c r="G4234" s="577" t="s">
        <v>10462</v>
      </c>
      <c r="H4234" s="551" t="s">
        <v>8124</v>
      </c>
      <c r="I4234" s="551" t="s">
        <v>7142</v>
      </c>
      <c r="J4234" s="551" t="s">
        <v>8124</v>
      </c>
      <c r="K4234" s="555">
        <v>1</v>
      </c>
      <c r="L4234" s="546">
        <v>12</v>
      </c>
      <c r="M4234" s="578">
        <v>25450.417934003184</v>
      </c>
      <c r="N4234" s="546">
        <v>1</v>
      </c>
      <c r="O4234" s="546">
        <v>6</v>
      </c>
      <c r="P4234" s="578">
        <v>12329.311892675656</v>
      </c>
    </row>
    <row r="4235" spans="1:16" x14ac:dyDescent="0.2">
      <c r="A4235" s="546" t="s">
        <v>8110</v>
      </c>
      <c r="B4235" s="498" t="s">
        <v>619</v>
      </c>
      <c r="C4235" s="499" t="s">
        <v>620</v>
      </c>
      <c r="D4235" s="546" t="s">
        <v>10463</v>
      </c>
      <c r="E4235" s="575">
        <v>2600</v>
      </c>
      <c r="F4235" s="576">
        <v>23908158</v>
      </c>
      <c r="G4235" s="577" t="s">
        <v>10464</v>
      </c>
      <c r="H4235" s="551" t="s">
        <v>8233</v>
      </c>
      <c r="I4235" s="551" t="s">
        <v>7122</v>
      </c>
      <c r="J4235" s="551" t="s">
        <v>8233</v>
      </c>
      <c r="K4235" s="555">
        <v>1</v>
      </c>
      <c r="L4235" s="546">
        <v>12</v>
      </c>
      <c r="M4235" s="578">
        <v>33888.217934003187</v>
      </c>
      <c r="N4235" s="546">
        <v>1</v>
      </c>
      <c r="O4235" s="546">
        <v>6</v>
      </c>
      <c r="P4235" s="578">
        <v>16810.111892675654</v>
      </c>
    </row>
    <row r="4236" spans="1:16" x14ac:dyDescent="0.2">
      <c r="A4236" s="546" t="s">
        <v>8110</v>
      </c>
      <c r="B4236" s="498" t="s">
        <v>619</v>
      </c>
      <c r="C4236" s="499" t="s">
        <v>620</v>
      </c>
      <c r="D4236" s="546" t="s">
        <v>8111</v>
      </c>
      <c r="E4236" s="575">
        <v>3800</v>
      </c>
      <c r="F4236" s="576" t="s">
        <v>10465</v>
      </c>
      <c r="G4236" s="577" t="s">
        <v>10466</v>
      </c>
      <c r="H4236" s="551" t="s">
        <v>8493</v>
      </c>
      <c r="I4236" s="551" t="s">
        <v>7082</v>
      </c>
      <c r="J4236" s="551" t="s">
        <v>8493</v>
      </c>
      <c r="K4236" s="555">
        <v>1</v>
      </c>
      <c r="L4236" s="546">
        <v>12</v>
      </c>
      <c r="M4236" s="578">
        <v>48288.217934003187</v>
      </c>
      <c r="N4236" s="546">
        <v>1</v>
      </c>
      <c r="O4236" s="546">
        <v>6</v>
      </c>
      <c r="P4236" s="578">
        <v>24010.111892675654</v>
      </c>
    </row>
    <row r="4237" spans="1:16" x14ac:dyDescent="0.2">
      <c r="A4237" s="546" t="s">
        <v>8110</v>
      </c>
      <c r="B4237" s="498" t="s">
        <v>619</v>
      </c>
      <c r="C4237" s="499" t="s">
        <v>620</v>
      </c>
      <c r="D4237" s="546" t="s">
        <v>10467</v>
      </c>
      <c r="E4237" s="575">
        <v>3100</v>
      </c>
      <c r="F4237" s="576">
        <v>45666105</v>
      </c>
      <c r="G4237" s="577" t="s">
        <v>10468</v>
      </c>
      <c r="H4237" s="551" t="s">
        <v>10469</v>
      </c>
      <c r="I4237" s="551" t="s">
        <v>7082</v>
      </c>
      <c r="J4237" s="551" t="s">
        <v>10469</v>
      </c>
      <c r="K4237" s="555">
        <v>1</v>
      </c>
      <c r="L4237" s="546">
        <v>12</v>
      </c>
      <c r="M4237" s="578">
        <v>39888.217934003187</v>
      </c>
      <c r="N4237" s="546">
        <v>1</v>
      </c>
      <c r="O4237" s="546">
        <v>6</v>
      </c>
      <c r="P4237" s="578">
        <v>19810.111892675654</v>
      </c>
    </row>
    <row r="4238" spans="1:16" x14ac:dyDescent="0.2">
      <c r="A4238" s="546" t="s">
        <v>8110</v>
      </c>
      <c r="B4238" s="498" t="s">
        <v>619</v>
      </c>
      <c r="C4238" s="499" t="s">
        <v>620</v>
      </c>
      <c r="D4238" s="546" t="s">
        <v>8111</v>
      </c>
      <c r="E4238" s="575">
        <v>3500</v>
      </c>
      <c r="F4238" s="576">
        <v>23983762</v>
      </c>
      <c r="G4238" s="577" t="s">
        <v>10470</v>
      </c>
      <c r="H4238" s="551" t="s">
        <v>8218</v>
      </c>
      <c r="I4238" s="551" t="s">
        <v>7082</v>
      </c>
      <c r="J4238" s="551" t="s">
        <v>8218</v>
      </c>
      <c r="K4238" s="555">
        <v>1</v>
      </c>
      <c r="L4238" s="546">
        <v>12</v>
      </c>
      <c r="M4238" s="578">
        <v>44688.217934003187</v>
      </c>
      <c r="N4238" s="546">
        <v>1</v>
      </c>
      <c r="O4238" s="546">
        <v>6</v>
      </c>
      <c r="P4238" s="578">
        <v>22210.111892675654</v>
      </c>
    </row>
    <row r="4239" spans="1:16" x14ac:dyDescent="0.2">
      <c r="A4239" s="546" t="s">
        <v>8110</v>
      </c>
      <c r="B4239" s="498" t="s">
        <v>619</v>
      </c>
      <c r="C4239" s="499" t="s">
        <v>620</v>
      </c>
      <c r="D4239" s="546" t="s">
        <v>8324</v>
      </c>
      <c r="E4239" s="575">
        <v>2300</v>
      </c>
      <c r="F4239" s="576" t="s">
        <v>10471</v>
      </c>
      <c r="G4239" s="577" t="s">
        <v>10472</v>
      </c>
      <c r="H4239" s="551" t="s">
        <v>10473</v>
      </c>
      <c r="I4239" s="551" t="s">
        <v>7122</v>
      </c>
      <c r="J4239" s="551" t="s">
        <v>10473</v>
      </c>
      <c r="K4239" s="555">
        <v>1</v>
      </c>
      <c r="L4239" s="546">
        <v>12</v>
      </c>
      <c r="M4239" s="578">
        <v>30288.217934003187</v>
      </c>
      <c r="N4239" s="546">
        <v>1</v>
      </c>
      <c r="O4239" s="546">
        <v>6</v>
      </c>
      <c r="P4239" s="578">
        <v>14945.311892675656</v>
      </c>
    </row>
    <row r="4240" spans="1:16" x14ac:dyDescent="0.2">
      <c r="A4240" s="546" t="s">
        <v>8110</v>
      </c>
      <c r="B4240" s="498" t="s">
        <v>619</v>
      </c>
      <c r="C4240" s="499" t="s">
        <v>620</v>
      </c>
      <c r="D4240" s="546" t="s">
        <v>10474</v>
      </c>
      <c r="E4240" s="575">
        <v>2600</v>
      </c>
      <c r="F4240" s="576" t="s">
        <v>10475</v>
      </c>
      <c r="G4240" s="577" t="s">
        <v>10476</v>
      </c>
      <c r="H4240" s="551" t="s">
        <v>8124</v>
      </c>
      <c r="I4240" s="551" t="s">
        <v>7122</v>
      </c>
      <c r="J4240" s="551" t="s">
        <v>8124</v>
      </c>
      <c r="K4240" s="555">
        <v>1</v>
      </c>
      <c r="L4240" s="546">
        <v>12</v>
      </c>
      <c r="M4240" s="578">
        <v>33888.217934003187</v>
      </c>
      <c r="N4240" s="546">
        <v>1</v>
      </c>
      <c r="O4240" s="546">
        <v>6</v>
      </c>
      <c r="P4240" s="578">
        <v>16810.111892675654</v>
      </c>
    </row>
    <row r="4241" spans="1:16" x14ac:dyDescent="0.2">
      <c r="A4241" s="546" t="s">
        <v>8110</v>
      </c>
      <c r="B4241" s="498" t="s">
        <v>619</v>
      </c>
      <c r="C4241" s="499" t="s">
        <v>620</v>
      </c>
      <c r="D4241" s="546" t="s">
        <v>10477</v>
      </c>
      <c r="E4241" s="575">
        <v>3100</v>
      </c>
      <c r="F4241" s="576">
        <v>40380561</v>
      </c>
      <c r="G4241" s="577" t="s">
        <v>10478</v>
      </c>
      <c r="H4241" s="551" t="s">
        <v>8574</v>
      </c>
      <c r="I4241" s="551" t="s">
        <v>7082</v>
      </c>
      <c r="J4241" s="551" t="s">
        <v>8574</v>
      </c>
      <c r="K4241" s="555">
        <v>1</v>
      </c>
      <c r="L4241" s="546">
        <v>12</v>
      </c>
      <c r="M4241" s="578">
        <v>39888.217934003187</v>
      </c>
      <c r="N4241" s="546">
        <v>1</v>
      </c>
      <c r="O4241" s="546">
        <v>6</v>
      </c>
      <c r="P4241" s="578">
        <v>19810.111892675654</v>
      </c>
    </row>
    <row r="4242" spans="1:16" x14ac:dyDescent="0.2">
      <c r="A4242" s="546" t="s">
        <v>8110</v>
      </c>
      <c r="B4242" s="498" t="s">
        <v>619</v>
      </c>
      <c r="C4242" s="499" t="s">
        <v>620</v>
      </c>
      <c r="D4242" s="546" t="s">
        <v>8511</v>
      </c>
      <c r="E4242" s="575">
        <v>1900</v>
      </c>
      <c r="F4242" s="576">
        <v>42340676</v>
      </c>
      <c r="G4242" s="577" t="s">
        <v>10479</v>
      </c>
      <c r="H4242" s="551" t="s">
        <v>8140</v>
      </c>
      <c r="I4242" s="551" t="s">
        <v>7142</v>
      </c>
      <c r="J4242" s="551" t="s">
        <v>8140</v>
      </c>
      <c r="K4242" s="555">
        <v>1</v>
      </c>
      <c r="L4242" s="546">
        <v>12</v>
      </c>
      <c r="M4242" s="578">
        <v>25450.417934003184</v>
      </c>
      <c r="N4242" s="546">
        <v>1</v>
      </c>
      <c r="O4242" s="546">
        <v>6</v>
      </c>
      <c r="P4242" s="578">
        <v>12329.311892675656</v>
      </c>
    </row>
    <row r="4243" spans="1:16" x14ac:dyDescent="0.2">
      <c r="A4243" s="546" t="s">
        <v>8110</v>
      </c>
      <c r="B4243" s="498" t="s">
        <v>619</v>
      </c>
      <c r="C4243" s="499" t="s">
        <v>620</v>
      </c>
      <c r="D4243" s="546" t="s">
        <v>8221</v>
      </c>
      <c r="E4243" s="575">
        <v>1900</v>
      </c>
      <c r="F4243" s="576" t="s">
        <v>10480</v>
      </c>
      <c r="G4243" s="577" t="s">
        <v>10481</v>
      </c>
      <c r="H4243" s="551" t="s">
        <v>8111</v>
      </c>
      <c r="I4243" s="551" t="s">
        <v>7142</v>
      </c>
      <c r="J4243" s="551" t="s">
        <v>8111</v>
      </c>
      <c r="K4243" s="555">
        <v>1</v>
      </c>
      <c r="L4243" s="546">
        <v>12</v>
      </c>
      <c r="M4243" s="578">
        <v>25450.417934003184</v>
      </c>
      <c r="N4243" s="546">
        <v>1</v>
      </c>
      <c r="O4243" s="546">
        <v>6</v>
      </c>
      <c r="P4243" s="578">
        <v>12329.311892675656</v>
      </c>
    </row>
    <row r="4244" spans="1:16" x14ac:dyDescent="0.2">
      <c r="A4244" s="546" t="s">
        <v>8110</v>
      </c>
      <c r="B4244" s="498" t="s">
        <v>619</v>
      </c>
      <c r="C4244" s="499" t="s">
        <v>620</v>
      </c>
      <c r="D4244" s="546" t="s">
        <v>9051</v>
      </c>
      <c r="E4244" s="575">
        <v>3300</v>
      </c>
      <c r="F4244" s="576">
        <v>41189574</v>
      </c>
      <c r="G4244" s="577" t="s">
        <v>10482</v>
      </c>
      <c r="H4244" s="551" t="s">
        <v>10483</v>
      </c>
      <c r="I4244" s="551" t="s">
        <v>7082</v>
      </c>
      <c r="J4244" s="551" t="s">
        <v>10483</v>
      </c>
      <c r="K4244" s="555">
        <v>1</v>
      </c>
      <c r="L4244" s="546">
        <v>12</v>
      </c>
      <c r="M4244" s="578">
        <v>42288.217934003187</v>
      </c>
      <c r="N4244" s="546">
        <v>1</v>
      </c>
      <c r="O4244" s="546">
        <v>6</v>
      </c>
      <c r="P4244" s="578">
        <v>21010.111892675654</v>
      </c>
    </row>
    <row r="4245" spans="1:16" x14ac:dyDescent="0.2">
      <c r="A4245" s="546" t="s">
        <v>8110</v>
      </c>
      <c r="B4245" s="498" t="s">
        <v>619</v>
      </c>
      <c r="C4245" s="499" t="s">
        <v>620</v>
      </c>
      <c r="D4245" s="546" t="s">
        <v>8219</v>
      </c>
      <c r="E4245" s="575">
        <v>1900</v>
      </c>
      <c r="F4245" s="576">
        <v>23963949</v>
      </c>
      <c r="G4245" s="577" t="s">
        <v>10484</v>
      </c>
      <c r="H4245" s="551" t="s">
        <v>8124</v>
      </c>
      <c r="I4245" s="551" t="s">
        <v>7142</v>
      </c>
      <c r="J4245" s="551" t="s">
        <v>8124</v>
      </c>
      <c r="K4245" s="555">
        <v>1</v>
      </c>
      <c r="L4245" s="546">
        <v>12</v>
      </c>
      <c r="M4245" s="578">
        <v>25450.417934003184</v>
      </c>
      <c r="N4245" s="546">
        <v>1</v>
      </c>
      <c r="O4245" s="546">
        <v>6</v>
      </c>
      <c r="P4245" s="578">
        <v>12329.311892675656</v>
      </c>
    </row>
    <row r="4246" spans="1:16" x14ac:dyDescent="0.2">
      <c r="A4246" s="546" t="s">
        <v>8110</v>
      </c>
      <c r="B4246" s="498" t="s">
        <v>619</v>
      </c>
      <c r="C4246" s="499" t="s">
        <v>620</v>
      </c>
      <c r="D4246" s="546" t="s">
        <v>8210</v>
      </c>
      <c r="E4246" s="575">
        <v>4600</v>
      </c>
      <c r="F4246" s="576">
        <v>2360278</v>
      </c>
      <c r="G4246" s="577" t="s">
        <v>10485</v>
      </c>
      <c r="H4246" s="551" t="s">
        <v>8218</v>
      </c>
      <c r="I4246" s="551" t="s">
        <v>7082</v>
      </c>
      <c r="J4246" s="551" t="s">
        <v>8218</v>
      </c>
      <c r="K4246" s="555">
        <v>1</v>
      </c>
      <c r="L4246" s="546">
        <v>12</v>
      </c>
      <c r="M4246" s="578">
        <v>57888.217934003187</v>
      </c>
      <c r="N4246" s="546">
        <v>1</v>
      </c>
      <c r="O4246" s="546">
        <v>6</v>
      </c>
      <c r="P4246" s="578">
        <v>28810.111892675654</v>
      </c>
    </row>
    <row r="4247" spans="1:16" x14ac:dyDescent="0.2">
      <c r="A4247" s="546" t="s">
        <v>8110</v>
      </c>
      <c r="B4247" s="498" t="s">
        <v>619</v>
      </c>
      <c r="C4247" s="499" t="s">
        <v>620</v>
      </c>
      <c r="D4247" s="546" t="s">
        <v>10486</v>
      </c>
      <c r="E4247" s="575">
        <v>1900</v>
      </c>
      <c r="F4247" s="576">
        <v>43281</v>
      </c>
      <c r="G4247" s="577" t="s">
        <v>10487</v>
      </c>
      <c r="H4247" s="551" t="s">
        <v>8549</v>
      </c>
      <c r="I4247" s="551" t="s">
        <v>7142</v>
      </c>
      <c r="J4247" s="551" t="s">
        <v>8549</v>
      </c>
      <c r="K4247" s="555">
        <v>1</v>
      </c>
      <c r="L4247" s="546">
        <v>12</v>
      </c>
      <c r="M4247" s="578">
        <v>25450.417934003184</v>
      </c>
      <c r="N4247" s="546">
        <v>1</v>
      </c>
      <c r="O4247" s="546">
        <v>6</v>
      </c>
      <c r="P4247" s="578">
        <v>12329.311892675656</v>
      </c>
    </row>
    <row r="4248" spans="1:16" x14ac:dyDescent="0.2">
      <c r="A4248" s="546" t="s">
        <v>8110</v>
      </c>
      <c r="B4248" s="498" t="s">
        <v>619</v>
      </c>
      <c r="C4248" s="499" t="s">
        <v>620</v>
      </c>
      <c r="D4248" s="546" t="s">
        <v>8226</v>
      </c>
      <c r="E4248" s="575">
        <v>2600</v>
      </c>
      <c r="F4248" s="576">
        <v>23840559</v>
      </c>
      <c r="G4248" s="577" t="s">
        <v>10488</v>
      </c>
      <c r="H4248" s="551" t="s">
        <v>8117</v>
      </c>
      <c r="I4248" s="551" t="s">
        <v>7122</v>
      </c>
      <c r="J4248" s="551" t="s">
        <v>8117</v>
      </c>
      <c r="K4248" s="555">
        <v>1</v>
      </c>
      <c r="L4248" s="546">
        <v>12</v>
      </c>
      <c r="M4248" s="578">
        <v>33888.217934003187</v>
      </c>
      <c r="N4248" s="546">
        <v>1</v>
      </c>
      <c r="O4248" s="546">
        <v>6</v>
      </c>
      <c r="P4248" s="578">
        <v>16810.111892675654</v>
      </c>
    </row>
    <row r="4249" spans="1:16" x14ac:dyDescent="0.2">
      <c r="A4249" s="546" t="s">
        <v>8110</v>
      </c>
      <c r="B4249" s="498" t="s">
        <v>619</v>
      </c>
      <c r="C4249" s="499" t="s">
        <v>620</v>
      </c>
      <c r="D4249" s="546" t="s">
        <v>10489</v>
      </c>
      <c r="E4249" s="575">
        <v>1900</v>
      </c>
      <c r="F4249" s="576">
        <v>24370016</v>
      </c>
      <c r="G4249" s="577" t="s">
        <v>10490</v>
      </c>
      <c r="H4249" s="551" t="s">
        <v>8124</v>
      </c>
      <c r="I4249" s="551" t="s">
        <v>7142</v>
      </c>
      <c r="J4249" s="551" t="s">
        <v>8124</v>
      </c>
      <c r="K4249" s="555">
        <v>1</v>
      </c>
      <c r="L4249" s="546">
        <v>12</v>
      </c>
      <c r="M4249" s="578">
        <v>25450.417934003184</v>
      </c>
      <c r="N4249" s="546">
        <v>1</v>
      </c>
      <c r="O4249" s="546">
        <v>6</v>
      </c>
      <c r="P4249" s="578">
        <v>12329.311892675656</v>
      </c>
    </row>
    <row r="4250" spans="1:16" x14ac:dyDescent="0.2">
      <c r="A4250" s="546" t="s">
        <v>8110</v>
      </c>
      <c r="B4250" s="498" t="s">
        <v>619</v>
      </c>
      <c r="C4250" s="499" t="s">
        <v>620</v>
      </c>
      <c r="D4250" s="546" t="s">
        <v>749</v>
      </c>
      <c r="E4250" s="575">
        <v>3500</v>
      </c>
      <c r="F4250" s="576" t="s">
        <v>10491</v>
      </c>
      <c r="G4250" s="577" t="s">
        <v>10492</v>
      </c>
      <c r="H4250" s="551" t="s">
        <v>7129</v>
      </c>
      <c r="I4250" s="551" t="s">
        <v>7082</v>
      </c>
      <c r="J4250" s="551" t="s">
        <v>7129</v>
      </c>
      <c r="K4250" s="555">
        <v>1</v>
      </c>
      <c r="L4250" s="546">
        <v>12</v>
      </c>
      <c r="M4250" s="578">
        <v>44688.217934003187</v>
      </c>
      <c r="N4250" s="546">
        <v>1</v>
      </c>
      <c r="O4250" s="546">
        <v>6</v>
      </c>
      <c r="P4250" s="578">
        <v>22210.111892675654</v>
      </c>
    </row>
    <row r="4251" spans="1:16" x14ac:dyDescent="0.2">
      <c r="A4251" s="546" t="s">
        <v>8110</v>
      </c>
      <c r="B4251" s="498" t="s">
        <v>619</v>
      </c>
      <c r="C4251" s="499" t="s">
        <v>620</v>
      </c>
      <c r="D4251" s="546" t="s">
        <v>10493</v>
      </c>
      <c r="E4251" s="575">
        <v>3500</v>
      </c>
      <c r="F4251" s="576">
        <v>6798790</v>
      </c>
      <c r="G4251" s="577" t="s">
        <v>10494</v>
      </c>
      <c r="H4251" s="551" t="s">
        <v>8179</v>
      </c>
      <c r="I4251" s="551" t="s">
        <v>7082</v>
      </c>
      <c r="J4251" s="551" t="s">
        <v>8179</v>
      </c>
      <c r="K4251" s="555">
        <v>1</v>
      </c>
      <c r="L4251" s="546">
        <v>12</v>
      </c>
      <c r="M4251" s="578">
        <v>44688.217934003187</v>
      </c>
      <c r="N4251" s="546">
        <v>1</v>
      </c>
      <c r="O4251" s="546">
        <v>6</v>
      </c>
      <c r="P4251" s="578">
        <v>22210.111892675654</v>
      </c>
    </row>
    <row r="4252" spans="1:16" x14ac:dyDescent="0.2">
      <c r="A4252" s="546" t="s">
        <v>8110</v>
      </c>
      <c r="B4252" s="498" t="s">
        <v>619</v>
      </c>
      <c r="C4252" s="499" t="s">
        <v>620</v>
      </c>
      <c r="D4252" s="546" t="s">
        <v>8111</v>
      </c>
      <c r="E4252" s="575">
        <v>2600</v>
      </c>
      <c r="F4252" s="576">
        <v>46350193</v>
      </c>
      <c r="G4252" s="577" t="s">
        <v>10495</v>
      </c>
      <c r="H4252" s="551" t="s">
        <v>9782</v>
      </c>
      <c r="I4252" s="551" t="s">
        <v>7122</v>
      </c>
      <c r="J4252" s="551" t="s">
        <v>9782</v>
      </c>
      <c r="K4252" s="555">
        <v>1</v>
      </c>
      <c r="L4252" s="546">
        <v>12</v>
      </c>
      <c r="M4252" s="578">
        <v>33888.217934003187</v>
      </c>
      <c r="N4252" s="546">
        <v>1</v>
      </c>
      <c r="O4252" s="546">
        <v>6</v>
      </c>
      <c r="P4252" s="578">
        <v>16810.111892675654</v>
      </c>
    </row>
    <row r="4253" spans="1:16" x14ac:dyDescent="0.2">
      <c r="A4253" s="546" t="s">
        <v>8110</v>
      </c>
      <c r="B4253" s="498" t="s">
        <v>619</v>
      </c>
      <c r="C4253" s="499" t="s">
        <v>620</v>
      </c>
      <c r="D4253" s="546" t="s">
        <v>8179</v>
      </c>
      <c r="E4253" s="575">
        <v>2600</v>
      </c>
      <c r="F4253" s="576">
        <v>41759716</v>
      </c>
      <c r="G4253" s="577" t="s">
        <v>10496</v>
      </c>
      <c r="H4253" s="551" t="s">
        <v>8210</v>
      </c>
      <c r="I4253" s="551" t="s">
        <v>7122</v>
      </c>
      <c r="J4253" s="551" t="s">
        <v>8210</v>
      </c>
      <c r="K4253" s="555">
        <v>1</v>
      </c>
      <c r="L4253" s="546">
        <v>12</v>
      </c>
      <c r="M4253" s="578">
        <v>33888.217934003187</v>
      </c>
      <c r="N4253" s="546">
        <v>1</v>
      </c>
      <c r="O4253" s="546">
        <v>6</v>
      </c>
      <c r="P4253" s="578">
        <v>16810.111892675654</v>
      </c>
    </row>
    <row r="4254" spans="1:16" x14ac:dyDescent="0.2">
      <c r="A4254" s="546" t="s">
        <v>8110</v>
      </c>
      <c r="B4254" s="498" t="s">
        <v>619</v>
      </c>
      <c r="C4254" s="499" t="s">
        <v>620</v>
      </c>
      <c r="D4254" s="546" t="s">
        <v>10497</v>
      </c>
      <c r="E4254" s="575">
        <v>3800</v>
      </c>
      <c r="F4254" s="576">
        <v>41759716</v>
      </c>
      <c r="G4254" s="577" t="s">
        <v>10496</v>
      </c>
      <c r="H4254" s="551" t="s">
        <v>8210</v>
      </c>
      <c r="I4254" s="551" t="s">
        <v>7082</v>
      </c>
      <c r="J4254" s="551" t="s">
        <v>8210</v>
      </c>
      <c r="K4254" s="555">
        <v>1</v>
      </c>
      <c r="L4254" s="546">
        <v>12</v>
      </c>
      <c r="M4254" s="578">
        <v>48288.217934003187</v>
      </c>
      <c r="N4254" s="546">
        <v>1</v>
      </c>
      <c r="O4254" s="546">
        <v>6</v>
      </c>
      <c r="P4254" s="578">
        <v>24010.111892675654</v>
      </c>
    </row>
    <row r="4255" spans="1:16" x14ac:dyDescent="0.2">
      <c r="A4255" s="546" t="s">
        <v>8110</v>
      </c>
      <c r="B4255" s="498" t="s">
        <v>619</v>
      </c>
      <c r="C4255" s="499" t="s">
        <v>620</v>
      </c>
      <c r="D4255" s="546" t="s">
        <v>8111</v>
      </c>
      <c r="E4255" s="575">
        <v>3300</v>
      </c>
      <c r="F4255" s="576">
        <v>30643162</v>
      </c>
      <c r="G4255" s="577" t="s">
        <v>10498</v>
      </c>
      <c r="H4255" s="551" t="s">
        <v>10499</v>
      </c>
      <c r="I4255" s="551" t="s">
        <v>7082</v>
      </c>
      <c r="J4255" s="551" t="s">
        <v>10499</v>
      </c>
      <c r="K4255" s="555">
        <v>1</v>
      </c>
      <c r="L4255" s="546">
        <v>12</v>
      </c>
      <c r="M4255" s="578">
        <v>42288.217934003187</v>
      </c>
      <c r="N4255" s="546">
        <v>1</v>
      </c>
      <c r="O4255" s="546">
        <v>6</v>
      </c>
      <c r="P4255" s="578">
        <v>21010.111892675654</v>
      </c>
    </row>
    <row r="4256" spans="1:16" x14ac:dyDescent="0.2">
      <c r="A4256" s="546" t="s">
        <v>8110</v>
      </c>
      <c r="B4256" s="498" t="s">
        <v>619</v>
      </c>
      <c r="C4256" s="499" t="s">
        <v>620</v>
      </c>
      <c r="D4256" s="546" t="s">
        <v>8176</v>
      </c>
      <c r="E4256" s="575">
        <v>1900</v>
      </c>
      <c r="F4256" s="576">
        <v>41864785</v>
      </c>
      <c r="G4256" s="577" t="s">
        <v>10500</v>
      </c>
      <c r="H4256" s="551" t="s">
        <v>8119</v>
      </c>
      <c r="I4256" s="551" t="s">
        <v>7142</v>
      </c>
      <c r="J4256" s="551" t="s">
        <v>8119</v>
      </c>
      <c r="K4256" s="555">
        <v>1</v>
      </c>
      <c r="L4256" s="546">
        <v>12</v>
      </c>
      <c r="M4256" s="578">
        <v>25450.417934003184</v>
      </c>
      <c r="N4256" s="546">
        <v>1</v>
      </c>
      <c r="O4256" s="546">
        <v>6</v>
      </c>
      <c r="P4256" s="578">
        <v>12329.311892675656</v>
      </c>
    </row>
    <row r="4257" spans="1:16" x14ac:dyDescent="0.2">
      <c r="A4257" s="546" t="s">
        <v>8110</v>
      </c>
      <c r="B4257" s="498" t="s">
        <v>619</v>
      </c>
      <c r="C4257" s="499" t="s">
        <v>620</v>
      </c>
      <c r="D4257" s="546" t="s">
        <v>10501</v>
      </c>
      <c r="E4257" s="575">
        <v>3100</v>
      </c>
      <c r="F4257" s="576">
        <v>40580281</v>
      </c>
      <c r="G4257" s="577" t="s">
        <v>10502</v>
      </c>
      <c r="H4257" s="551" t="s">
        <v>8847</v>
      </c>
      <c r="I4257" s="551" t="s">
        <v>7082</v>
      </c>
      <c r="J4257" s="551" t="s">
        <v>8847</v>
      </c>
      <c r="K4257" s="555">
        <v>1</v>
      </c>
      <c r="L4257" s="546">
        <v>12</v>
      </c>
      <c r="M4257" s="578">
        <v>39888.217934003187</v>
      </c>
      <c r="N4257" s="546">
        <v>1</v>
      </c>
      <c r="O4257" s="546">
        <v>6</v>
      </c>
      <c r="P4257" s="578">
        <v>19810.111892675654</v>
      </c>
    </row>
    <row r="4258" spans="1:16" x14ac:dyDescent="0.2">
      <c r="A4258" s="546" t="s">
        <v>8110</v>
      </c>
      <c r="B4258" s="498" t="s">
        <v>619</v>
      </c>
      <c r="C4258" s="499" t="s">
        <v>620</v>
      </c>
      <c r="D4258" s="546" t="s">
        <v>8565</v>
      </c>
      <c r="E4258" s="575">
        <v>1900</v>
      </c>
      <c r="F4258" s="576">
        <v>42607304</v>
      </c>
      <c r="G4258" s="577" t="s">
        <v>10503</v>
      </c>
      <c r="H4258" s="551" t="s">
        <v>8124</v>
      </c>
      <c r="I4258" s="551" t="s">
        <v>7142</v>
      </c>
      <c r="J4258" s="551" t="s">
        <v>8124</v>
      </c>
      <c r="K4258" s="555">
        <v>1</v>
      </c>
      <c r="L4258" s="546">
        <v>12</v>
      </c>
      <c r="M4258" s="578">
        <v>25450.417934003184</v>
      </c>
      <c r="N4258" s="546">
        <v>1</v>
      </c>
      <c r="O4258" s="546">
        <v>6</v>
      </c>
      <c r="P4258" s="578">
        <v>12329.311892675656</v>
      </c>
    </row>
    <row r="4259" spans="1:16" x14ac:dyDescent="0.2">
      <c r="A4259" s="546" t="s">
        <v>8110</v>
      </c>
      <c r="B4259" s="498" t="s">
        <v>619</v>
      </c>
      <c r="C4259" s="499" t="s">
        <v>620</v>
      </c>
      <c r="D4259" s="546" t="s">
        <v>8536</v>
      </c>
      <c r="E4259" s="575">
        <v>1900</v>
      </c>
      <c r="F4259" s="576">
        <v>41561835</v>
      </c>
      <c r="G4259" s="577" t="s">
        <v>10504</v>
      </c>
      <c r="H4259" s="551" t="s">
        <v>8124</v>
      </c>
      <c r="I4259" s="551" t="s">
        <v>7142</v>
      </c>
      <c r="J4259" s="551" t="s">
        <v>8124</v>
      </c>
      <c r="K4259" s="555">
        <v>1</v>
      </c>
      <c r="L4259" s="546">
        <v>12</v>
      </c>
      <c r="M4259" s="578">
        <v>25450.417934003184</v>
      </c>
      <c r="N4259" s="546">
        <v>1</v>
      </c>
      <c r="O4259" s="546">
        <v>6</v>
      </c>
      <c r="P4259" s="578">
        <v>12329.311892675656</v>
      </c>
    </row>
    <row r="4260" spans="1:16" x14ac:dyDescent="0.2">
      <c r="A4260" s="546" t="s">
        <v>8110</v>
      </c>
      <c r="B4260" s="498" t="s">
        <v>619</v>
      </c>
      <c r="C4260" s="499" t="s">
        <v>620</v>
      </c>
      <c r="D4260" s="546" t="s">
        <v>10505</v>
      </c>
      <c r="E4260" s="575">
        <v>3500</v>
      </c>
      <c r="F4260" s="576">
        <v>40262915</v>
      </c>
      <c r="G4260" s="577" t="s">
        <v>10506</v>
      </c>
      <c r="H4260" s="551" t="s">
        <v>10507</v>
      </c>
      <c r="I4260" s="551" t="s">
        <v>7082</v>
      </c>
      <c r="J4260" s="551" t="s">
        <v>10507</v>
      </c>
      <c r="K4260" s="555">
        <v>1</v>
      </c>
      <c r="L4260" s="546">
        <v>12</v>
      </c>
      <c r="M4260" s="578">
        <v>44688.217934003187</v>
      </c>
      <c r="N4260" s="546">
        <v>1</v>
      </c>
      <c r="O4260" s="546">
        <v>6</v>
      </c>
      <c r="P4260" s="578">
        <v>22210.111892675654</v>
      </c>
    </row>
    <row r="4261" spans="1:16" x14ac:dyDescent="0.2">
      <c r="A4261" s="546" t="s">
        <v>8110</v>
      </c>
      <c r="B4261" s="498" t="s">
        <v>619</v>
      </c>
      <c r="C4261" s="499" t="s">
        <v>620</v>
      </c>
      <c r="D4261" s="546" t="s">
        <v>8176</v>
      </c>
      <c r="E4261" s="575">
        <v>3500</v>
      </c>
      <c r="F4261" s="576" t="s">
        <v>10508</v>
      </c>
      <c r="G4261" s="577" t="s">
        <v>10509</v>
      </c>
      <c r="H4261" s="551" t="s">
        <v>10510</v>
      </c>
      <c r="I4261" s="551" t="s">
        <v>7082</v>
      </c>
      <c r="J4261" s="551" t="s">
        <v>10510</v>
      </c>
      <c r="K4261" s="555">
        <v>1</v>
      </c>
      <c r="L4261" s="546">
        <v>12</v>
      </c>
      <c r="M4261" s="578">
        <v>44688.217934003187</v>
      </c>
      <c r="N4261" s="546">
        <v>1</v>
      </c>
      <c r="O4261" s="546">
        <v>6</v>
      </c>
      <c r="P4261" s="578">
        <v>22210.111892675654</v>
      </c>
    </row>
    <row r="4262" spans="1:16" x14ac:dyDescent="0.2">
      <c r="A4262" s="546" t="s">
        <v>8110</v>
      </c>
      <c r="B4262" s="498" t="s">
        <v>619</v>
      </c>
      <c r="C4262" s="499" t="s">
        <v>620</v>
      </c>
      <c r="D4262" s="546" t="s">
        <v>8367</v>
      </c>
      <c r="E4262" s="575">
        <v>4300</v>
      </c>
      <c r="F4262" s="576">
        <v>72810392</v>
      </c>
      <c r="G4262" s="577" t="s">
        <v>10511</v>
      </c>
      <c r="H4262" s="551" t="s">
        <v>10512</v>
      </c>
      <c r="I4262" s="551" t="s">
        <v>7082</v>
      </c>
      <c r="J4262" s="551" t="s">
        <v>10512</v>
      </c>
      <c r="K4262" s="555">
        <v>1</v>
      </c>
      <c r="L4262" s="546">
        <v>12</v>
      </c>
      <c r="M4262" s="578">
        <v>54288.217934003187</v>
      </c>
      <c r="N4262" s="546">
        <v>1</v>
      </c>
      <c r="O4262" s="546">
        <v>6</v>
      </c>
      <c r="P4262" s="578">
        <v>27010.111892675654</v>
      </c>
    </row>
    <row r="4263" spans="1:16" x14ac:dyDescent="0.2">
      <c r="A4263" s="546" t="s">
        <v>8110</v>
      </c>
      <c r="B4263" s="498" t="s">
        <v>619</v>
      </c>
      <c r="C4263" s="499" t="s">
        <v>620</v>
      </c>
      <c r="D4263" s="546" t="s">
        <v>8111</v>
      </c>
      <c r="E4263" s="575">
        <v>1900</v>
      </c>
      <c r="F4263" s="576">
        <v>42219284</v>
      </c>
      <c r="G4263" s="577" t="s">
        <v>10513</v>
      </c>
      <c r="H4263" s="551" t="s">
        <v>8119</v>
      </c>
      <c r="I4263" s="551" t="s">
        <v>7142</v>
      </c>
      <c r="J4263" s="551" t="s">
        <v>8119</v>
      </c>
      <c r="K4263" s="555">
        <v>1</v>
      </c>
      <c r="L4263" s="546">
        <v>12</v>
      </c>
      <c r="M4263" s="578">
        <v>25450.417934003184</v>
      </c>
      <c r="N4263" s="546">
        <v>1</v>
      </c>
      <c r="O4263" s="546">
        <v>6</v>
      </c>
      <c r="P4263" s="578">
        <v>12329.311892675656</v>
      </c>
    </row>
    <row r="4264" spans="1:16" x14ac:dyDescent="0.2">
      <c r="A4264" s="546" t="s">
        <v>8110</v>
      </c>
      <c r="B4264" s="498" t="s">
        <v>619</v>
      </c>
      <c r="C4264" s="499" t="s">
        <v>620</v>
      </c>
      <c r="D4264" s="546" t="s">
        <v>10514</v>
      </c>
      <c r="E4264" s="575">
        <v>3300</v>
      </c>
      <c r="F4264" s="576">
        <v>40094796</v>
      </c>
      <c r="G4264" s="577" t="s">
        <v>10515</v>
      </c>
      <c r="H4264" s="551" t="s">
        <v>8179</v>
      </c>
      <c r="I4264" s="551" t="s">
        <v>7082</v>
      </c>
      <c r="J4264" s="551" t="s">
        <v>8179</v>
      </c>
      <c r="K4264" s="555">
        <v>1</v>
      </c>
      <c r="L4264" s="546">
        <v>12</v>
      </c>
      <c r="M4264" s="578">
        <v>42288.217934003187</v>
      </c>
      <c r="N4264" s="546">
        <v>1</v>
      </c>
      <c r="O4264" s="546">
        <v>6</v>
      </c>
      <c r="P4264" s="578">
        <v>21010.111892675654</v>
      </c>
    </row>
    <row r="4265" spans="1:16" x14ac:dyDescent="0.2">
      <c r="A4265" s="546" t="s">
        <v>8110</v>
      </c>
      <c r="B4265" s="498" t="s">
        <v>619</v>
      </c>
      <c r="C4265" s="499" t="s">
        <v>620</v>
      </c>
      <c r="D4265" s="546" t="s">
        <v>10516</v>
      </c>
      <c r="E4265" s="575">
        <v>4300</v>
      </c>
      <c r="F4265" s="576" t="s">
        <v>10517</v>
      </c>
      <c r="G4265" s="577" t="s">
        <v>10518</v>
      </c>
      <c r="H4265" s="551" t="s">
        <v>10519</v>
      </c>
      <c r="I4265" s="551" t="s">
        <v>7082</v>
      </c>
      <c r="J4265" s="551" t="s">
        <v>10519</v>
      </c>
      <c r="K4265" s="555">
        <v>1</v>
      </c>
      <c r="L4265" s="546">
        <v>12</v>
      </c>
      <c r="M4265" s="578">
        <v>54288.217934003187</v>
      </c>
      <c r="N4265" s="546">
        <v>1</v>
      </c>
      <c r="O4265" s="546">
        <v>6</v>
      </c>
      <c r="P4265" s="578">
        <v>27010.111892675654</v>
      </c>
    </row>
    <row r="4266" spans="1:16" x14ac:dyDescent="0.2">
      <c r="A4266" s="546" t="s">
        <v>8110</v>
      </c>
      <c r="B4266" s="498" t="s">
        <v>619</v>
      </c>
      <c r="C4266" s="499" t="s">
        <v>620</v>
      </c>
      <c r="D4266" s="546" t="s">
        <v>8111</v>
      </c>
      <c r="E4266" s="575">
        <v>3500</v>
      </c>
      <c r="F4266" s="576">
        <v>31036559</v>
      </c>
      <c r="G4266" s="577" t="s">
        <v>10520</v>
      </c>
      <c r="H4266" s="551" t="s">
        <v>7884</v>
      </c>
      <c r="I4266" s="551" t="s">
        <v>7082</v>
      </c>
      <c r="J4266" s="551" t="s">
        <v>7884</v>
      </c>
      <c r="K4266" s="555">
        <v>1</v>
      </c>
      <c r="L4266" s="546">
        <v>12</v>
      </c>
      <c r="M4266" s="578">
        <v>44688.217934003187</v>
      </c>
      <c r="N4266" s="546">
        <v>1</v>
      </c>
      <c r="O4266" s="546">
        <v>6</v>
      </c>
      <c r="P4266" s="578">
        <v>22210.111892675654</v>
      </c>
    </row>
    <row r="4267" spans="1:16" x14ac:dyDescent="0.2">
      <c r="A4267" s="546" t="s">
        <v>8110</v>
      </c>
      <c r="B4267" s="498" t="s">
        <v>619</v>
      </c>
      <c r="C4267" s="499" t="s">
        <v>620</v>
      </c>
      <c r="D4267" s="546" t="s">
        <v>8536</v>
      </c>
      <c r="E4267" s="575">
        <v>1900</v>
      </c>
      <c r="F4267" s="576">
        <v>31040727</v>
      </c>
      <c r="G4267" s="577" t="s">
        <v>10521</v>
      </c>
      <c r="H4267" s="551" t="s">
        <v>8119</v>
      </c>
      <c r="I4267" s="551" t="s">
        <v>7142</v>
      </c>
      <c r="J4267" s="551" t="s">
        <v>8119</v>
      </c>
      <c r="K4267" s="555">
        <v>1</v>
      </c>
      <c r="L4267" s="546">
        <v>12</v>
      </c>
      <c r="M4267" s="578">
        <v>25450.417934003184</v>
      </c>
      <c r="N4267" s="546">
        <v>1</v>
      </c>
      <c r="O4267" s="546">
        <v>6</v>
      </c>
      <c r="P4267" s="578">
        <v>12329.311892675656</v>
      </c>
    </row>
    <row r="4268" spans="1:16" x14ac:dyDescent="0.2">
      <c r="A4268" s="546" t="s">
        <v>8110</v>
      </c>
      <c r="B4268" s="498" t="s">
        <v>619</v>
      </c>
      <c r="C4268" s="499" t="s">
        <v>620</v>
      </c>
      <c r="D4268" s="546" t="s">
        <v>8647</v>
      </c>
      <c r="E4268" s="575">
        <v>2000</v>
      </c>
      <c r="F4268" s="576">
        <v>19327137</v>
      </c>
      <c r="G4268" s="577" t="s">
        <v>10522</v>
      </c>
      <c r="H4268" s="551" t="s">
        <v>10523</v>
      </c>
      <c r="I4268" s="551" t="s">
        <v>7142</v>
      </c>
      <c r="J4268" s="551" t="s">
        <v>10523</v>
      </c>
      <c r="K4268" s="555">
        <v>1</v>
      </c>
      <c r="L4268" s="546">
        <v>12</v>
      </c>
      <c r="M4268" s="578">
        <v>26688.217934003187</v>
      </c>
      <c r="N4268" s="546">
        <v>1</v>
      </c>
      <c r="O4268" s="546">
        <v>4</v>
      </c>
      <c r="P4268" s="578">
        <v>9020</v>
      </c>
    </row>
    <row r="4269" spans="1:16" x14ac:dyDescent="0.2">
      <c r="A4269" s="546" t="s">
        <v>8110</v>
      </c>
      <c r="B4269" s="498" t="s">
        <v>619</v>
      </c>
      <c r="C4269" s="499" t="s">
        <v>620</v>
      </c>
      <c r="D4269" s="546" t="s">
        <v>10524</v>
      </c>
      <c r="E4269" s="575">
        <v>3300</v>
      </c>
      <c r="F4269" s="576">
        <v>42157330</v>
      </c>
      <c r="G4269" s="577" t="s">
        <v>10525</v>
      </c>
      <c r="H4269" s="551" t="s">
        <v>10526</v>
      </c>
      <c r="I4269" s="551" t="s">
        <v>7082</v>
      </c>
      <c r="J4269" s="551" t="s">
        <v>10526</v>
      </c>
      <c r="K4269" s="555">
        <v>1</v>
      </c>
      <c r="L4269" s="546">
        <v>12</v>
      </c>
      <c r="M4269" s="578">
        <v>42288.217934003187</v>
      </c>
      <c r="N4269" s="546">
        <v>1</v>
      </c>
      <c r="O4269" s="546">
        <v>6</v>
      </c>
      <c r="P4269" s="578">
        <v>21010.111892675654</v>
      </c>
    </row>
    <row r="4270" spans="1:16" x14ac:dyDescent="0.2">
      <c r="A4270" s="546" t="s">
        <v>8110</v>
      </c>
      <c r="B4270" s="498" t="s">
        <v>619</v>
      </c>
      <c r="C4270" s="499" t="s">
        <v>620</v>
      </c>
      <c r="D4270" s="546" t="s">
        <v>8111</v>
      </c>
      <c r="E4270" s="575">
        <v>1900</v>
      </c>
      <c r="F4270" s="576">
        <v>25201258</v>
      </c>
      <c r="G4270" s="577" t="s">
        <v>10527</v>
      </c>
      <c r="H4270" s="551" t="s">
        <v>8124</v>
      </c>
      <c r="I4270" s="551" t="s">
        <v>7142</v>
      </c>
      <c r="J4270" s="551" t="s">
        <v>8124</v>
      </c>
      <c r="K4270" s="555">
        <v>1</v>
      </c>
      <c r="L4270" s="546">
        <v>12</v>
      </c>
      <c r="M4270" s="578">
        <v>25450.417934003184</v>
      </c>
      <c r="N4270" s="546">
        <v>1</v>
      </c>
      <c r="O4270" s="546">
        <v>6</v>
      </c>
      <c r="P4270" s="578">
        <v>12329.311892675656</v>
      </c>
    </row>
    <row r="4271" spans="1:16" x14ac:dyDescent="0.2">
      <c r="A4271" s="546" t="s">
        <v>8110</v>
      </c>
      <c r="B4271" s="498" t="s">
        <v>619</v>
      </c>
      <c r="C4271" s="499" t="s">
        <v>620</v>
      </c>
      <c r="D4271" s="546" t="s">
        <v>8877</v>
      </c>
      <c r="E4271" s="575">
        <v>1900</v>
      </c>
      <c r="F4271" s="576">
        <v>25310977</v>
      </c>
      <c r="G4271" s="577" t="s">
        <v>10528</v>
      </c>
      <c r="H4271" s="551" t="s">
        <v>8119</v>
      </c>
      <c r="I4271" s="551" t="s">
        <v>7142</v>
      </c>
      <c r="J4271" s="551" t="s">
        <v>8119</v>
      </c>
      <c r="K4271" s="555">
        <v>1</v>
      </c>
      <c r="L4271" s="546">
        <v>12</v>
      </c>
      <c r="M4271" s="578">
        <v>25450.417934003184</v>
      </c>
      <c r="N4271" s="546">
        <v>1</v>
      </c>
      <c r="O4271" s="546">
        <v>3</v>
      </c>
      <c r="P4271" s="578">
        <v>6513</v>
      </c>
    </row>
    <row r="4272" spans="1:16" x14ac:dyDescent="0.2">
      <c r="A4272" s="546" t="s">
        <v>8110</v>
      </c>
      <c r="B4272" s="498" t="s">
        <v>619</v>
      </c>
      <c r="C4272" s="499" t="s">
        <v>620</v>
      </c>
      <c r="D4272" s="546" t="s">
        <v>10529</v>
      </c>
      <c r="E4272" s="575">
        <v>1900</v>
      </c>
      <c r="F4272" s="576">
        <v>23949290</v>
      </c>
      <c r="G4272" s="577" t="s">
        <v>10530</v>
      </c>
      <c r="H4272" s="551" t="s">
        <v>8119</v>
      </c>
      <c r="I4272" s="551" t="s">
        <v>7142</v>
      </c>
      <c r="J4272" s="551" t="s">
        <v>8119</v>
      </c>
      <c r="K4272" s="555">
        <v>1</v>
      </c>
      <c r="L4272" s="546">
        <v>12</v>
      </c>
      <c r="M4272" s="578">
        <v>25450.417934003184</v>
      </c>
      <c r="N4272" s="546">
        <v>1</v>
      </c>
      <c r="O4272" s="546">
        <v>6</v>
      </c>
      <c r="P4272" s="578">
        <v>12329.311892675656</v>
      </c>
    </row>
    <row r="4273" spans="1:16" x14ac:dyDescent="0.2">
      <c r="A4273" s="546" t="s">
        <v>8110</v>
      </c>
      <c r="B4273" s="498" t="s">
        <v>619</v>
      </c>
      <c r="C4273" s="499" t="s">
        <v>620</v>
      </c>
      <c r="D4273" s="546" t="s">
        <v>10531</v>
      </c>
      <c r="E4273" s="575">
        <v>5000</v>
      </c>
      <c r="F4273" s="576">
        <v>43454862</v>
      </c>
      <c r="G4273" s="577" t="s">
        <v>10532</v>
      </c>
      <c r="H4273" s="551" t="s">
        <v>10533</v>
      </c>
      <c r="I4273" s="551" t="s">
        <v>7082</v>
      </c>
      <c r="J4273" s="551" t="s">
        <v>10533</v>
      </c>
      <c r="K4273" s="555">
        <v>1</v>
      </c>
      <c r="L4273" s="546">
        <v>12</v>
      </c>
      <c r="M4273" s="578">
        <v>62688.217934003187</v>
      </c>
      <c r="N4273" s="546">
        <v>1</v>
      </c>
      <c r="O4273" s="546">
        <v>6</v>
      </c>
      <c r="P4273" s="578">
        <v>31210.111892675654</v>
      </c>
    </row>
    <row r="4274" spans="1:16" x14ac:dyDescent="0.2">
      <c r="A4274" s="546" t="s">
        <v>8110</v>
      </c>
      <c r="B4274" s="498" t="s">
        <v>619</v>
      </c>
      <c r="C4274" s="499" t="s">
        <v>620</v>
      </c>
      <c r="D4274" s="546" t="s">
        <v>10534</v>
      </c>
      <c r="E4274" s="575">
        <v>1900</v>
      </c>
      <c r="F4274" s="576">
        <v>25314100</v>
      </c>
      <c r="G4274" s="577" t="s">
        <v>10535</v>
      </c>
      <c r="H4274" s="551" t="s">
        <v>8124</v>
      </c>
      <c r="I4274" s="551" t="s">
        <v>7142</v>
      </c>
      <c r="J4274" s="551" t="s">
        <v>8124</v>
      </c>
      <c r="K4274" s="555">
        <v>1</v>
      </c>
      <c r="L4274" s="546">
        <v>12</v>
      </c>
      <c r="M4274" s="578">
        <v>25450.417934003184</v>
      </c>
      <c r="N4274" s="546">
        <v>1</v>
      </c>
      <c r="O4274" s="546">
        <v>6</v>
      </c>
      <c r="P4274" s="578">
        <v>12329.311892675656</v>
      </c>
    </row>
    <row r="4275" spans="1:16" x14ac:dyDescent="0.2">
      <c r="A4275" s="546" t="s">
        <v>8110</v>
      </c>
      <c r="B4275" s="498" t="s">
        <v>619</v>
      </c>
      <c r="C4275" s="499" t="s">
        <v>620</v>
      </c>
      <c r="D4275" s="546" t="s">
        <v>8324</v>
      </c>
      <c r="E4275" s="575">
        <v>3500</v>
      </c>
      <c r="F4275" s="576">
        <v>43281</v>
      </c>
      <c r="G4275" s="577" t="s">
        <v>10536</v>
      </c>
      <c r="H4275" s="551" t="s">
        <v>8950</v>
      </c>
      <c r="I4275" s="551" t="s">
        <v>7082</v>
      </c>
      <c r="J4275" s="551" t="s">
        <v>8950</v>
      </c>
      <c r="K4275" s="555">
        <v>1</v>
      </c>
      <c r="L4275" s="546">
        <v>12</v>
      </c>
      <c r="M4275" s="578">
        <v>44688.217934003187</v>
      </c>
      <c r="N4275" s="546">
        <v>1</v>
      </c>
      <c r="O4275" s="546">
        <v>6</v>
      </c>
      <c r="P4275" s="578">
        <v>22210.111892675654</v>
      </c>
    </row>
    <row r="4276" spans="1:16" x14ac:dyDescent="0.2">
      <c r="A4276" s="546" t="s">
        <v>8110</v>
      </c>
      <c r="B4276" s="498" t="s">
        <v>619</v>
      </c>
      <c r="C4276" s="499" t="s">
        <v>620</v>
      </c>
      <c r="D4276" s="546" t="s">
        <v>8111</v>
      </c>
      <c r="E4276" s="575">
        <v>1900</v>
      </c>
      <c r="F4276" s="576">
        <v>23985320</v>
      </c>
      <c r="G4276" s="577" t="s">
        <v>10537</v>
      </c>
      <c r="H4276" s="551" t="s">
        <v>8233</v>
      </c>
      <c r="I4276" s="551" t="s">
        <v>7142</v>
      </c>
      <c r="J4276" s="551" t="s">
        <v>8233</v>
      </c>
      <c r="K4276" s="555">
        <v>1</v>
      </c>
      <c r="L4276" s="546">
        <v>12</v>
      </c>
      <c r="M4276" s="578">
        <v>25450.417934003184</v>
      </c>
      <c r="N4276" s="546">
        <v>1</v>
      </c>
      <c r="O4276" s="546">
        <v>6</v>
      </c>
      <c r="P4276" s="578">
        <v>12329.311892675656</v>
      </c>
    </row>
    <row r="4277" spans="1:16" x14ac:dyDescent="0.2">
      <c r="A4277" s="546" t="s">
        <v>8110</v>
      </c>
      <c r="B4277" s="498" t="s">
        <v>619</v>
      </c>
      <c r="C4277" s="499" t="s">
        <v>620</v>
      </c>
      <c r="D4277" s="546" t="s">
        <v>7728</v>
      </c>
      <c r="E4277" s="575">
        <v>4600</v>
      </c>
      <c r="F4277" s="576">
        <v>23975404</v>
      </c>
      <c r="G4277" s="577" t="s">
        <v>10538</v>
      </c>
      <c r="H4277" s="551" t="s">
        <v>4606</v>
      </c>
      <c r="I4277" s="551" t="s">
        <v>7082</v>
      </c>
      <c r="J4277" s="551" t="s">
        <v>4606</v>
      </c>
      <c r="K4277" s="555">
        <v>1</v>
      </c>
      <c r="L4277" s="546">
        <v>12</v>
      </c>
      <c r="M4277" s="578">
        <v>57888.217934003187</v>
      </c>
      <c r="N4277" s="546">
        <v>1</v>
      </c>
      <c r="O4277" s="546">
        <v>6</v>
      </c>
      <c r="P4277" s="578">
        <v>28810.111892675654</v>
      </c>
    </row>
    <row r="4278" spans="1:16" x14ac:dyDescent="0.2">
      <c r="A4278" s="546" t="s">
        <v>8110</v>
      </c>
      <c r="B4278" s="498" t="s">
        <v>619</v>
      </c>
      <c r="C4278" s="499" t="s">
        <v>620</v>
      </c>
      <c r="D4278" s="546" t="s">
        <v>10539</v>
      </c>
      <c r="E4278" s="575">
        <v>2300</v>
      </c>
      <c r="F4278" s="576">
        <v>23924191</v>
      </c>
      <c r="G4278" s="577" t="s">
        <v>10540</v>
      </c>
      <c r="H4278" s="551" t="s">
        <v>10541</v>
      </c>
      <c r="I4278" s="551" t="s">
        <v>7122</v>
      </c>
      <c r="J4278" s="551" t="s">
        <v>10541</v>
      </c>
      <c r="K4278" s="555">
        <v>1</v>
      </c>
      <c r="L4278" s="546">
        <v>12</v>
      </c>
      <c r="M4278" s="578">
        <v>30288.217934003187</v>
      </c>
      <c r="N4278" s="546">
        <v>1</v>
      </c>
      <c r="O4278" s="546">
        <v>6</v>
      </c>
      <c r="P4278" s="578">
        <v>14945.311892675656</v>
      </c>
    </row>
    <row r="4279" spans="1:16" x14ac:dyDescent="0.2">
      <c r="A4279" s="546" t="s">
        <v>8110</v>
      </c>
      <c r="B4279" s="498" t="s">
        <v>619</v>
      </c>
      <c r="C4279" s="499" t="s">
        <v>620</v>
      </c>
      <c r="D4279" s="546" t="s">
        <v>10542</v>
      </c>
      <c r="E4279" s="575">
        <v>1900</v>
      </c>
      <c r="F4279" s="576">
        <v>23826616</v>
      </c>
      <c r="G4279" s="577" t="s">
        <v>10543</v>
      </c>
      <c r="H4279" s="551" t="s">
        <v>8145</v>
      </c>
      <c r="I4279" s="551" t="s">
        <v>7142</v>
      </c>
      <c r="J4279" s="551" t="s">
        <v>8145</v>
      </c>
      <c r="K4279" s="555">
        <v>1</v>
      </c>
      <c r="L4279" s="546">
        <v>12</v>
      </c>
      <c r="M4279" s="578">
        <v>25450.417934003184</v>
      </c>
      <c r="N4279" s="546">
        <v>1</v>
      </c>
      <c r="O4279" s="546">
        <v>6</v>
      </c>
      <c r="P4279" s="578">
        <v>12329.311892675656</v>
      </c>
    </row>
    <row r="4280" spans="1:16" x14ac:dyDescent="0.2">
      <c r="A4280" s="546" t="s">
        <v>8110</v>
      </c>
      <c r="B4280" s="498" t="s">
        <v>619</v>
      </c>
      <c r="C4280" s="499" t="s">
        <v>620</v>
      </c>
      <c r="D4280" s="546" t="s">
        <v>10544</v>
      </c>
      <c r="E4280" s="575">
        <v>2400</v>
      </c>
      <c r="F4280" s="576" t="s">
        <v>10545</v>
      </c>
      <c r="G4280" s="577" t="s">
        <v>10546</v>
      </c>
      <c r="H4280" s="551" t="s">
        <v>10547</v>
      </c>
      <c r="I4280" s="551" t="s">
        <v>7122</v>
      </c>
      <c r="J4280" s="551" t="s">
        <v>10547</v>
      </c>
      <c r="K4280" s="555">
        <v>1</v>
      </c>
      <c r="L4280" s="546">
        <v>12</v>
      </c>
      <c r="M4280" s="578">
        <v>31488.217934003187</v>
      </c>
      <c r="N4280" s="546">
        <v>1</v>
      </c>
      <c r="O4280" s="546">
        <v>1</v>
      </c>
      <c r="P4280" s="578">
        <v>2916</v>
      </c>
    </row>
    <row r="4281" spans="1:16" x14ac:dyDescent="0.2">
      <c r="A4281" s="546" t="s">
        <v>8110</v>
      </c>
      <c r="B4281" s="498" t="s">
        <v>619</v>
      </c>
      <c r="C4281" s="499" t="s">
        <v>620</v>
      </c>
      <c r="D4281" s="546" t="s">
        <v>10548</v>
      </c>
      <c r="E4281" s="575">
        <v>3500</v>
      </c>
      <c r="F4281" s="576">
        <v>23975274</v>
      </c>
      <c r="G4281" s="577" t="s">
        <v>10549</v>
      </c>
      <c r="H4281" s="551" t="s">
        <v>8567</v>
      </c>
      <c r="I4281" s="551" t="s">
        <v>7082</v>
      </c>
      <c r="J4281" s="551" t="s">
        <v>8567</v>
      </c>
      <c r="K4281" s="555">
        <v>1</v>
      </c>
      <c r="L4281" s="546">
        <v>12</v>
      </c>
      <c r="M4281" s="578">
        <v>44688.217934003187</v>
      </c>
      <c r="N4281" s="546">
        <v>1</v>
      </c>
      <c r="O4281" s="546">
        <v>6</v>
      </c>
      <c r="P4281" s="578">
        <v>22210.111892675654</v>
      </c>
    </row>
    <row r="4282" spans="1:16" x14ac:dyDescent="0.2">
      <c r="A4282" s="546" t="s">
        <v>8110</v>
      </c>
      <c r="B4282" s="498" t="s">
        <v>619</v>
      </c>
      <c r="C4282" s="499" t="s">
        <v>620</v>
      </c>
      <c r="D4282" s="546" t="s">
        <v>10550</v>
      </c>
      <c r="E4282" s="575">
        <v>3500</v>
      </c>
      <c r="F4282" s="576">
        <v>23945849</v>
      </c>
      <c r="G4282" s="577" t="s">
        <v>10551</v>
      </c>
      <c r="H4282" s="551" t="s">
        <v>7810</v>
      </c>
      <c r="I4282" s="551" t="s">
        <v>7082</v>
      </c>
      <c r="J4282" s="551" t="s">
        <v>7810</v>
      </c>
      <c r="K4282" s="555">
        <v>1</v>
      </c>
      <c r="L4282" s="546">
        <v>12</v>
      </c>
      <c r="M4282" s="578">
        <v>44688.217934003187</v>
      </c>
      <c r="N4282" s="546">
        <v>1</v>
      </c>
      <c r="O4282" s="546">
        <v>6</v>
      </c>
      <c r="P4282" s="578">
        <v>22210.111892675654</v>
      </c>
    </row>
    <row r="4283" spans="1:16" x14ac:dyDescent="0.2">
      <c r="A4283" s="546" t="s">
        <v>8110</v>
      </c>
      <c r="B4283" s="498" t="s">
        <v>619</v>
      </c>
      <c r="C4283" s="499" t="s">
        <v>620</v>
      </c>
      <c r="D4283" s="546" t="s">
        <v>10552</v>
      </c>
      <c r="E4283" s="575">
        <v>3300</v>
      </c>
      <c r="F4283" s="576">
        <v>25135717</v>
      </c>
      <c r="G4283" s="577" t="s">
        <v>10553</v>
      </c>
      <c r="H4283" s="551" t="s">
        <v>7810</v>
      </c>
      <c r="I4283" s="551" t="s">
        <v>7082</v>
      </c>
      <c r="J4283" s="551" t="s">
        <v>7810</v>
      </c>
      <c r="K4283" s="555">
        <v>1</v>
      </c>
      <c r="L4283" s="546">
        <v>12</v>
      </c>
      <c r="M4283" s="578">
        <v>42288.217934003187</v>
      </c>
      <c r="N4283" s="546">
        <v>1</v>
      </c>
      <c r="O4283" s="546">
        <v>6</v>
      </c>
      <c r="P4283" s="578">
        <v>21010.111892675654</v>
      </c>
    </row>
    <row r="4284" spans="1:16" x14ac:dyDescent="0.2">
      <c r="A4284" s="546" t="s">
        <v>8110</v>
      </c>
      <c r="B4284" s="498" t="s">
        <v>619</v>
      </c>
      <c r="C4284" s="499" t="s">
        <v>620</v>
      </c>
      <c r="D4284" s="546" t="s">
        <v>7884</v>
      </c>
      <c r="E4284" s="575">
        <v>1900</v>
      </c>
      <c r="F4284" s="576">
        <v>43249486</v>
      </c>
      <c r="G4284" s="577" t="s">
        <v>10554</v>
      </c>
      <c r="H4284" s="551" t="s">
        <v>8124</v>
      </c>
      <c r="I4284" s="551" t="s">
        <v>7142</v>
      </c>
      <c r="J4284" s="551" t="s">
        <v>8124</v>
      </c>
      <c r="K4284" s="555">
        <v>1</v>
      </c>
      <c r="L4284" s="546">
        <v>12</v>
      </c>
      <c r="M4284" s="578">
        <v>25450.417934003184</v>
      </c>
      <c r="N4284" s="546">
        <v>1</v>
      </c>
      <c r="O4284" s="546">
        <v>6</v>
      </c>
      <c r="P4284" s="578">
        <v>12329.311892675656</v>
      </c>
    </row>
    <row r="4285" spans="1:16" x14ac:dyDescent="0.2">
      <c r="A4285" s="546" t="s">
        <v>8110</v>
      </c>
      <c r="B4285" s="498" t="s">
        <v>619</v>
      </c>
      <c r="C4285" s="499" t="s">
        <v>620</v>
      </c>
      <c r="D4285" s="546" t="s">
        <v>10555</v>
      </c>
      <c r="E4285" s="575">
        <v>3300</v>
      </c>
      <c r="F4285" s="576">
        <v>23813579</v>
      </c>
      <c r="G4285" s="577" t="s">
        <v>10556</v>
      </c>
      <c r="H4285" s="551" t="s">
        <v>8655</v>
      </c>
      <c r="I4285" s="551" t="s">
        <v>7082</v>
      </c>
      <c r="J4285" s="551" t="s">
        <v>8655</v>
      </c>
      <c r="K4285" s="555">
        <v>1</v>
      </c>
      <c r="L4285" s="546">
        <v>12</v>
      </c>
      <c r="M4285" s="578">
        <v>42288.217934003187</v>
      </c>
      <c r="N4285" s="546">
        <v>1</v>
      </c>
      <c r="O4285" s="546">
        <v>6</v>
      </c>
      <c r="P4285" s="578">
        <v>21010.111892675654</v>
      </c>
    </row>
    <row r="4286" spans="1:16" x14ac:dyDescent="0.2">
      <c r="A4286" s="546" t="s">
        <v>8110</v>
      </c>
      <c r="B4286" s="498" t="s">
        <v>619</v>
      </c>
      <c r="C4286" s="499" t="s">
        <v>620</v>
      </c>
      <c r="D4286" s="546" t="s">
        <v>10557</v>
      </c>
      <c r="E4286" s="575">
        <v>1900</v>
      </c>
      <c r="F4286" s="576">
        <v>23975026</v>
      </c>
      <c r="G4286" s="577" t="s">
        <v>10558</v>
      </c>
      <c r="H4286" s="551" t="s">
        <v>8124</v>
      </c>
      <c r="I4286" s="551" t="s">
        <v>7142</v>
      </c>
      <c r="J4286" s="551" t="s">
        <v>8124</v>
      </c>
      <c r="K4286" s="555">
        <v>1</v>
      </c>
      <c r="L4286" s="546">
        <v>12</v>
      </c>
      <c r="M4286" s="578">
        <v>25450.417934003184</v>
      </c>
      <c r="N4286" s="546">
        <v>1</v>
      </c>
      <c r="O4286" s="546">
        <v>6</v>
      </c>
      <c r="P4286" s="578">
        <v>12329.311892675656</v>
      </c>
    </row>
    <row r="4287" spans="1:16" x14ac:dyDescent="0.2">
      <c r="A4287" s="546" t="s">
        <v>8110</v>
      </c>
      <c r="B4287" s="498" t="s">
        <v>619</v>
      </c>
      <c r="C4287" s="499" t="s">
        <v>620</v>
      </c>
      <c r="D4287" s="546" t="s">
        <v>8685</v>
      </c>
      <c r="E4287" s="575">
        <v>2600</v>
      </c>
      <c r="F4287" s="576">
        <v>23846020</v>
      </c>
      <c r="G4287" s="577" t="s">
        <v>10559</v>
      </c>
      <c r="H4287" s="551" t="s">
        <v>10560</v>
      </c>
      <c r="I4287" s="551" t="s">
        <v>7122</v>
      </c>
      <c r="J4287" s="551" t="s">
        <v>10560</v>
      </c>
      <c r="K4287" s="555">
        <v>1</v>
      </c>
      <c r="L4287" s="546">
        <v>12</v>
      </c>
      <c r="M4287" s="578">
        <v>33888.217934003187</v>
      </c>
      <c r="N4287" s="546">
        <v>1</v>
      </c>
      <c r="O4287" s="546">
        <v>6</v>
      </c>
      <c r="P4287" s="578">
        <v>16810.111892675654</v>
      </c>
    </row>
    <row r="4288" spans="1:16" x14ac:dyDescent="0.2">
      <c r="A4288" s="546" t="s">
        <v>8110</v>
      </c>
      <c r="B4288" s="498" t="s">
        <v>619</v>
      </c>
      <c r="C4288" s="499" t="s">
        <v>620</v>
      </c>
      <c r="D4288" s="546" t="s">
        <v>10561</v>
      </c>
      <c r="E4288" s="575">
        <v>1900</v>
      </c>
      <c r="F4288" s="576">
        <v>23881070</v>
      </c>
      <c r="G4288" s="577" t="s">
        <v>10562</v>
      </c>
      <c r="H4288" s="551" t="s">
        <v>8298</v>
      </c>
      <c r="I4288" s="551" t="s">
        <v>7142</v>
      </c>
      <c r="J4288" s="551" t="s">
        <v>8298</v>
      </c>
      <c r="K4288" s="555">
        <v>1</v>
      </c>
      <c r="L4288" s="546">
        <v>12</v>
      </c>
      <c r="M4288" s="578">
        <v>25450.417934003184</v>
      </c>
      <c r="N4288" s="546">
        <v>1</v>
      </c>
      <c r="O4288" s="546">
        <v>6</v>
      </c>
      <c r="P4288" s="578">
        <v>12329.311892675656</v>
      </c>
    </row>
    <row r="4289" spans="1:16" x14ac:dyDescent="0.2">
      <c r="A4289" s="546" t="s">
        <v>8110</v>
      </c>
      <c r="B4289" s="498" t="s">
        <v>619</v>
      </c>
      <c r="C4289" s="499" t="s">
        <v>620</v>
      </c>
      <c r="D4289" s="546" t="s">
        <v>8111</v>
      </c>
      <c r="E4289" s="575">
        <v>1900</v>
      </c>
      <c r="F4289" s="576">
        <v>41959019</v>
      </c>
      <c r="G4289" s="577" t="s">
        <v>10563</v>
      </c>
      <c r="H4289" s="551" t="s">
        <v>8124</v>
      </c>
      <c r="I4289" s="551" t="s">
        <v>7142</v>
      </c>
      <c r="J4289" s="551" t="s">
        <v>8124</v>
      </c>
      <c r="K4289" s="555">
        <v>1</v>
      </c>
      <c r="L4289" s="546">
        <v>12</v>
      </c>
      <c r="M4289" s="578">
        <v>25450.417934003184</v>
      </c>
      <c r="N4289" s="546">
        <v>1</v>
      </c>
      <c r="O4289" s="546">
        <v>6</v>
      </c>
      <c r="P4289" s="578">
        <v>12329.311892675656</v>
      </c>
    </row>
    <row r="4290" spans="1:16" x14ac:dyDescent="0.2">
      <c r="A4290" s="546" t="s">
        <v>8110</v>
      </c>
      <c r="B4290" s="498" t="s">
        <v>619</v>
      </c>
      <c r="C4290" s="499" t="s">
        <v>620</v>
      </c>
      <c r="D4290" s="546" t="s">
        <v>9449</v>
      </c>
      <c r="E4290" s="575">
        <v>3800</v>
      </c>
      <c r="F4290" s="576">
        <v>23833718</v>
      </c>
      <c r="G4290" s="577" t="s">
        <v>10564</v>
      </c>
      <c r="H4290" s="551" t="s">
        <v>4606</v>
      </c>
      <c r="I4290" s="551" t="s">
        <v>7082</v>
      </c>
      <c r="J4290" s="551" t="s">
        <v>4606</v>
      </c>
      <c r="K4290" s="555">
        <v>1</v>
      </c>
      <c r="L4290" s="546">
        <v>12</v>
      </c>
      <c r="M4290" s="578">
        <v>48288.217934003187</v>
      </c>
      <c r="N4290" s="546">
        <v>1</v>
      </c>
      <c r="O4290" s="546">
        <v>6</v>
      </c>
      <c r="P4290" s="578">
        <v>24010.111892675654</v>
      </c>
    </row>
    <row r="4291" spans="1:16" x14ac:dyDescent="0.2">
      <c r="A4291" s="546" t="s">
        <v>8110</v>
      </c>
      <c r="B4291" s="498" t="s">
        <v>619</v>
      </c>
      <c r="C4291" s="499" t="s">
        <v>620</v>
      </c>
      <c r="D4291" s="546" t="s">
        <v>10565</v>
      </c>
      <c r="E4291" s="575">
        <v>1900</v>
      </c>
      <c r="F4291" s="576">
        <v>41983108</v>
      </c>
      <c r="G4291" s="577" t="s">
        <v>10566</v>
      </c>
      <c r="H4291" s="551" t="s">
        <v>8124</v>
      </c>
      <c r="I4291" s="551" t="s">
        <v>7142</v>
      </c>
      <c r="J4291" s="551" t="s">
        <v>8124</v>
      </c>
      <c r="K4291" s="555">
        <v>1</v>
      </c>
      <c r="L4291" s="546">
        <v>12</v>
      </c>
      <c r="M4291" s="578">
        <v>25450.417934003184</v>
      </c>
      <c r="N4291" s="546">
        <v>1</v>
      </c>
      <c r="O4291" s="546">
        <v>6</v>
      </c>
      <c r="P4291" s="578">
        <v>12329.311892675656</v>
      </c>
    </row>
    <row r="4292" spans="1:16" x14ac:dyDescent="0.2">
      <c r="A4292" s="546" t="s">
        <v>8110</v>
      </c>
      <c r="B4292" s="498" t="s">
        <v>619</v>
      </c>
      <c r="C4292" s="499" t="s">
        <v>620</v>
      </c>
      <c r="D4292" s="546" t="s">
        <v>8485</v>
      </c>
      <c r="E4292" s="575">
        <v>2600</v>
      </c>
      <c r="F4292" s="576">
        <v>23877940</v>
      </c>
      <c r="G4292" s="577" t="s">
        <v>10567</v>
      </c>
      <c r="H4292" s="551" t="s">
        <v>8720</v>
      </c>
      <c r="I4292" s="551" t="s">
        <v>7122</v>
      </c>
      <c r="J4292" s="551" t="s">
        <v>8720</v>
      </c>
      <c r="K4292" s="555">
        <v>1</v>
      </c>
      <c r="L4292" s="546">
        <v>12</v>
      </c>
      <c r="M4292" s="578">
        <v>33888.217934003187</v>
      </c>
      <c r="N4292" s="546">
        <v>1</v>
      </c>
      <c r="O4292" s="546">
        <v>6</v>
      </c>
      <c r="P4292" s="578">
        <v>16810.111892675654</v>
      </c>
    </row>
    <row r="4293" spans="1:16" x14ac:dyDescent="0.2">
      <c r="A4293" s="546" t="s">
        <v>8110</v>
      </c>
      <c r="B4293" s="498" t="s">
        <v>619</v>
      </c>
      <c r="C4293" s="499" t="s">
        <v>620</v>
      </c>
      <c r="D4293" s="546" t="s">
        <v>10568</v>
      </c>
      <c r="E4293" s="575">
        <v>2600</v>
      </c>
      <c r="F4293" s="576">
        <v>40600729</v>
      </c>
      <c r="G4293" s="577" t="s">
        <v>10569</v>
      </c>
      <c r="H4293" s="551" t="s">
        <v>10570</v>
      </c>
      <c r="I4293" s="551" t="s">
        <v>7122</v>
      </c>
      <c r="J4293" s="551" t="s">
        <v>10570</v>
      </c>
      <c r="K4293" s="555">
        <v>1</v>
      </c>
      <c r="L4293" s="546">
        <v>12</v>
      </c>
      <c r="M4293" s="578">
        <v>33888.217934003187</v>
      </c>
      <c r="N4293" s="546">
        <v>1</v>
      </c>
      <c r="O4293" s="546">
        <v>6</v>
      </c>
      <c r="P4293" s="578">
        <v>16810.111892675654</v>
      </c>
    </row>
    <row r="4294" spans="1:16" x14ac:dyDescent="0.2">
      <c r="A4294" s="546" t="s">
        <v>8110</v>
      </c>
      <c r="B4294" s="498" t="s">
        <v>619</v>
      </c>
      <c r="C4294" s="499" t="s">
        <v>620</v>
      </c>
      <c r="D4294" s="546" t="s">
        <v>10571</v>
      </c>
      <c r="E4294" s="575">
        <v>1900</v>
      </c>
      <c r="F4294" s="576">
        <v>24875275</v>
      </c>
      <c r="G4294" s="577" t="s">
        <v>10572</v>
      </c>
      <c r="H4294" s="551" t="s">
        <v>8119</v>
      </c>
      <c r="I4294" s="551" t="s">
        <v>7142</v>
      </c>
      <c r="J4294" s="551" t="s">
        <v>8119</v>
      </c>
      <c r="K4294" s="555">
        <v>1</v>
      </c>
      <c r="L4294" s="546">
        <v>12</v>
      </c>
      <c r="M4294" s="578">
        <v>25450.417934003184</v>
      </c>
      <c r="N4294" s="546">
        <v>1</v>
      </c>
      <c r="O4294" s="546">
        <v>6</v>
      </c>
      <c r="P4294" s="578">
        <v>12329.311892675656</v>
      </c>
    </row>
    <row r="4295" spans="1:16" x14ac:dyDescent="0.2">
      <c r="A4295" s="546" t="s">
        <v>8110</v>
      </c>
      <c r="B4295" s="498" t="s">
        <v>619</v>
      </c>
      <c r="C4295" s="499" t="s">
        <v>620</v>
      </c>
      <c r="D4295" s="546" t="s">
        <v>10573</v>
      </c>
      <c r="E4295" s="575">
        <v>3300</v>
      </c>
      <c r="F4295" s="576">
        <v>40363800</v>
      </c>
      <c r="G4295" s="577" t="s">
        <v>10574</v>
      </c>
      <c r="H4295" s="551" t="s">
        <v>8473</v>
      </c>
      <c r="I4295" s="551" t="s">
        <v>7082</v>
      </c>
      <c r="J4295" s="551" t="s">
        <v>8473</v>
      </c>
      <c r="K4295" s="555">
        <v>1</v>
      </c>
      <c r="L4295" s="546">
        <v>12</v>
      </c>
      <c r="M4295" s="578">
        <v>42288.217934003187</v>
      </c>
      <c r="N4295" s="546">
        <v>1</v>
      </c>
      <c r="O4295" s="546">
        <v>6</v>
      </c>
      <c r="P4295" s="578">
        <v>21010.111892675654</v>
      </c>
    </row>
    <row r="4296" spans="1:16" x14ac:dyDescent="0.2">
      <c r="A4296" s="546" t="s">
        <v>8110</v>
      </c>
      <c r="B4296" s="498" t="s">
        <v>619</v>
      </c>
      <c r="C4296" s="499" t="s">
        <v>620</v>
      </c>
      <c r="D4296" s="546" t="s">
        <v>8111</v>
      </c>
      <c r="E4296" s="575">
        <v>1900</v>
      </c>
      <c r="F4296" s="576">
        <v>41782377</v>
      </c>
      <c r="G4296" s="577" t="s">
        <v>10575</v>
      </c>
      <c r="H4296" s="551" t="s">
        <v>8119</v>
      </c>
      <c r="I4296" s="551" t="s">
        <v>7142</v>
      </c>
      <c r="J4296" s="551" t="s">
        <v>8119</v>
      </c>
      <c r="K4296" s="555">
        <v>1</v>
      </c>
      <c r="L4296" s="546">
        <v>12</v>
      </c>
      <c r="M4296" s="578">
        <v>25450.417934003184</v>
      </c>
      <c r="N4296" s="546">
        <v>1</v>
      </c>
      <c r="O4296" s="546">
        <v>6</v>
      </c>
      <c r="P4296" s="578">
        <v>12329.311892675656</v>
      </c>
    </row>
    <row r="4297" spans="1:16" x14ac:dyDescent="0.2">
      <c r="A4297" s="546" t="s">
        <v>8110</v>
      </c>
      <c r="B4297" s="498" t="s">
        <v>619</v>
      </c>
      <c r="C4297" s="499" t="s">
        <v>620</v>
      </c>
      <c r="D4297" s="546" t="s">
        <v>8711</v>
      </c>
      <c r="E4297" s="575">
        <v>2600</v>
      </c>
      <c r="F4297" s="576">
        <v>25849641</v>
      </c>
      <c r="G4297" s="577" t="s">
        <v>10576</v>
      </c>
      <c r="H4297" s="551" t="s">
        <v>8720</v>
      </c>
      <c r="I4297" s="551" t="s">
        <v>7122</v>
      </c>
      <c r="J4297" s="551" t="s">
        <v>8720</v>
      </c>
      <c r="K4297" s="555">
        <v>1</v>
      </c>
      <c r="L4297" s="546">
        <v>12</v>
      </c>
      <c r="M4297" s="578">
        <v>33888.217934003187</v>
      </c>
      <c r="N4297" s="546">
        <v>1</v>
      </c>
      <c r="O4297" s="546">
        <v>6</v>
      </c>
      <c r="P4297" s="578">
        <v>16810.111892675654</v>
      </c>
    </row>
    <row r="4298" spans="1:16" x14ac:dyDescent="0.2">
      <c r="A4298" s="546" t="s">
        <v>8110</v>
      </c>
      <c r="B4298" s="498" t="s">
        <v>619</v>
      </c>
      <c r="C4298" s="499" t="s">
        <v>620</v>
      </c>
      <c r="D4298" s="546" t="s">
        <v>10577</v>
      </c>
      <c r="E4298" s="575">
        <v>1900</v>
      </c>
      <c r="F4298" s="576">
        <v>23911320</v>
      </c>
      <c r="G4298" s="577" t="s">
        <v>10578</v>
      </c>
      <c r="H4298" s="551" t="s">
        <v>7122</v>
      </c>
      <c r="I4298" s="551" t="s">
        <v>7142</v>
      </c>
      <c r="J4298" s="551" t="s">
        <v>7122</v>
      </c>
      <c r="K4298" s="555">
        <v>1</v>
      </c>
      <c r="L4298" s="546">
        <v>12</v>
      </c>
      <c r="M4298" s="578">
        <v>25450.417934003184</v>
      </c>
      <c r="N4298" s="546">
        <v>1</v>
      </c>
      <c r="O4298" s="546">
        <v>6</v>
      </c>
      <c r="P4298" s="578">
        <v>12329.311892675656</v>
      </c>
    </row>
    <row r="4299" spans="1:16" x14ac:dyDescent="0.2">
      <c r="A4299" s="546" t="s">
        <v>8110</v>
      </c>
      <c r="B4299" s="498" t="s">
        <v>619</v>
      </c>
      <c r="C4299" s="499" t="s">
        <v>620</v>
      </c>
      <c r="D4299" s="546" t="s">
        <v>8111</v>
      </c>
      <c r="E4299" s="575">
        <v>1900</v>
      </c>
      <c r="F4299" s="576">
        <v>23826067</v>
      </c>
      <c r="G4299" s="577" t="s">
        <v>10579</v>
      </c>
      <c r="H4299" s="551" t="s">
        <v>8124</v>
      </c>
      <c r="I4299" s="551" t="s">
        <v>7142</v>
      </c>
      <c r="J4299" s="551" t="s">
        <v>8124</v>
      </c>
      <c r="K4299" s="555">
        <v>1</v>
      </c>
      <c r="L4299" s="546">
        <v>12</v>
      </c>
      <c r="M4299" s="578">
        <v>25450.417934003184</v>
      </c>
      <c r="N4299" s="546">
        <v>1</v>
      </c>
      <c r="O4299" s="546">
        <v>6</v>
      </c>
      <c r="P4299" s="578">
        <v>12329.311892675656</v>
      </c>
    </row>
    <row r="4300" spans="1:16" x14ac:dyDescent="0.2">
      <c r="A4300" s="546" t="s">
        <v>8110</v>
      </c>
      <c r="B4300" s="498" t="s">
        <v>619</v>
      </c>
      <c r="C4300" s="499" t="s">
        <v>620</v>
      </c>
      <c r="D4300" s="546" t="s">
        <v>10580</v>
      </c>
      <c r="E4300" s="575">
        <v>3500</v>
      </c>
      <c r="F4300" s="576">
        <v>24000182</v>
      </c>
      <c r="G4300" s="577" t="s">
        <v>10581</v>
      </c>
      <c r="H4300" s="551" t="s">
        <v>7150</v>
      </c>
      <c r="I4300" s="551" t="s">
        <v>7082</v>
      </c>
      <c r="J4300" s="551" t="s">
        <v>7150</v>
      </c>
      <c r="K4300" s="555">
        <v>1</v>
      </c>
      <c r="L4300" s="546">
        <v>12</v>
      </c>
      <c r="M4300" s="578">
        <v>44688.217934003187</v>
      </c>
      <c r="N4300" s="546">
        <v>1</v>
      </c>
      <c r="O4300" s="546">
        <v>6</v>
      </c>
      <c r="P4300" s="578">
        <v>22210.111892675654</v>
      </c>
    </row>
    <row r="4301" spans="1:16" x14ac:dyDescent="0.2">
      <c r="A4301" s="546" t="s">
        <v>8110</v>
      </c>
      <c r="B4301" s="498" t="s">
        <v>619</v>
      </c>
      <c r="C4301" s="499" t="s">
        <v>620</v>
      </c>
      <c r="D4301" s="546" t="s">
        <v>10582</v>
      </c>
      <c r="E4301" s="575">
        <v>1600</v>
      </c>
      <c r="F4301" s="576">
        <v>23862592</v>
      </c>
      <c r="G4301" s="577" t="s">
        <v>10583</v>
      </c>
      <c r="H4301" s="551" t="s">
        <v>10584</v>
      </c>
      <c r="I4301" s="551" t="s">
        <v>7142</v>
      </c>
      <c r="J4301" s="551" t="s">
        <v>10584</v>
      </c>
      <c r="K4301" s="555">
        <v>1</v>
      </c>
      <c r="L4301" s="546">
        <v>12</v>
      </c>
      <c r="M4301" s="578">
        <v>21526.417934003184</v>
      </c>
      <c r="N4301" s="546">
        <v>1</v>
      </c>
      <c r="O4301" s="546">
        <v>6</v>
      </c>
      <c r="P4301" s="578">
        <v>10367.311892675656</v>
      </c>
    </row>
    <row r="4302" spans="1:16" x14ac:dyDescent="0.2">
      <c r="A4302" s="546" t="s">
        <v>8110</v>
      </c>
      <c r="B4302" s="498" t="s">
        <v>619</v>
      </c>
      <c r="C4302" s="499" t="s">
        <v>620</v>
      </c>
      <c r="D4302" s="546" t="s">
        <v>10585</v>
      </c>
      <c r="E4302" s="575">
        <v>3800</v>
      </c>
      <c r="F4302" s="576" t="s">
        <v>10586</v>
      </c>
      <c r="G4302" s="577" t="s">
        <v>10587</v>
      </c>
      <c r="H4302" s="551" t="s">
        <v>9101</v>
      </c>
      <c r="I4302" s="551" t="s">
        <v>7082</v>
      </c>
      <c r="J4302" s="551" t="s">
        <v>9101</v>
      </c>
      <c r="K4302" s="555">
        <v>1</v>
      </c>
      <c r="L4302" s="546">
        <v>12</v>
      </c>
      <c r="M4302" s="578">
        <v>48288.217934003187</v>
      </c>
      <c r="N4302" s="546">
        <v>1</v>
      </c>
      <c r="O4302" s="546">
        <v>6</v>
      </c>
      <c r="P4302" s="578">
        <v>24010.111892675654</v>
      </c>
    </row>
    <row r="4303" spans="1:16" x14ac:dyDescent="0.2">
      <c r="A4303" s="546" t="s">
        <v>8110</v>
      </c>
      <c r="B4303" s="498" t="s">
        <v>619</v>
      </c>
      <c r="C4303" s="499" t="s">
        <v>620</v>
      </c>
      <c r="D4303" s="546" t="s">
        <v>8111</v>
      </c>
      <c r="E4303" s="575">
        <v>1900</v>
      </c>
      <c r="F4303" s="576">
        <v>25313418</v>
      </c>
      <c r="G4303" s="577" t="s">
        <v>10588</v>
      </c>
      <c r="H4303" s="551" t="s">
        <v>8124</v>
      </c>
      <c r="I4303" s="551" t="s">
        <v>7142</v>
      </c>
      <c r="J4303" s="551" t="s">
        <v>8124</v>
      </c>
      <c r="K4303" s="555">
        <v>1</v>
      </c>
      <c r="L4303" s="546">
        <v>12</v>
      </c>
      <c r="M4303" s="578">
        <v>25450.417934003184</v>
      </c>
      <c r="N4303" s="546">
        <v>1</v>
      </c>
      <c r="O4303" s="546">
        <v>6</v>
      </c>
      <c r="P4303" s="578">
        <v>12329.311892675656</v>
      </c>
    </row>
    <row r="4304" spans="1:16" x14ac:dyDescent="0.2">
      <c r="A4304" s="546" t="s">
        <v>8110</v>
      </c>
      <c r="B4304" s="498" t="s">
        <v>619</v>
      </c>
      <c r="C4304" s="499" t="s">
        <v>620</v>
      </c>
      <c r="D4304" s="546" t="s">
        <v>8734</v>
      </c>
      <c r="E4304" s="575">
        <v>1900</v>
      </c>
      <c r="F4304" s="576" t="s">
        <v>10589</v>
      </c>
      <c r="G4304" s="577" t="s">
        <v>10590</v>
      </c>
      <c r="H4304" s="551" t="s">
        <v>10591</v>
      </c>
      <c r="I4304" s="551" t="s">
        <v>7142</v>
      </c>
      <c r="J4304" s="551" t="s">
        <v>10591</v>
      </c>
      <c r="K4304" s="555">
        <v>1</v>
      </c>
      <c r="L4304" s="546">
        <v>12</v>
      </c>
      <c r="M4304" s="578">
        <v>25450.417934003184</v>
      </c>
      <c r="N4304" s="546">
        <v>1</v>
      </c>
      <c r="O4304" s="546">
        <v>6</v>
      </c>
      <c r="P4304" s="578">
        <v>12329.311892675656</v>
      </c>
    </row>
    <row r="4305" spans="1:16" x14ac:dyDescent="0.2">
      <c r="A4305" s="546" t="s">
        <v>8110</v>
      </c>
      <c r="B4305" s="498" t="s">
        <v>619</v>
      </c>
      <c r="C4305" s="499" t="s">
        <v>620</v>
      </c>
      <c r="D4305" s="546" t="s">
        <v>9384</v>
      </c>
      <c r="E4305" s="575">
        <v>1900</v>
      </c>
      <c r="F4305" s="576">
        <v>80132278</v>
      </c>
      <c r="G4305" s="577" t="s">
        <v>10592</v>
      </c>
      <c r="H4305" s="551" t="s">
        <v>8124</v>
      </c>
      <c r="I4305" s="551" t="s">
        <v>7142</v>
      </c>
      <c r="J4305" s="551" t="s">
        <v>8124</v>
      </c>
      <c r="K4305" s="555">
        <v>1</v>
      </c>
      <c r="L4305" s="546">
        <v>12</v>
      </c>
      <c r="M4305" s="578">
        <v>25450.417934003184</v>
      </c>
      <c r="N4305" s="546">
        <v>1</v>
      </c>
      <c r="O4305" s="546">
        <v>6</v>
      </c>
      <c r="P4305" s="578">
        <v>12329.311892675656</v>
      </c>
    </row>
    <row r="4306" spans="1:16" x14ac:dyDescent="0.2">
      <c r="A4306" s="546" t="s">
        <v>8110</v>
      </c>
      <c r="B4306" s="498" t="s">
        <v>619</v>
      </c>
      <c r="C4306" s="499" t="s">
        <v>620</v>
      </c>
      <c r="D4306" s="546" t="s">
        <v>8111</v>
      </c>
      <c r="E4306" s="575">
        <v>1900</v>
      </c>
      <c r="F4306" s="576">
        <v>24978739</v>
      </c>
      <c r="G4306" s="577" t="s">
        <v>10593</v>
      </c>
      <c r="H4306" s="551" t="s">
        <v>8124</v>
      </c>
      <c r="I4306" s="551" t="s">
        <v>7142</v>
      </c>
      <c r="J4306" s="551" t="s">
        <v>8124</v>
      </c>
      <c r="K4306" s="555">
        <v>1</v>
      </c>
      <c r="L4306" s="546">
        <v>12</v>
      </c>
      <c r="M4306" s="578">
        <v>25450.417934003184</v>
      </c>
      <c r="N4306" s="546">
        <v>1</v>
      </c>
      <c r="O4306" s="546">
        <v>6</v>
      </c>
      <c r="P4306" s="578">
        <v>12329.311892675656</v>
      </c>
    </row>
    <row r="4307" spans="1:16" x14ac:dyDescent="0.2">
      <c r="A4307" s="546" t="s">
        <v>8110</v>
      </c>
      <c r="B4307" s="498" t="s">
        <v>619</v>
      </c>
      <c r="C4307" s="499" t="s">
        <v>620</v>
      </c>
      <c r="D4307" s="546" t="s">
        <v>8279</v>
      </c>
      <c r="E4307" s="575">
        <v>1900</v>
      </c>
      <c r="F4307" s="576">
        <v>9325540</v>
      </c>
      <c r="G4307" s="577" t="s">
        <v>10594</v>
      </c>
      <c r="H4307" s="551" t="s">
        <v>10595</v>
      </c>
      <c r="I4307" s="551" t="s">
        <v>7142</v>
      </c>
      <c r="J4307" s="551" t="s">
        <v>10595</v>
      </c>
      <c r="K4307" s="555">
        <v>1</v>
      </c>
      <c r="L4307" s="546">
        <v>12</v>
      </c>
      <c r="M4307" s="578">
        <v>25450.417934003184</v>
      </c>
      <c r="N4307" s="546">
        <v>1</v>
      </c>
      <c r="O4307" s="546">
        <v>6</v>
      </c>
      <c r="P4307" s="578">
        <v>12329.311892675656</v>
      </c>
    </row>
    <row r="4308" spans="1:16" x14ac:dyDescent="0.2">
      <c r="A4308" s="546" t="s">
        <v>8110</v>
      </c>
      <c r="B4308" s="498" t="s">
        <v>619</v>
      </c>
      <c r="C4308" s="499" t="s">
        <v>620</v>
      </c>
      <c r="D4308" s="546" t="s">
        <v>10596</v>
      </c>
      <c r="E4308" s="575">
        <v>6500</v>
      </c>
      <c r="F4308" s="576">
        <v>23818034</v>
      </c>
      <c r="G4308" s="577" t="s">
        <v>10597</v>
      </c>
      <c r="H4308" s="551" t="s">
        <v>10598</v>
      </c>
      <c r="I4308" s="551" t="s">
        <v>7082</v>
      </c>
      <c r="J4308" s="551" t="s">
        <v>10598</v>
      </c>
      <c r="K4308" s="555">
        <v>1</v>
      </c>
      <c r="L4308" s="546">
        <v>11</v>
      </c>
      <c r="M4308" s="578">
        <v>74015.649999999994</v>
      </c>
      <c r="N4308" s="546"/>
      <c r="O4308" s="546"/>
      <c r="P4308" s="578">
        <v>0</v>
      </c>
    </row>
    <row r="4309" spans="1:16" x14ac:dyDescent="0.2">
      <c r="A4309" s="546" t="s">
        <v>8110</v>
      </c>
      <c r="B4309" s="498" t="s">
        <v>619</v>
      </c>
      <c r="C4309" s="499" t="s">
        <v>620</v>
      </c>
      <c r="D4309" s="546" t="s">
        <v>10599</v>
      </c>
      <c r="E4309" s="575">
        <v>2300</v>
      </c>
      <c r="F4309" s="576">
        <v>23987848</v>
      </c>
      <c r="G4309" s="577" t="s">
        <v>10600</v>
      </c>
      <c r="H4309" s="551" t="s">
        <v>8298</v>
      </c>
      <c r="I4309" s="551" t="s">
        <v>7122</v>
      </c>
      <c r="J4309" s="551" t="s">
        <v>8298</v>
      </c>
      <c r="K4309" s="555">
        <v>1</v>
      </c>
      <c r="L4309" s="546">
        <v>12</v>
      </c>
      <c r="M4309" s="578">
        <v>30288.217934003187</v>
      </c>
      <c r="N4309" s="546">
        <v>1</v>
      </c>
      <c r="O4309" s="546">
        <v>6</v>
      </c>
      <c r="P4309" s="578">
        <v>14945.311892675656</v>
      </c>
    </row>
    <row r="4310" spans="1:16" x14ac:dyDescent="0.2">
      <c r="A4310" s="546" t="s">
        <v>8110</v>
      </c>
      <c r="B4310" s="498" t="s">
        <v>619</v>
      </c>
      <c r="C4310" s="499" t="s">
        <v>620</v>
      </c>
      <c r="D4310" s="546" t="s">
        <v>10250</v>
      </c>
      <c r="E4310" s="575">
        <v>2600</v>
      </c>
      <c r="F4310" s="576">
        <v>23907139</v>
      </c>
      <c r="G4310" s="577" t="s">
        <v>10601</v>
      </c>
      <c r="H4310" s="551" t="s">
        <v>10602</v>
      </c>
      <c r="I4310" s="551" t="s">
        <v>7122</v>
      </c>
      <c r="J4310" s="551" t="s">
        <v>10602</v>
      </c>
      <c r="K4310" s="555">
        <v>1</v>
      </c>
      <c r="L4310" s="546">
        <v>12</v>
      </c>
      <c r="M4310" s="578">
        <v>33888.217934003187</v>
      </c>
      <c r="N4310" s="546">
        <v>1</v>
      </c>
      <c r="O4310" s="546">
        <v>6</v>
      </c>
      <c r="P4310" s="578">
        <v>16810.111892675654</v>
      </c>
    </row>
    <row r="4311" spans="1:16" x14ac:dyDescent="0.2">
      <c r="A4311" s="546" t="s">
        <v>8110</v>
      </c>
      <c r="B4311" s="498" t="s">
        <v>619</v>
      </c>
      <c r="C4311" s="499" t="s">
        <v>620</v>
      </c>
      <c r="D4311" s="546" t="s">
        <v>8111</v>
      </c>
      <c r="E4311" s="575">
        <v>1900</v>
      </c>
      <c r="F4311" s="576">
        <v>23913044</v>
      </c>
      <c r="G4311" s="577" t="s">
        <v>10603</v>
      </c>
      <c r="H4311" s="551" t="s">
        <v>8124</v>
      </c>
      <c r="I4311" s="551" t="s">
        <v>7142</v>
      </c>
      <c r="J4311" s="551" t="s">
        <v>8124</v>
      </c>
      <c r="K4311" s="555">
        <v>1</v>
      </c>
      <c r="L4311" s="546">
        <v>12</v>
      </c>
      <c r="M4311" s="578">
        <v>25450.417934003184</v>
      </c>
      <c r="N4311" s="546">
        <v>1</v>
      </c>
      <c r="O4311" s="546">
        <v>6</v>
      </c>
      <c r="P4311" s="578">
        <v>12329.311892675656</v>
      </c>
    </row>
    <row r="4312" spans="1:16" x14ac:dyDescent="0.2">
      <c r="A4312" s="546" t="s">
        <v>8110</v>
      </c>
      <c r="B4312" s="498" t="s">
        <v>619</v>
      </c>
      <c r="C4312" s="499" t="s">
        <v>620</v>
      </c>
      <c r="D4312" s="546" t="s">
        <v>8511</v>
      </c>
      <c r="E4312" s="575">
        <v>1900</v>
      </c>
      <c r="F4312" s="576" t="s">
        <v>10604</v>
      </c>
      <c r="G4312" s="577" t="s">
        <v>10605</v>
      </c>
      <c r="H4312" s="551" t="s">
        <v>7122</v>
      </c>
      <c r="I4312" s="551" t="s">
        <v>7142</v>
      </c>
      <c r="J4312" s="551" t="s">
        <v>7122</v>
      </c>
      <c r="K4312" s="555">
        <v>1</v>
      </c>
      <c r="L4312" s="546">
        <v>12</v>
      </c>
      <c r="M4312" s="578">
        <v>25450.417934003184</v>
      </c>
      <c r="N4312" s="546">
        <v>1</v>
      </c>
      <c r="O4312" s="546">
        <v>6</v>
      </c>
      <c r="P4312" s="578">
        <v>12329.311892675656</v>
      </c>
    </row>
    <row r="4313" spans="1:16" x14ac:dyDescent="0.2">
      <c r="A4313" s="546" t="s">
        <v>8110</v>
      </c>
      <c r="B4313" s="498" t="s">
        <v>619</v>
      </c>
      <c r="C4313" s="499" t="s">
        <v>620</v>
      </c>
      <c r="D4313" s="546" t="s">
        <v>8111</v>
      </c>
      <c r="E4313" s="575">
        <v>1900</v>
      </c>
      <c r="F4313" s="576">
        <v>24944429</v>
      </c>
      <c r="G4313" s="577" t="s">
        <v>10606</v>
      </c>
      <c r="H4313" s="551" t="s">
        <v>8119</v>
      </c>
      <c r="I4313" s="551" t="s">
        <v>7142</v>
      </c>
      <c r="J4313" s="551" t="s">
        <v>8119</v>
      </c>
      <c r="K4313" s="555">
        <v>1</v>
      </c>
      <c r="L4313" s="546">
        <v>12</v>
      </c>
      <c r="M4313" s="578">
        <v>25450.417934003184</v>
      </c>
      <c r="N4313" s="546">
        <v>1</v>
      </c>
      <c r="O4313" s="546">
        <v>6</v>
      </c>
      <c r="P4313" s="578">
        <v>12329.311892675656</v>
      </c>
    </row>
    <row r="4314" spans="1:16" x14ac:dyDescent="0.2">
      <c r="A4314" s="546" t="s">
        <v>8110</v>
      </c>
      <c r="B4314" s="498" t="s">
        <v>619</v>
      </c>
      <c r="C4314" s="499" t="s">
        <v>620</v>
      </c>
      <c r="D4314" s="546" t="s">
        <v>10607</v>
      </c>
      <c r="E4314" s="575">
        <v>3100</v>
      </c>
      <c r="F4314" s="576" t="s">
        <v>10608</v>
      </c>
      <c r="G4314" s="577" t="s">
        <v>10609</v>
      </c>
      <c r="H4314" s="551" t="s">
        <v>10610</v>
      </c>
      <c r="I4314" s="551" t="s">
        <v>7082</v>
      </c>
      <c r="J4314" s="551" t="s">
        <v>10610</v>
      </c>
      <c r="K4314" s="555">
        <v>1</v>
      </c>
      <c r="L4314" s="546">
        <v>12</v>
      </c>
      <c r="M4314" s="578">
        <v>39888.217934003187</v>
      </c>
      <c r="N4314" s="546">
        <v>1</v>
      </c>
      <c r="O4314" s="546">
        <v>6</v>
      </c>
      <c r="P4314" s="578">
        <v>19810.111892675654</v>
      </c>
    </row>
    <row r="4315" spans="1:16" x14ac:dyDescent="0.2">
      <c r="A4315" s="546" t="s">
        <v>8110</v>
      </c>
      <c r="B4315" s="498" t="s">
        <v>619</v>
      </c>
      <c r="C4315" s="499" t="s">
        <v>620</v>
      </c>
      <c r="D4315" s="546" t="s">
        <v>10611</v>
      </c>
      <c r="E4315" s="575">
        <v>3500</v>
      </c>
      <c r="F4315" s="576">
        <v>23992013</v>
      </c>
      <c r="G4315" s="577" t="s">
        <v>10612</v>
      </c>
      <c r="H4315" s="551" t="s">
        <v>7884</v>
      </c>
      <c r="I4315" s="551" t="s">
        <v>7082</v>
      </c>
      <c r="J4315" s="551" t="s">
        <v>7884</v>
      </c>
      <c r="K4315" s="555">
        <v>1</v>
      </c>
      <c r="L4315" s="546">
        <v>12</v>
      </c>
      <c r="M4315" s="578">
        <v>44688.217934003187</v>
      </c>
      <c r="N4315" s="546">
        <v>1</v>
      </c>
      <c r="O4315" s="546">
        <v>6</v>
      </c>
      <c r="P4315" s="578">
        <v>22210.111892675654</v>
      </c>
    </row>
    <row r="4316" spans="1:16" x14ac:dyDescent="0.2">
      <c r="A4316" s="546" t="s">
        <v>8110</v>
      </c>
      <c r="B4316" s="498" t="s">
        <v>619</v>
      </c>
      <c r="C4316" s="499" t="s">
        <v>620</v>
      </c>
      <c r="D4316" s="546" t="s">
        <v>8176</v>
      </c>
      <c r="E4316" s="575">
        <v>5000</v>
      </c>
      <c r="F4316" s="576">
        <v>23958110</v>
      </c>
      <c r="G4316" s="577" t="s">
        <v>10613</v>
      </c>
      <c r="H4316" s="551" t="s">
        <v>7172</v>
      </c>
      <c r="I4316" s="551" t="s">
        <v>7082</v>
      </c>
      <c r="J4316" s="551" t="s">
        <v>7172</v>
      </c>
      <c r="K4316" s="555">
        <v>1</v>
      </c>
      <c r="L4316" s="546">
        <v>12</v>
      </c>
      <c r="M4316" s="578">
        <v>62688.217934003187</v>
      </c>
      <c r="N4316" s="546">
        <v>1</v>
      </c>
      <c r="O4316" s="546">
        <v>6</v>
      </c>
      <c r="P4316" s="578">
        <v>31210.111892675654</v>
      </c>
    </row>
    <row r="4317" spans="1:16" x14ac:dyDescent="0.2">
      <c r="A4317" s="546" t="s">
        <v>8110</v>
      </c>
      <c r="B4317" s="498" t="s">
        <v>619</v>
      </c>
      <c r="C4317" s="499" t="s">
        <v>620</v>
      </c>
      <c r="D4317" s="546" t="s">
        <v>9954</v>
      </c>
      <c r="E4317" s="575">
        <v>2300</v>
      </c>
      <c r="F4317" s="576">
        <v>23828078</v>
      </c>
      <c r="G4317" s="577" t="s">
        <v>10614</v>
      </c>
      <c r="H4317" s="551" t="s">
        <v>10615</v>
      </c>
      <c r="I4317" s="551" t="s">
        <v>7122</v>
      </c>
      <c r="J4317" s="551" t="s">
        <v>10615</v>
      </c>
      <c r="K4317" s="555">
        <v>1</v>
      </c>
      <c r="L4317" s="546">
        <v>12</v>
      </c>
      <c r="M4317" s="578">
        <v>30288.217934003187</v>
      </c>
      <c r="N4317" s="546">
        <v>1</v>
      </c>
      <c r="O4317" s="546">
        <v>6</v>
      </c>
      <c r="P4317" s="578">
        <v>14945.311892675656</v>
      </c>
    </row>
    <row r="4318" spans="1:16" x14ac:dyDescent="0.2">
      <c r="A4318" s="546" t="s">
        <v>8110</v>
      </c>
      <c r="B4318" s="498" t="s">
        <v>619</v>
      </c>
      <c r="C4318" s="499" t="s">
        <v>620</v>
      </c>
      <c r="D4318" s="546" t="s">
        <v>8111</v>
      </c>
      <c r="E4318" s="575">
        <v>1900</v>
      </c>
      <c r="F4318" s="576">
        <v>25209483</v>
      </c>
      <c r="G4318" s="577" t="s">
        <v>10616</v>
      </c>
      <c r="H4318" s="551" t="s">
        <v>8124</v>
      </c>
      <c r="I4318" s="551" t="s">
        <v>7142</v>
      </c>
      <c r="J4318" s="551" t="s">
        <v>8124</v>
      </c>
      <c r="K4318" s="555">
        <v>1</v>
      </c>
      <c r="L4318" s="546">
        <v>12</v>
      </c>
      <c r="M4318" s="578">
        <v>25450.417934003184</v>
      </c>
      <c r="N4318" s="546">
        <v>1</v>
      </c>
      <c r="O4318" s="546">
        <v>6</v>
      </c>
      <c r="P4318" s="578">
        <f>12329.3118926757-4</f>
        <v>12325.3118926757</v>
      </c>
    </row>
    <row r="4319" spans="1:16" x14ac:dyDescent="0.2">
      <c r="A4319" s="546" t="s">
        <v>8110</v>
      </c>
      <c r="B4319" s="498" t="s">
        <v>619</v>
      </c>
      <c r="C4319" s="499" t="s">
        <v>620</v>
      </c>
      <c r="D4319" s="546" t="s">
        <v>9980</v>
      </c>
      <c r="E4319" s="575">
        <v>4300</v>
      </c>
      <c r="F4319" s="576">
        <v>43094253</v>
      </c>
      <c r="G4319" s="577" t="s">
        <v>10617</v>
      </c>
      <c r="H4319" s="551" t="s">
        <v>10618</v>
      </c>
      <c r="I4319" s="551" t="s">
        <v>7082</v>
      </c>
      <c r="J4319" s="551" t="s">
        <v>10618</v>
      </c>
      <c r="K4319" s="555">
        <v>1</v>
      </c>
      <c r="L4319" s="546">
        <v>12</v>
      </c>
      <c r="M4319" s="578">
        <v>54288.217934003187</v>
      </c>
      <c r="N4319" s="546">
        <v>1</v>
      </c>
      <c r="O4319" s="546">
        <v>6</v>
      </c>
      <c r="P4319" s="578">
        <v>27010.111892675654</v>
      </c>
    </row>
    <row r="4320" spans="1:16" x14ac:dyDescent="0.2">
      <c r="A4320" s="546" t="s">
        <v>8110</v>
      </c>
      <c r="B4320" s="498" t="s">
        <v>619</v>
      </c>
      <c r="C4320" s="499" t="s">
        <v>620</v>
      </c>
      <c r="D4320" s="546" t="s">
        <v>9064</v>
      </c>
      <c r="E4320" s="575">
        <v>2700</v>
      </c>
      <c r="F4320" s="576">
        <v>40845480</v>
      </c>
      <c r="G4320" s="577" t="s">
        <v>10619</v>
      </c>
      <c r="H4320" s="551" t="s">
        <v>8546</v>
      </c>
      <c r="I4320" s="551" t="s">
        <v>7122</v>
      </c>
      <c r="J4320" s="551" t="s">
        <v>8546</v>
      </c>
      <c r="K4320" s="555">
        <v>1</v>
      </c>
      <c r="L4320" s="546">
        <v>12</v>
      </c>
      <c r="M4320" s="578">
        <v>35088.217934003187</v>
      </c>
      <c r="N4320" s="546">
        <v>1</v>
      </c>
      <c r="O4320" s="546">
        <v>6</v>
      </c>
      <c r="P4320" s="578">
        <v>17410.111892675654</v>
      </c>
    </row>
    <row r="4321" spans="1:16" x14ac:dyDescent="0.2">
      <c r="A4321" s="546" t="s">
        <v>8110</v>
      </c>
      <c r="B4321" s="498" t="s">
        <v>619</v>
      </c>
      <c r="C4321" s="499" t="s">
        <v>620</v>
      </c>
      <c r="D4321" s="546" t="s">
        <v>8167</v>
      </c>
      <c r="E4321" s="575">
        <v>1900</v>
      </c>
      <c r="F4321" s="576" t="s">
        <v>10620</v>
      </c>
      <c r="G4321" s="577" t="s">
        <v>10621</v>
      </c>
      <c r="H4321" s="551" t="s">
        <v>8119</v>
      </c>
      <c r="I4321" s="551" t="s">
        <v>7142</v>
      </c>
      <c r="J4321" s="551" t="s">
        <v>8119</v>
      </c>
      <c r="K4321" s="555">
        <v>1</v>
      </c>
      <c r="L4321" s="546">
        <v>12</v>
      </c>
      <c r="M4321" s="578">
        <v>25450.417934003184</v>
      </c>
      <c r="N4321" s="546">
        <v>1</v>
      </c>
      <c r="O4321" s="546">
        <v>6</v>
      </c>
      <c r="P4321" s="578">
        <v>12329.311892675656</v>
      </c>
    </row>
    <row r="4322" spans="1:16" x14ac:dyDescent="0.2">
      <c r="A4322" s="546" t="s">
        <v>8110</v>
      </c>
      <c r="B4322" s="498" t="s">
        <v>619</v>
      </c>
      <c r="C4322" s="499" t="s">
        <v>620</v>
      </c>
      <c r="D4322" s="546" t="s">
        <v>8536</v>
      </c>
      <c r="E4322" s="575">
        <v>1500</v>
      </c>
      <c r="F4322" s="576">
        <v>24977026</v>
      </c>
      <c r="G4322" s="577" t="s">
        <v>10622</v>
      </c>
      <c r="H4322" s="551" t="s">
        <v>8119</v>
      </c>
      <c r="I4322" s="551" t="s">
        <v>7142</v>
      </c>
      <c r="J4322" s="551" t="s">
        <v>8119</v>
      </c>
      <c r="K4322" s="555">
        <v>1</v>
      </c>
      <c r="L4322" s="546">
        <v>12</v>
      </c>
      <c r="M4322" s="578">
        <v>20218.417934003184</v>
      </c>
      <c r="N4322" s="546">
        <v>1</v>
      </c>
      <c r="O4322" s="546">
        <v>6</v>
      </c>
      <c r="P4322" s="578">
        <v>9713.3118926756561</v>
      </c>
    </row>
    <row r="4323" spans="1:16" x14ac:dyDescent="0.2">
      <c r="A4323" s="546" t="s">
        <v>8110</v>
      </c>
      <c r="B4323" s="498" t="s">
        <v>619</v>
      </c>
      <c r="C4323" s="499" t="s">
        <v>620</v>
      </c>
      <c r="D4323" s="546" t="s">
        <v>10623</v>
      </c>
      <c r="E4323" s="575">
        <v>3300</v>
      </c>
      <c r="F4323" s="576">
        <v>24005075</v>
      </c>
      <c r="G4323" s="577" t="s">
        <v>10624</v>
      </c>
      <c r="H4323" s="551" t="s">
        <v>7089</v>
      </c>
      <c r="I4323" s="551" t="s">
        <v>7082</v>
      </c>
      <c r="J4323" s="551" t="s">
        <v>7089</v>
      </c>
      <c r="K4323" s="555">
        <v>1</v>
      </c>
      <c r="L4323" s="546">
        <v>12</v>
      </c>
      <c r="M4323" s="578">
        <v>42288.217934003187</v>
      </c>
      <c r="N4323" s="546">
        <v>1</v>
      </c>
      <c r="O4323" s="546">
        <v>6</v>
      </c>
      <c r="P4323" s="578">
        <v>21010.111892675654</v>
      </c>
    </row>
    <row r="4324" spans="1:16" x14ac:dyDescent="0.2">
      <c r="A4324" s="546" t="s">
        <v>8110</v>
      </c>
      <c r="B4324" s="498" t="s">
        <v>619</v>
      </c>
      <c r="C4324" s="499" t="s">
        <v>620</v>
      </c>
      <c r="D4324" s="546" t="s">
        <v>8167</v>
      </c>
      <c r="E4324" s="575">
        <v>1900</v>
      </c>
      <c r="F4324" s="576" t="s">
        <v>10625</v>
      </c>
      <c r="G4324" s="577" t="s">
        <v>10626</v>
      </c>
      <c r="H4324" s="551" t="s">
        <v>8119</v>
      </c>
      <c r="I4324" s="551" t="s">
        <v>7142</v>
      </c>
      <c r="J4324" s="551" t="s">
        <v>8119</v>
      </c>
      <c r="K4324" s="555">
        <v>1</v>
      </c>
      <c r="L4324" s="546">
        <v>12</v>
      </c>
      <c r="M4324" s="578">
        <v>25450.417934003184</v>
      </c>
      <c r="N4324" s="546">
        <v>1</v>
      </c>
      <c r="O4324" s="546">
        <v>6</v>
      </c>
      <c r="P4324" s="578">
        <v>12329.311892675656</v>
      </c>
    </row>
    <row r="4325" spans="1:16" x14ac:dyDescent="0.2">
      <c r="A4325" s="546" t="s">
        <v>8110</v>
      </c>
      <c r="B4325" s="498" t="s">
        <v>619</v>
      </c>
      <c r="C4325" s="499" t="s">
        <v>620</v>
      </c>
      <c r="D4325" s="546" t="s">
        <v>10627</v>
      </c>
      <c r="E4325" s="575">
        <v>2300</v>
      </c>
      <c r="F4325" s="576">
        <v>40214892</v>
      </c>
      <c r="G4325" s="577" t="s">
        <v>10628</v>
      </c>
      <c r="H4325" s="551" t="s">
        <v>1115</v>
      </c>
      <c r="I4325" s="551" t="s">
        <v>7122</v>
      </c>
      <c r="J4325" s="551" t="s">
        <v>1115</v>
      </c>
      <c r="K4325" s="555">
        <v>1</v>
      </c>
      <c r="L4325" s="546">
        <v>12</v>
      </c>
      <c r="M4325" s="578">
        <v>30288.217934003187</v>
      </c>
      <c r="N4325" s="546">
        <v>1</v>
      </c>
      <c r="O4325" s="546">
        <v>6</v>
      </c>
      <c r="P4325" s="578">
        <v>14945.311892675656</v>
      </c>
    </row>
  </sheetData>
  <autoFilter ref="A5:XFA4325" xr:uid="{00000000-0009-0000-0000-000011000000}"/>
  <mergeCells count="4">
    <mergeCell ref="A4:E4"/>
    <mergeCell ref="F4:J4"/>
    <mergeCell ref="K4:M4"/>
    <mergeCell ref="N4:P4"/>
  </mergeCells>
  <conditionalFormatting sqref="F2284 F2218:F2233 F2273:F2282 F2261:F2269 F2271 F2236:F2259">
    <cfRule type="duplicateValues" dxfId="85" priority="83" stopIfTrue="1"/>
  </conditionalFormatting>
  <conditionalFormatting sqref="F2283">
    <cfRule type="duplicateValues" dxfId="84" priority="82" stopIfTrue="1"/>
  </conditionalFormatting>
  <conditionalFormatting sqref="F2299:F2300">
    <cfRule type="duplicateValues" dxfId="83" priority="81" stopIfTrue="1"/>
  </conditionalFormatting>
  <conditionalFormatting sqref="F2301">
    <cfRule type="duplicateValues" dxfId="82" priority="80" stopIfTrue="1"/>
  </conditionalFormatting>
  <conditionalFormatting sqref="F2304">
    <cfRule type="duplicateValues" dxfId="81" priority="79" stopIfTrue="1"/>
  </conditionalFormatting>
  <conditionalFormatting sqref="F2305:F2306">
    <cfRule type="duplicateValues" dxfId="80" priority="78" stopIfTrue="1"/>
  </conditionalFormatting>
  <conditionalFormatting sqref="F2307">
    <cfRule type="duplicateValues" dxfId="79" priority="77" stopIfTrue="1"/>
  </conditionalFormatting>
  <conditionalFormatting sqref="F2310">
    <cfRule type="duplicateValues" dxfId="78" priority="76" stopIfTrue="1"/>
  </conditionalFormatting>
  <conditionalFormatting sqref="F2311">
    <cfRule type="duplicateValues" dxfId="77" priority="75" stopIfTrue="1"/>
  </conditionalFormatting>
  <conditionalFormatting sqref="F2312">
    <cfRule type="duplicateValues" dxfId="76" priority="74" stopIfTrue="1"/>
  </conditionalFormatting>
  <conditionalFormatting sqref="F2313">
    <cfRule type="duplicateValues" dxfId="75" priority="73" stopIfTrue="1"/>
  </conditionalFormatting>
  <conditionalFormatting sqref="F2314">
    <cfRule type="duplicateValues" dxfId="74" priority="72" stopIfTrue="1"/>
  </conditionalFormatting>
  <conditionalFormatting sqref="F2315">
    <cfRule type="duplicateValues" dxfId="73" priority="71" stopIfTrue="1"/>
  </conditionalFormatting>
  <conditionalFormatting sqref="F2316">
    <cfRule type="duplicateValues" dxfId="72" priority="70" stopIfTrue="1"/>
  </conditionalFormatting>
  <conditionalFormatting sqref="F2317:F2318">
    <cfRule type="duplicateValues" dxfId="71" priority="69" stopIfTrue="1"/>
  </conditionalFormatting>
  <conditionalFormatting sqref="F2319:F2321">
    <cfRule type="duplicateValues" dxfId="70" priority="68" stopIfTrue="1"/>
  </conditionalFormatting>
  <conditionalFormatting sqref="F2322">
    <cfRule type="duplicateValues" dxfId="69" priority="67" stopIfTrue="1"/>
  </conditionalFormatting>
  <conditionalFormatting sqref="F2324">
    <cfRule type="duplicateValues" dxfId="68" priority="66" stopIfTrue="1"/>
  </conditionalFormatting>
  <conditionalFormatting sqref="F2323">
    <cfRule type="duplicateValues" dxfId="67" priority="65" stopIfTrue="1"/>
  </conditionalFormatting>
  <conditionalFormatting sqref="F2327">
    <cfRule type="duplicateValues" dxfId="66" priority="64" stopIfTrue="1"/>
  </conditionalFormatting>
  <conditionalFormatting sqref="F2325:F2326">
    <cfRule type="duplicateValues" dxfId="65" priority="63" stopIfTrue="1"/>
  </conditionalFormatting>
  <conditionalFormatting sqref="F2328">
    <cfRule type="duplicateValues" dxfId="64" priority="62" stopIfTrue="1"/>
  </conditionalFormatting>
  <conditionalFormatting sqref="F2329">
    <cfRule type="duplicateValues" dxfId="63" priority="61" stopIfTrue="1"/>
  </conditionalFormatting>
  <conditionalFormatting sqref="F2331">
    <cfRule type="duplicateValues" dxfId="62" priority="60" stopIfTrue="1"/>
  </conditionalFormatting>
  <conditionalFormatting sqref="F2332">
    <cfRule type="duplicateValues" dxfId="61" priority="59" stopIfTrue="1"/>
  </conditionalFormatting>
  <conditionalFormatting sqref="F2333">
    <cfRule type="duplicateValues" dxfId="60" priority="58" stopIfTrue="1"/>
  </conditionalFormatting>
  <conditionalFormatting sqref="F2334">
    <cfRule type="duplicateValues" dxfId="59" priority="57" stopIfTrue="1"/>
  </conditionalFormatting>
  <conditionalFormatting sqref="F2337">
    <cfRule type="duplicateValues" dxfId="58" priority="56" stopIfTrue="1"/>
  </conditionalFormatting>
  <conditionalFormatting sqref="F2336">
    <cfRule type="duplicateValues" dxfId="57" priority="55" stopIfTrue="1"/>
  </conditionalFormatting>
  <conditionalFormatting sqref="F2335">
    <cfRule type="duplicateValues" dxfId="56" priority="54" stopIfTrue="1"/>
  </conditionalFormatting>
  <conditionalFormatting sqref="F2338">
    <cfRule type="duplicateValues" dxfId="55" priority="53" stopIfTrue="1"/>
  </conditionalFormatting>
  <conditionalFormatting sqref="F2341">
    <cfRule type="duplicateValues" dxfId="54" priority="52" stopIfTrue="1"/>
  </conditionalFormatting>
  <conditionalFormatting sqref="F2340">
    <cfRule type="duplicateValues" dxfId="53" priority="51" stopIfTrue="1"/>
  </conditionalFormatting>
  <conditionalFormatting sqref="F2342">
    <cfRule type="duplicateValues" dxfId="52" priority="50" stopIfTrue="1"/>
  </conditionalFormatting>
  <conditionalFormatting sqref="F2343">
    <cfRule type="duplicateValues" dxfId="51" priority="49" stopIfTrue="1"/>
  </conditionalFormatting>
  <conditionalFormatting sqref="F2344">
    <cfRule type="duplicateValues" dxfId="50" priority="48" stopIfTrue="1"/>
  </conditionalFormatting>
  <conditionalFormatting sqref="F2345">
    <cfRule type="duplicateValues" dxfId="49" priority="47" stopIfTrue="1"/>
  </conditionalFormatting>
  <conditionalFormatting sqref="F2234:F2235">
    <cfRule type="duplicateValues" dxfId="48" priority="46" stopIfTrue="1"/>
  </conditionalFormatting>
  <conditionalFormatting sqref="F2260">
    <cfRule type="duplicateValues" dxfId="47" priority="45" stopIfTrue="1"/>
  </conditionalFormatting>
  <conditionalFormatting sqref="F2270">
    <cfRule type="duplicateValues" dxfId="46" priority="44" stopIfTrue="1"/>
  </conditionalFormatting>
  <conditionalFormatting sqref="F2330">
    <cfRule type="duplicateValues" dxfId="45" priority="84" stopIfTrue="1"/>
  </conditionalFormatting>
  <conditionalFormatting sqref="F2339">
    <cfRule type="duplicateValues" dxfId="44" priority="43" stopIfTrue="1"/>
  </conditionalFormatting>
  <conditionalFormatting sqref="F2429 F2366:F2380 F2418:F2427 F2405:F2413 F2415:F2416 F2382:F2403">
    <cfRule type="duplicateValues" dxfId="43" priority="40" stopIfTrue="1"/>
  </conditionalFormatting>
  <conditionalFormatting sqref="F2428">
    <cfRule type="duplicateValues" dxfId="42" priority="39" stopIfTrue="1"/>
  </conditionalFormatting>
  <conditionalFormatting sqref="F2441:F2442">
    <cfRule type="duplicateValues" dxfId="41" priority="38" stopIfTrue="1"/>
  </conditionalFormatting>
  <conditionalFormatting sqref="F2443">
    <cfRule type="duplicateValues" dxfId="40" priority="37" stopIfTrue="1"/>
  </conditionalFormatting>
  <conditionalFormatting sqref="F2446">
    <cfRule type="duplicateValues" dxfId="39" priority="36" stopIfTrue="1"/>
  </conditionalFormatting>
  <conditionalFormatting sqref="F2447:F2448">
    <cfRule type="duplicateValues" dxfId="38" priority="35" stopIfTrue="1"/>
  </conditionalFormatting>
  <conditionalFormatting sqref="F2449">
    <cfRule type="duplicateValues" dxfId="37" priority="34" stopIfTrue="1"/>
  </conditionalFormatting>
  <conditionalFormatting sqref="F2452">
    <cfRule type="duplicateValues" dxfId="36" priority="33" stopIfTrue="1"/>
  </conditionalFormatting>
  <conditionalFormatting sqref="F2453">
    <cfRule type="duplicateValues" dxfId="35" priority="32" stopIfTrue="1"/>
  </conditionalFormatting>
  <conditionalFormatting sqref="F2454">
    <cfRule type="duplicateValues" dxfId="34" priority="31" stopIfTrue="1"/>
  </conditionalFormatting>
  <conditionalFormatting sqref="F2455">
    <cfRule type="duplicateValues" dxfId="33" priority="30" stopIfTrue="1"/>
  </conditionalFormatting>
  <conditionalFormatting sqref="F2456">
    <cfRule type="duplicateValues" dxfId="32" priority="29" stopIfTrue="1"/>
  </conditionalFormatting>
  <conditionalFormatting sqref="F2457">
    <cfRule type="duplicateValues" dxfId="31" priority="28" stopIfTrue="1"/>
  </conditionalFormatting>
  <conditionalFormatting sqref="F2458">
    <cfRule type="duplicateValues" dxfId="30" priority="27" stopIfTrue="1"/>
  </conditionalFormatting>
  <conditionalFormatting sqref="F2459:F2460">
    <cfRule type="duplicateValues" dxfId="29" priority="26" stopIfTrue="1"/>
  </conditionalFormatting>
  <conditionalFormatting sqref="F2461:F2463">
    <cfRule type="duplicateValues" dxfId="28" priority="25" stopIfTrue="1"/>
  </conditionalFormatting>
  <conditionalFormatting sqref="F2464">
    <cfRule type="duplicateValues" dxfId="27" priority="24" stopIfTrue="1"/>
  </conditionalFormatting>
  <conditionalFormatting sqref="F2466">
    <cfRule type="duplicateValues" dxfId="26" priority="23" stopIfTrue="1"/>
  </conditionalFormatting>
  <conditionalFormatting sqref="F2465">
    <cfRule type="duplicateValues" dxfId="25" priority="22" stopIfTrue="1"/>
  </conditionalFormatting>
  <conditionalFormatting sqref="F2469">
    <cfRule type="duplicateValues" dxfId="24" priority="21" stopIfTrue="1"/>
  </conditionalFormatting>
  <conditionalFormatting sqref="F2467:F2468">
    <cfRule type="duplicateValues" dxfId="23" priority="20" stopIfTrue="1"/>
  </conditionalFormatting>
  <conditionalFormatting sqref="F2470">
    <cfRule type="duplicateValues" dxfId="22" priority="19" stopIfTrue="1"/>
  </conditionalFormatting>
  <conditionalFormatting sqref="F2472">
    <cfRule type="duplicateValues" dxfId="21" priority="18" stopIfTrue="1"/>
  </conditionalFormatting>
  <conditionalFormatting sqref="F2473">
    <cfRule type="duplicateValues" dxfId="20" priority="17" stopIfTrue="1"/>
  </conditionalFormatting>
  <conditionalFormatting sqref="F2474">
    <cfRule type="duplicateValues" dxfId="19" priority="16" stopIfTrue="1"/>
  </conditionalFormatting>
  <conditionalFormatting sqref="F2475">
    <cfRule type="duplicateValues" dxfId="18" priority="15" stopIfTrue="1"/>
  </conditionalFormatting>
  <conditionalFormatting sqref="F2478">
    <cfRule type="duplicateValues" dxfId="17" priority="14" stopIfTrue="1"/>
  </conditionalFormatting>
  <conditionalFormatting sqref="F2477">
    <cfRule type="duplicateValues" dxfId="16" priority="13" stopIfTrue="1"/>
  </conditionalFormatting>
  <conditionalFormatting sqref="F2476">
    <cfRule type="duplicateValues" dxfId="15" priority="12" stopIfTrue="1"/>
  </conditionalFormatting>
  <conditionalFormatting sqref="F2479">
    <cfRule type="duplicateValues" dxfId="14" priority="11" stopIfTrue="1"/>
  </conditionalFormatting>
  <conditionalFormatting sqref="F2481">
    <cfRule type="duplicateValues" dxfId="13" priority="10" stopIfTrue="1"/>
  </conditionalFormatting>
  <conditionalFormatting sqref="F2480">
    <cfRule type="duplicateValues" dxfId="12" priority="9" stopIfTrue="1"/>
  </conditionalFormatting>
  <conditionalFormatting sqref="F2482">
    <cfRule type="duplicateValues" dxfId="11" priority="8" stopIfTrue="1"/>
  </conditionalFormatting>
  <conditionalFormatting sqref="F2483">
    <cfRule type="duplicateValues" dxfId="10" priority="7" stopIfTrue="1"/>
  </conditionalFormatting>
  <conditionalFormatting sqref="F2484">
    <cfRule type="duplicateValues" dxfId="9" priority="6" stopIfTrue="1"/>
  </conditionalFormatting>
  <conditionalFormatting sqref="F2485">
    <cfRule type="duplicateValues" dxfId="8" priority="5" stopIfTrue="1"/>
  </conditionalFormatting>
  <conditionalFormatting sqref="F2404">
    <cfRule type="duplicateValues" dxfId="7" priority="4" stopIfTrue="1"/>
  </conditionalFormatting>
  <conditionalFormatting sqref="F2414">
    <cfRule type="duplicateValues" dxfId="6" priority="3" stopIfTrue="1"/>
  </conditionalFormatting>
  <conditionalFormatting sqref="F2486">
    <cfRule type="duplicateValues" dxfId="5" priority="41" stopIfTrue="1"/>
  </conditionalFormatting>
  <conditionalFormatting sqref="F2471">
    <cfRule type="duplicateValues" dxfId="4" priority="42" stopIfTrue="1"/>
  </conditionalFormatting>
  <conditionalFormatting sqref="F2381">
    <cfRule type="duplicateValues" dxfId="3" priority="85" stopIfTrue="1"/>
  </conditionalFormatting>
  <conditionalFormatting sqref="F2346">
    <cfRule type="duplicateValues" dxfId="2" priority="86" stopIfTrue="1"/>
  </conditionalFormatting>
  <conditionalFormatting sqref="F2584:F2916 F2574:F2576">
    <cfRule type="duplicateValues" dxfId="1" priority="2"/>
  </conditionalFormatting>
  <conditionalFormatting sqref="F2577:F2583">
    <cfRule type="duplicateValues" dxfId="0" priority="1"/>
  </conditionalFormatting>
  <pageMargins left="0.70866141732283472" right="0.70866141732283472" top="0.74803149606299213" bottom="0.74803149606299213" header="0.31496062992125984" footer="0.31496062992125984"/>
  <pageSetup paperSize="8" scale="60" orientation="portrait" verticalDpi="300" r:id="rId1"/>
  <headerFooter>
    <oddFooter>Página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65"/>
  <sheetViews>
    <sheetView zoomScaleNormal="100" zoomScaleSheetLayoutView="100" zoomScalePageLayoutView="55" workbookViewId="0">
      <selection activeCell="E6" sqref="E6"/>
    </sheetView>
  </sheetViews>
  <sheetFormatPr baseColWidth="10" defaultColWidth="11.42578125" defaultRowHeight="12" x14ac:dyDescent="0.2"/>
  <cols>
    <col min="1" max="6" width="18.7109375" style="592" customWidth="1"/>
    <col min="7" max="8" width="6.7109375" style="648" customWidth="1"/>
    <col min="9" max="9" width="6.7109375" style="592" customWidth="1"/>
    <col min="10" max="12" width="18.7109375" style="592" customWidth="1"/>
    <col min="13" max="13" width="18.28515625" style="592" customWidth="1"/>
    <col min="14" max="14" width="20.42578125" style="592" customWidth="1"/>
    <col min="15" max="16384" width="11.42578125" style="592"/>
  </cols>
  <sheetData>
    <row r="1" spans="1:19" s="588" customFormat="1" x14ac:dyDescent="0.2">
      <c r="A1" s="588" t="s">
        <v>393</v>
      </c>
    </row>
    <row r="2" spans="1:19" x14ac:dyDescent="0.2">
      <c r="A2" s="405" t="s">
        <v>311</v>
      </c>
      <c r="B2" s="405"/>
      <c r="C2" s="405"/>
      <c r="D2" s="405"/>
      <c r="E2" s="405"/>
      <c r="F2" s="405"/>
      <c r="G2" s="405"/>
      <c r="H2" s="405"/>
      <c r="I2" s="405"/>
      <c r="J2" s="405"/>
      <c r="K2" s="405"/>
      <c r="L2" s="405"/>
      <c r="M2" s="405"/>
      <c r="N2" s="405"/>
      <c r="O2" s="405"/>
      <c r="P2" s="405"/>
      <c r="Q2" s="405"/>
      <c r="R2" s="405"/>
      <c r="S2" s="405"/>
    </row>
    <row r="3" spans="1:19" ht="12.75" thickBot="1" x14ac:dyDescent="0.25"/>
    <row r="4" spans="1:19" s="649" customFormat="1" ht="12.75" customHeight="1" thickBot="1" x14ac:dyDescent="0.25">
      <c r="A4" s="848" t="s">
        <v>286</v>
      </c>
      <c r="B4" s="849"/>
      <c r="C4" s="850" t="s">
        <v>287</v>
      </c>
      <c r="D4" s="850"/>
      <c r="E4" s="851" t="s">
        <v>290</v>
      </c>
      <c r="F4" s="852"/>
      <c r="G4" s="852"/>
      <c r="H4" s="852"/>
      <c r="I4" s="853"/>
      <c r="J4" s="850" t="s">
        <v>291</v>
      </c>
      <c r="K4" s="850"/>
      <c r="L4" s="849"/>
      <c r="M4" s="854" t="s">
        <v>425</v>
      </c>
      <c r="N4" s="856" t="s">
        <v>419</v>
      </c>
    </row>
    <row r="5" spans="1:19" s="658" customFormat="1" ht="86.25" customHeight="1" thickBot="1" x14ac:dyDescent="0.25">
      <c r="A5" s="650" t="s">
        <v>89</v>
      </c>
      <c r="B5" s="651" t="s">
        <v>90</v>
      </c>
      <c r="C5" s="652" t="s">
        <v>289</v>
      </c>
      <c r="D5" s="653" t="s">
        <v>288</v>
      </c>
      <c r="E5" s="650" t="s">
        <v>294</v>
      </c>
      <c r="F5" s="654" t="s">
        <v>295</v>
      </c>
      <c r="G5" s="655" t="s">
        <v>296</v>
      </c>
      <c r="H5" s="655" t="s">
        <v>297</v>
      </c>
      <c r="I5" s="656" t="s">
        <v>22</v>
      </c>
      <c r="J5" s="650" t="s">
        <v>292</v>
      </c>
      <c r="K5" s="652" t="s">
        <v>293</v>
      </c>
      <c r="L5" s="657" t="s">
        <v>298</v>
      </c>
      <c r="M5" s="855"/>
      <c r="N5" s="857"/>
    </row>
    <row r="6" spans="1:19" ht="60" x14ac:dyDescent="0.2">
      <c r="A6" s="659" t="s">
        <v>11039</v>
      </c>
      <c r="B6" s="660" t="s">
        <v>11040</v>
      </c>
      <c r="C6" s="660" t="s">
        <v>10722</v>
      </c>
      <c r="D6" s="661" t="s">
        <v>11041</v>
      </c>
      <c r="E6" s="662" t="s">
        <v>11042</v>
      </c>
      <c r="F6" s="659" t="s">
        <v>11043</v>
      </c>
      <c r="G6" s="659">
        <v>300</v>
      </c>
      <c r="H6" s="662">
        <v>1</v>
      </c>
      <c r="I6" s="662"/>
      <c r="J6" s="663" t="s">
        <v>11044</v>
      </c>
      <c r="K6" s="664">
        <v>4500</v>
      </c>
      <c r="L6" s="662" t="s">
        <v>11045</v>
      </c>
      <c r="M6" s="664">
        <v>54000</v>
      </c>
      <c r="N6" s="664">
        <v>22500</v>
      </c>
    </row>
    <row r="7" spans="1:19" ht="60" x14ac:dyDescent="0.2">
      <c r="A7" s="659" t="s">
        <v>11039</v>
      </c>
      <c r="B7" s="660" t="s">
        <v>11046</v>
      </c>
      <c r="C7" s="660" t="s">
        <v>11047</v>
      </c>
      <c r="D7" s="661">
        <v>43929550</v>
      </c>
      <c r="E7" s="662" t="s">
        <v>11042</v>
      </c>
      <c r="F7" s="659" t="s">
        <v>11048</v>
      </c>
      <c r="G7" s="659">
        <v>300</v>
      </c>
      <c r="H7" s="662"/>
      <c r="I7" s="662"/>
      <c r="J7" s="663" t="s">
        <v>11049</v>
      </c>
      <c r="K7" s="664">
        <v>3500</v>
      </c>
      <c r="L7" s="662" t="s">
        <v>11045</v>
      </c>
      <c r="M7" s="664">
        <v>42000</v>
      </c>
      <c r="N7" s="664">
        <v>14000</v>
      </c>
    </row>
    <row r="8" spans="1:19" ht="60" x14ac:dyDescent="0.2">
      <c r="A8" s="659" t="s">
        <v>11039</v>
      </c>
      <c r="B8" s="660" t="s">
        <v>11050</v>
      </c>
      <c r="C8" s="660" t="s">
        <v>10725</v>
      </c>
      <c r="D8" s="661">
        <v>22070869</v>
      </c>
      <c r="E8" s="662" t="s">
        <v>11042</v>
      </c>
      <c r="F8" s="659" t="s">
        <v>11051</v>
      </c>
      <c r="G8" s="659">
        <v>104.55</v>
      </c>
      <c r="H8" s="662">
        <v>1</v>
      </c>
      <c r="I8" s="662"/>
      <c r="J8" s="663" t="s">
        <v>11052</v>
      </c>
      <c r="K8" s="664">
        <v>4500</v>
      </c>
      <c r="L8" s="662" t="s">
        <v>11045</v>
      </c>
      <c r="M8" s="664">
        <v>54000</v>
      </c>
      <c r="N8" s="664">
        <v>0</v>
      </c>
    </row>
    <row r="9" spans="1:19" ht="60" x14ac:dyDescent="0.2">
      <c r="A9" s="659" t="s">
        <v>11039</v>
      </c>
      <c r="B9" s="660" t="s">
        <v>11053</v>
      </c>
      <c r="C9" s="660" t="s">
        <v>10730</v>
      </c>
      <c r="D9" s="661" t="s">
        <v>11054</v>
      </c>
      <c r="E9" s="662" t="s">
        <v>11042</v>
      </c>
      <c r="F9" s="659" t="s">
        <v>11055</v>
      </c>
      <c r="G9" s="659">
        <v>409.2</v>
      </c>
      <c r="H9" s="662">
        <v>1</v>
      </c>
      <c r="I9" s="662" t="s">
        <v>11056</v>
      </c>
      <c r="J9" s="663" t="s">
        <v>11057</v>
      </c>
      <c r="K9" s="664">
        <v>7800</v>
      </c>
      <c r="L9" s="662" t="s">
        <v>11045</v>
      </c>
      <c r="M9" s="664">
        <v>93600</v>
      </c>
      <c r="N9" s="664">
        <v>46800</v>
      </c>
    </row>
    <row r="10" spans="1:19" ht="60" x14ac:dyDescent="0.2">
      <c r="A10" s="659" t="s">
        <v>11039</v>
      </c>
      <c r="B10" s="660" t="s">
        <v>11058</v>
      </c>
      <c r="C10" s="660" t="s">
        <v>10733</v>
      </c>
      <c r="D10" s="661">
        <v>20010565</v>
      </c>
      <c r="E10" s="662" t="s">
        <v>11042</v>
      </c>
      <c r="F10" s="659" t="s">
        <v>11059</v>
      </c>
      <c r="G10" s="659">
        <v>995.75</v>
      </c>
      <c r="H10" s="662"/>
      <c r="I10" s="662"/>
      <c r="J10" s="663" t="s">
        <v>11060</v>
      </c>
      <c r="K10" s="664">
        <v>8500</v>
      </c>
      <c r="L10" s="662" t="s">
        <v>11045</v>
      </c>
      <c r="M10" s="664">
        <v>102000</v>
      </c>
      <c r="N10" s="664">
        <v>51000</v>
      </c>
    </row>
    <row r="11" spans="1:19" ht="60" x14ac:dyDescent="0.2">
      <c r="A11" s="659" t="s">
        <v>11039</v>
      </c>
      <c r="B11" s="660" t="s">
        <v>11061</v>
      </c>
      <c r="C11" s="660" t="s">
        <v>10738</v>
      </c>
      <c r="D11" s="661">
        <v>28314417</v>
      </c>
      <c r="E11" s="662" t="s">
        <v>11042</v>
      </c>
      <c r="F11" s="659" t="s">
        <v>11062</v>
      </c>
      <c r="G11" s="659">
        <v>300</v>
      </c>
      <c r="H11" s="662"/>
      <c r="I11" s="662"/>
      <c r="J11" s="663" t="s">
        <v>11063</v>
      </c>
      <c r="K11" s="664">
        <v>3500</v>
      </c>
      <c r="L11" s="662" t="s">
        <v>11045</v>
      </c>
      <c r="M11" s="664">
        <v>42000</v>
      </c>
      <c r="N11" s="664">
        <v>21000</v>
      </c>
    </row>
    <row r="12" spans="1:19" ht="56.25" x14ac:dyDescent="0.2">
      <c r="A12" s="659" t="s">
        <v>11039</v>
      </c>
      <c r="B12" s="660" t="s">
        <v>11064</v>
      </c>
      <c r="C12" s="660" t="s">
        <v>11065</v>
      </c>
      <c r="D12" s="661">
        <v>23212717</v>
      </c>
      <c r="E12" s="662" t="s">
        <v>11042</v>
      </c>
      <c r="F12" s="659" t="s">
        <v>11066</v>
      </c>
      <c r="G12" s="659">
        <v>576</v>
      </c>
      <c r="H12" s="662"/>
      <c r="I12" s="662"/>
      <c r="J12" s="663" t="s">
        <v>11067</v>
      </c>
      <c r="K12" s="664">
        <v>5000</v>
      </c>
      <c r="L12" s="662" t="s">
        <v>11045</v>
      </c>
      <c r="M12" s="664">
        <v>60000</v>
      </c>
      <c r="N12" s="664">
        <v>20000</v>
      </c>
    </row>
    <row r="13" spans="1:19" ht="60" x14ac:dyDescent="0.2">
      <c r="A13" s="659" t="s">
        <v>11039</v>
      </c>
      <c r="B13" s="660" t="s">
        <v>11061</v>
      </c>
      <c r="C13" s="660" t="s">
        <v>10743</v>
      </c>
      <c r="D13" s="661">
        <v>10536059</v>
      </c>
      <c r="E13" s="662" t="s">
        <v>11042</v>
      </c>
      <c r="F13" s="659" t="s">
        <v>11068</v>
      </c>
      <c r="G13" s="659">
        <v>81.7</v>
      </c>
      <c r="H13" s="662"/>
      <c r="I13" s="662"/>
      <c r="J13" s="663" t="s">
        <v>11069</v>
      </c>
      <c r="K13" s="664">
        <v>3150</v>
      </c>
      <c r="L13" s="662" t="s">
        <v>11045</v>
      </c>
      <c r="M13" s="664">
        <v>37800</v>
      </c>
      <c r="N13" s="664">
        <v>15750</v>
      </c>
    </row>
    <row r="14" spans="1:19" ht="56.25" x14ac:dyDescent="0.2">
      <c r="A14" s="659" t="s">
        <v>11039</v>
      </c>
      <c r="B14" s="660" t="s">
        <v>11070</v>
      </c>
      <c r="C14" s="660" t="s">
        <v>10746</v>
      </c>
      <c r="D14" s="661">
        <v>15364961</v>
      </c>
      <c r="E14" s="662" t="s">
        <v>11042</v>
      </c>
      <c r="F14" s="659" t="s">
        <v>11071</v>
      </c>
      <c r="G14" s="659">
        <v>383.4</v>
      </c>
      <c r="H14" s="662"/>
      <c r="I14" s="662"/>
      <c r="J14" s="663" t="s">
        <v>11072</v>
      </c>
      <c r="K14" s="664">
        <v>4000</v>
      </c>
      <c r="L14" s="662" t="s">
        <v>11045</v>
      </c>
      <c r="M14" s="664">
        <v>48000</v>
      </c>
      <c r="N14" s="664">
        <v>24000</v>
      </c>
    </row>
    <row r="15" spans="1:19" ht="60" x14ac:dyDescent="0.2">
      <c r="A15" s="659" t="s">
        <v>11039</v>
      </c>
      <c r="B15" s="660" t="s">
        <v>11073</v>
      </c>
      <c r="C15" s="660" t="s">
        <v>10749</v>
      </c>
      <c r="D15" s="661">
        <v>31038687</v>
      </c>
      <c r="E15" s="662" t="s">
        <v>11042</v>
      </c>
      <c r="F15" s="659" t="s">
        <v>11074</v>
      </c>
      <c r="G15" s="659">
        <v>225</v>
      </c>
      <c r="H15" s="662">
        <v>1</v>
      </c>
      <c r="I15" s="662"/>
      <c r="J15" s="663" t="s">
        <v>11075</v>
      </c>
      <c r="K15" s="664">
        <v>4500</v>
      </c>
      <c r="L15" s="662" t="s">
        <v>11045</v>
      </c>
      <c r="M15" s="664">
        <v>54000</v>
      </c>
      <c r="N15" s="664">
        <v>27000</v>
      </c>
    </row>
    <row r="16" spans="1:19" ht="60" x14ac:dyDescent="0.2">
      <c r="A16" s="659" t="s">
        <v>11039</v>
      </c>
      <c r="B16" s="660" t="s">
        <v>11076</v>
      </c>
      <c r="C16" s="660" t="s">
        <v>10754</v>
      </c>
      <c r="D16" s="661">
        <v>33430714</v>
      </c>
      <c r="E16" s="662" t="s">
        <v>11042</v>
      </c>
      <c r="F16" s="659">
        <v>11000188</v>
      </c>
      <c r="G16" s="659">
        <v>729.22</v>
      </c>
      <c r="H16" s="662"/>
      <c r="I16" s="662"/>
      <c r="J16" s="663" t="s">
        <v>11077</v>
      </c>
      <c r="K16" s="664">
        <v>4800</v>
      </c>
      <c r="L16" s="662" t="s">
        <v>11045</v>
      </c>
      <c r="M16" s="664">
        <v>57600</v>
      </c>
      <c r="N16" s="664">
        <v>28800</v>
      </c>
    </row>
    <row r="17" spans="1:14" ht="60" x14ac:dyDescent="0.2">
      <c r="A17" s="659" t="s">
        <v>11039</v>
      </c>
      <c r="B17" s="660" t="s">
        <v>11078</v>
      </c>
      <c r="C17" s="660" t="s">
        <v>10757</v>
      </c>
      <c r="D17" s="661">
        <v>40927250</v>
      </c>
      <c r="E17" s="662" t="s">
        <v>11042</v>
      </c>
      <c r="F17" s="659">
        <v>13006887</v>
      </c>
      <c r="G17" s="659">
        <v>100</v>
      </c>
      <c r="H17" s="662"/>
      <c r="I17" s="662"/>
      <c r="J17" s="663" t="s">
        <v>11079</v>
      </c>
      <c r="K17" s="664">
        <v>6500</v>
      </c>
      <c r="L17" s="662" t="s">
        <v>11045</v>
      </c>
      <c r="M17" s="664">
        <v>78000</v>
      </c>
      <c r="N17" s="664">
        <v>39000</v>
      </c>
    </row>
    <row r="18" spans="1:14" ht="56.25" x14ac:dyDescent="0.2">
      <c r="A18" s="659" t="s">
        <v>11039</v>
      </c>
      <c r="B18" s="660" t="s">
        <v>11080</v>
      </c>
      <c r="C18" s="660" t="s">
        <v>10761</v>
      </c>
      <c r="D18" s="661" t="s">
        <v>11081</v>
      </c>
      <c r="E18" s="662" t="s">
        <v>11042</v>
      </c>
      <c r="F18" s="659" t="s">
        <v>11082</v>
      </c>
      <c r="G18" s="659">
        <v>507.78</v>
      </c>
      <c r="H18" s="662"/>
      <c r="I18" s="662"/>
      <c r="J18" s="663" t="s">
        <v>11083</v>
      </c>
      <c r="K18" s="664">
        <v>7000</v>
      </c>
      <c r="L18" s="662" t="s">
        <v>11045</v>
      </c>
      <c r="M18" s="664">
        <v>0</v>
      </c>
      <c r="N18" s="664">
        <v>35000</v>
      </c>
    </row>
    <row r="19" spans="1:14" ht="56.25" x14ac:dyDescent="0.2">
      <c r="A19" s="659" t="s">
        <v>11039</v>
      </c>
      <c r="B19" s="660" t="s">
        <v>11084</v>
      </c>
      <c r="C19" s="660" t="s">
        <v>10659</v>
      </c>
      <c r="D19" s="661">
        <v>29200379</v>
      </c>
      <c r="E19" s="662" t="s">
        <v>11042</v>
      </c>
      <c r="F19" s="659" t="s">
        <v>11085</v>
      </c>
      <c r="G19" s="659">
        <v>480</v>
      </c>
      <c r="H19" s="662"/>
      <c r="I19" s="662"/>
      <c r="J19" s="663" t="s">
        <v>11086</v>
      </c>
      <c r="K19" s="664">
        <v>4200</v>
      </c>
      <c r="L19" s="662" t="s">
        <v>11045</v>
      </c>
      <c r="M19" s="664">
        <v>0</v>
      </c>
      <c r="N19" s="664">
        <v>12600</v>
      </c>
    </row>
    <row r="20" spans="1:14" ht="56.25" x14ac:dyDescent="0.2">
      <c r="A20" s="659" t="s">
        <v>11039</v>
      </c>
      <c r="B20" s="660" t="s">
        <v>11064</v>
      </c>
      <c r="C20" s="660" t="s">
        <v>10667</v>
      </c>
      <c r="D20" s="661" t="s">
        <v>11087</v>
      </c>
      <c r="E20" s="662" t="s">
        <v>11042</v>
      </c>
      <c r="F20" s="659">
        <v>1146928</v>
      </c>
      <c r="G20" s="659">
        <v>165.7</v>
      </c>
      <c r="H20" s="662"/>
      <c r="I20" s="662"/>
      <c r="J20" s="663" t="s">
        <v>11088</v>
      </c>
      <c r="K20" s="664">
        <v>5000</v>
      </c>
      <c r="L20" s="662" t="s">
        <v>11045</v>
      </c>
      <c r="M20" s="664">
        <v>0</v>
      </c>
      <c r="N20" s="664">
        <v>10000</v>
      </c>
    </row>
    <row r="21" spans="1:14" ht="56.25" x14ac:dyDescent="0.2">
      <c r="A21" s="659" t="s">
        <v>11039</v>
      </c>
      <c r="B21" s="660" t="s">
        <v>11089</v>
      </c>
      <c r="C21" s="660" t="s">
        <v>10670</v>
      </c>
      <c r="D21" s="661" t="s">
        <v>11090</v>
      </c>
      <c r="E21" s="662" t="s">
        <v>11042</v>
      </c>
      <c r="F21" s="659">
        <v>11004335</v>
      </c>
      <c r="G21" s="659">
        <v>382.99</v>
      </c>
      <c r="H21" s="662">
        <v>1</v>
      </c>
      <c r="I21" s="662" t="s">
        <v>11091</v>
      </c>
      <c r="J21" s="663" t="s">
        <v>11092</v>
      </c>
      <c r="K21" s="664">
        <v>3500</v>
      </c>
      <c r="L21" s="662" t="s">
        <v>11045</v>
      </c>
      <c r="M21" s="664">
        <v>0</v>
      </c>
      <c r="N21" s="664">
        <v>7000</v>
      </c>
    </row>
    <row r="22" spans="1:14" ht="56.25" x14ac:dyDescent="0.2">
      <c r="A22" s="659" t="s">
        <v>11039</v>
      </c>
      <c r="B22" s="660" t="s">
        <v>11061</v>
      </c>
      <c r="C22" s="660" t="s">
        <v>11093</v>
      </c>
      <c r="D22" s="661">
        <v>8569636</v>
      </c>
      <c r="E22" s="662" t="s">
        <v>11042</v>
      </c>
      <c r="F22" s="659" t="s">
        <v>11094</v>
      </c>
      <c r="G22" s="659">
        <v>110</v>
      </c>
      <c r="H22" s="662">
        <v>1</v>
      </c>
      <c r="I22" s="662"/>
      <c r="J22" s="663" t="s">
        <v>11095</v>
      </c>
      <c r="K22" s="664">
        <v>2850</v>
      </c>
      <c r="L22" s="662" t="s">
        <v>11045</v>
      </c>
      <c r="M22" s="664">
        <v>2850</v>
      </c>
      <c r="N22" s="664">
        <v>17100</v>
      </c>
    </row>
    <row r="23" spans="1:14" ht="72" x14ac:dyDescent="0.2">
      <c r="A23" s="659" t="s">
        <v>11039</v>
      </c>
      <c r="B23" s="660" t="s">
        <v>11061</v>
      </c>
      <c r="C23" s="660" t="s">
        <v>11096</v>
      </c>
      <c r="D23" s="661" t="s">
        <v>11097</v>
      </c>
      <c r="E23" s="662" t="s">
        <v>11042</v>
      </c>
      <c r="F23" s="659" t="s">
        <v>11098</v>
      </c>
      <c r="G23" s="659">
        <v>12</v>
      </c>
      <c r="H23" s="662"/>
      <c r="I23" s="662"/>
      <c r="J23" s="663" t="s">
        <v>11099</v>
      </c>
      <c r="K23" s="664">
        <v>888</v>
      </c>
      <c r="L23" s="662" t="s">
        <v>11045</v>
      </c>
      <c r="M23" s="664">
        <v>10656</v>
      </c>
      <c r="N23" s="664">
        <v>4440</v>
      </c>
    </row>
    <row r="24" spans="1:14" ht="60" x14ac:dyDescent="0.2">
      <c r="A24" s="659" t="s">
        <v>11039</v>
      </c>
      <c r="B24" s="660" t="s">
        <v>11061</v>
      </c>
      <c r="C24" s="660" t="s">
        <v>11100</v>
      </c>
      <c r="D24" s="661" t="s">
        <v>11101</v>
      </c>
      <c r="E24" s="662" t="s">
        <v>11042</v>
      </c>
      <c r="F24" s="659" t="s">
        <v>11102</v>
      </c>
      <c r="G24" s="659">
        <v>100</v>
      </c>
      <c r="H24" s="662"/>
      <c r="I24" s="662"/>
      <c r="J24" s="663" t="s">
        <v>11103</v>
      </c>
      <c r="K24" s="664">
        <v>1300</v>
      </c>
      <c r="L24" s="662" t="s">
        <v>11045</v>
      </c>
      <c r="M24" s="664">
        <v>15600</v>
      </c>
      <c r="N24" s="664">
        <v>7800</v>
      </c>
    </row>
    <row r="25" spans="1:14" ht="60" x14ac:dyDescent="0.2">
      <c r="A25" s="659" t="s">
        <v>11039</v>
      </c>
      <c r="B25" s="660" t="s">
        <v>11061</v>
      </c>
      <c r="C25" s="660" t="s">
        <v>11104</v>
      </c>
      <c r="D25" s="661">
        <v>46238613</v>
      </c>
      <c r="E25" s="662" t="s">
        <v>11042</v>
      </c>
      <c r="F25" s="659" t="s">
        <v>11105</v>
      </c>
      <c r="G25" s="659">
        <v>186.98</v>
      </c>
      <c r="H25" s="662"/>
      <c r="I25" s="662"/>
      <c r="J25" s="663" t="s">
        <v>11106</v>
      </c>
      <c r="K25" s="664">
        <v>2625</v>
      </c>
      <c r="L25" s="662" t="s">
        <v>11045</v>
      </c>
      <c r="M25" s="664">
        <v>31500</v>
      </c>
      <c r="N25" s="664">
        <v>15750</v>
      </c>
    </row>
    <row r="26" spans="1:14" ht="60" x14ac:dyDescent="0.2">
      <c r="A26" s="659" t="s">
        <v>11039</v>
      </c>
      <c r="B26" s="660" t="s">
        <v>11061</v>
      </c>
      <c r="C26" s="660" t="s">
        <v>11107</v>
      </c>
      <c r="D26" s="661">
        <v>40452203</v>
      </c>
      <c r="E26" s="662" t="s">
        <v>11042</v>
      </c>
      <c r="F26" s="659" t="s">
        <v>11108</v>
      </c>
      <c r="G26" s="659">
        <v>140</v>
      </c>
      <c r="H26" s="662"/>
      <c r="I26" s="662"/>
      <c r="J26" s="663" t="s">
        <v>11109</v>
      </c>
      <c r="K26" s="664">
        <v>1800</v>
      </c>
      <c r="L26" s="662" t="s">
        <v>11045</v>
      </c>
      <c r="M26" s="664">
        <v>21600</v>
      </c>
      <c r="N26" s="664">
        <v>5400</v>
      </c>
    </row>
    <row r="27" spans="1:14" ht="72" x14ac:dyDescent="0.2">
      <c r="A27" s="659" t="s">
        <v>11039</v>
      </c>
      <c r="B27" s="660" t="s">
        <v>11061</v>
      </c>
      <c r="C27" s="660" t="s">
        <v>11110</v>
      </c>
      <c r="D27" s="661">
        <v>10002117407</v>
      </c>
      <c r="E27" s="662" t="s">
        <v>11042</v>
      </c>
      <c r="F27" s="659" t="s">
        <v>11111</v>
      </c>
      <c r="G27" s="659">
        <v>108</v>
      </c>
      <c r="H27" s="662"/>
      <c r="I27" s="662"/>
      <c r="J27" s="663" t="s">
        <v>11112</v>
      </c>
      <c r="K27" s="664">
        <v>2500</v>
      </c>
      <c r="L27" s="662" t="s">
        <v>11045</v>
      </c>
      <c r="M27" s="664">
        <v>30000</v>
      </c>
      <c r="N27" s="664">
        <v>12500</v>
      </c>
    </row>
    <row r="28" spans="1:14" ht="36" x14ac:dyDescent="0.2">
      <c r="A28" s="659" t="s">
        <v>11039</v>
      </c>
      <c r="B28" s="660" t="s">
        <v>11113</v>
      </c>
      <c r="C28" s="660" t="s">
        <v>11114</v>
      </c>
      <c r="D28" s="661">
        <v>42382012</v>
      </c>
      <c r="E28" s="662" t="s">
        <v>11042</v>
      </c>
      <c r="F28" s="659" t="s">
        <v>11115</v>
      </c>
      <c r="G28" s="659">
        <v>64</v>
      </c>
      <c r="H28" s="662"/>
      <c r="I28" s="662"/>
      <c r="J28" s="663" t="s">
        <v>11116</v>
      </c>
      <c r="K28" s="664">
        <v>1002</v>
      </c>
      <c r="L28" s="662" t="s">
        <v>11045</v>
      </c>
      <c r="M28" s="664">
        <v>0</v>
      </c>
      <c r="N28" s="664">
        <v>3006</v>
      </c>
    </row>
    <row r="29" spans="1:14" ht="67.5" x14ac:dyDescent="0.2">
      <c r="A29" s="659" t="s">
        <v>11039</v>
      </c>
      <c r="B29" s="660" t="s">
        <v>11117</v>
      </c>
      <c r="C29" s="660" t="s">
        <v>11118</v>
      </c>
      <c r="D29" s="661">
        <v>20527492638</v>
      </c>
      <c r="E29" s="662" t="s">
        <v>11042</v>
      </c>
      <c r="F29" s="659" t="s">
        <v>11119</v>
      </c>
      <c r="G29" s="659">
        <v>800</v>
      </c>
      <c r="H29" s="662"/>
      <c r="I29" s="662"/>
      <c r="J29" s="663" t="s">
        <v>11120</v>
      </c>
      <c r="K29" s="664">
        <v>1200</v>
      </c>
      <c r="L29" s="662" t="s">
        <v>11045</v>
      </c>
      <c r="M29" s="664">
        <v>0</v>
      </c>
      <c r="N29" s="664">
        <v>4800</v>
      </c>
    </row>
    <row r="30" spans="1:14" ht="72" x14ac:dyDescent="0.2">
      <c r="A30" s="659" t="s">
        <v>11039</v>
      </c>
      <c r="B30" s="660" t="s">
        <v>11061</v>
      </c>
      <c r="C30" s="660" t="s">
        <v>11121</v>
      </c>
      <c r="D30" s="661">
        <v>10012186491</v>
      </c>
      <c r="E30" s="662" t="s">
        <v>11042</v>
      </c>
      <c r="F30" s="659">
        <v>11142656</v>
      </c>
      <c r="G30" s="659">
        <v>133.24</v>
      </c>
      <c r="H30" s="662"/>
      <c r="I30" s="662"/>
      <c r="J30" s="663" t="s">
        <v>11122</v>
      </c>
      <c r="K30" s="664">
        <v>2000</v>
      </c>
      <c r="L30" s="662" t="s">
        <v>11045</v>
      </c>
      <c r="M30" s="664">
        <v>24000</v>
      </c>
      <c r="N30" s="664">
        <v>10000</v>
      </c>
    </row>
    <row r="31" spans="1:14" ht="72" x14ac:dyDescent="0.2">
      <c r="A31" s="659" t="s">
        <v>11039</v>
      </c>
      <c r="B31" s="660" t="s">
        <v>11061</v>
      </c>
      <c r="C31" s="660" t="s">
        <v>11123</v>
      </c>
      <c r="D31" s="661" t="s">
        <v>11124</v>
      </c>
      <c r="E31" s="662" t="s">
        <v>11042</v>
      </c>
      <c r="F31" s="659">
        <v>15149534</v>
      </c>
      <c r="G31" s="659">
        <v>144.69999999999999</v>
      </c>
      <c r="H31" s="662"/>
      <c r="I31" s="662"/>
      <c r="J31" s="663" t="s">
        <v>11125</v>
      </c>
      <c r="K31" s="664">
        <v>1700</v>
      </c>
      <c r="L31" s="662" t="s">
        <v>11045</v>
      </c>
      <c r="M31" s="664">
        <v>20400</v>
      </c>
      <c r="N31" s="664">
        <v>10200</v>
      </c>
    </row>
    <row r="32" spans="1:14" ht="67.5" x14ac:dyDescent="0.2">
      <c r="A32" s="659" t="s">
        <v>11039</v>
      </c>
      <c r="B32" s="660" t="s">
        <v>11117</v>
      </c>
      <c r="C32" s="660" t="s">
        <v>11126</v>
      </c>
      <c r="D32" s="661">
        <v>20527378002</v>
      </c>
      <c r="E32" s="662" t="s">
        <v>11127</v>
      </c>
      <c r="F32" s="659" t="s">
        <v>11128</v>
      </c>
      <c r="G32" s="659">
        <v>1000</v>
      </c>
      <c r="H32" s="662"/>
      <c r="I32" s="662"/>
      <c r="J32" s="663" t="s">
        <v>11129</v>
      </c>
      <c r="K32" s="664">
        <v>1200</v>
      </c>
      <c r="L32" s="662" t="s">
        <v>11045</v>
      </c>
      <c r="M32" s="664">
        <v>0</v>
      </c>
      <c r="N32" s="664">
        <v>4800</v>
      </c>
    </row>
    <row r="33" spans="1:14" ht="56.25" x14ac:dyDescent="0.2">
      <c r="A33" s="659" t="s">
        <v>11039</v>
      </c>
      <c r="B33" s="660" t="s">
        <v>11130</v>
      </c>
      <c r="C33" s="660" t="s">
        <v>11131</v>
      </c>
      <c r="D33" s="661">
        <v>20534605774</v>
      </c>
      <c r="E33" s="662" t="s">
        <v>11042</v>
      </c>
      <c r="F33" s="659">
        <v>11052865</v>
      </c>
      <c r="G33" s="659">
        <v>126</v>
      </c>
      <c r="H33" s="662"/>
      <c r="I33" s="662"/>
      <c r="J33" s="663" t="s">
        <v>11132</v>
      </c>
      <c r="K33" s="664">
        <v>2360</v>
      </c>
      <c r="L33" s="662" t="s">
        <v>11045</v>
      </c>
      <c r="M33" s="664">
        <v>0</v>
      </c>
      <c r="N33" s="664">
        <v>4720</v>
      </c>
    </row>
    <row r="34" spans="1:14" s="630" customFormat="1" ht="45.75" customHeight="1" x14ac:dyDescent="0.2">
      <c r="A34" s="659" t="s">
        <v>11039</v>
      </c>
      <c r="B34" s="660" t="s">
        <v>11133</v>
      </c>
      <c r="C34" s="660" t="s">
        <v>11134</v>
      </c>
      <c r="D34" s="661">
        <v>16504445</v>
      </c>
      <c r="E34" s="659" t="s">
        <v>11135</v>
      </c>
      <c r="F34" s="659">
        <v>11319204</v>
      </c>
      <c r="G34" s="659">
        <v>270</v>
      </c>
      <c r="H34" s="659" t="s">
        <v>11136</v>
      </c>
      <c r="I34" s="659"/>
      <c r="J34" s="663" t="s">
        <v>11137</v>
      </c>
      <c r="K34" s="664">
        <v>9500</v>
      </c>
      <c r="L34" s="659" t="s">
        <v>11045</v>
      </c>
      <c r="M34" s="664">
        <v>114000</v>
      </c>
      <c r="N34" s="664">
        <v>57000</v>
      </c>
    </row>
    <row r="35" spans="1:14" s="630" customFormat="1" ht="45.75" customHeight="1" x14ac:dyDescent="0.2">
      <c r="A35" s="659" t="s">
        <v>11039</v>
      </c>
      <c r="B35" s="660" t="s">
        <v>11138</v>
      </c>
      <c r="C35" s="660"/>
      <c r="D35" s="661"/>
      <c r="E35" s="659" t="s">
        <v>11139</v>
      </c>
      <c r="F35" s="659"/>
      <c r="G35" s="659">
        <v>250</v>
      </c>
      <c r="H35" s="659"/>
      <c r="I35" s="659"/>
      <c r="J35" s="663"/>
      <c r="K35" s="664"/>
      <c r="L35" s="659"/>
      <c r="M35" s="664"/>
      <c r="N35" s="664"/>
    </row>
    <row r="36" spans="1:14" s="630" customFormat="1" ht="45.75" customHeight="1" x14ac:dyDescent="0.2">
      <c r="A36" s="659" t="s">
        <v>11039</v>
      </c>
      <c r="B36" s="660" t="s">
        <v>11140</v>
      </c>
      <c r="C36" s="660"/>
      <c r="D36" s="661"/>
      <c r="E36" s="659" t="s">
        <v>11141</v>
      </c>
      <c r="F36" s="659">
        <v>80027096</v>
      </c>
      <c r="G36" s="659" t="s">
        <v>11142</v>
      </c>
      <c r="H36" s="659"/>
      <c r="I36" s="659"/>
      <c r="J36" s="663"/>
      <c r="K36" s="664"/>
      <c r="L36" s="659"/>
      <c r="M36" s="664"/>
      <c r="N36" s="664"/>
    </row>
    <row r="37" spans="1:14" s="630" customFormat="1" ht="45.75" customHeight="1" x14ac:dyDescent="0.2">
      <c r="A37" s="659" t="s">
        <v>11039</v>
      </c>
      <c r="B37" s="660" t="s">
        <v>11143</v>
      </c>
      <c r="C37" s="660" t="s">
        <v>11144</v>
      </c>
      <c r="D37" s="661" t="s">
        <v>11145</v>
      </c>
      <c r="E37" s="659" t="s">
        <v>11146</v>
      </c>
      <c r="F37" s="659" t="s">
        <v>464</v>
      </c>
      <c r="G37" s="659" t="s">
        <v>11147</v>
      </c>
      <c r="H37" s="659"/>
      <c r="I37" s="659"/>
      <c r="J37" s="663">
        <v>44561</v>
      </c>
      <c r="K37" s="664">
        <v>1600</v>
      </c>
      <c r="L37" s="659" t="s">
        <v>11148</v>
      </c>
      <c r="M37" s="664" t="s">
        <v>11149</v>
      </c>
      <c r="N37" s="664" t="s">
        <v>11149</v>
      </c>
    </row>
    <row r="38" spans="1:14" s="630" customFormat="1" ht="45.75" customHeight="1" x14ac:dyDescent="0.2">
      <c r="A38" s="659" t="s">
        <v>11039</v>
      </c>
      <c r="B38" s="660" t="s">
        <v>11150</v>
      </c>
      <c r="C38" s="660" t="s">
        <v>11151</v>
      </c>
      <c r="D38" s="661" t="s">
        <v>11152</v>
      </c>
      <c r="E38" s="659" t="s">
        <v>11146</v>
      </c>
      <c r="F38" s="659" t="s">
        <v>464</v>
      </c>
      <c r="G38" s="659" t="s">
        <v>11153</v>
      </c>
      <c r="H38" s="659"/>
      <c r="I38" s="659"/>
      <c r="J38" s="663">
        <v>44561</v>
      </c>
      <c r="K38" s="664">
        <v>1300</v>
      </c>
      <c r="L38" s="659" t="s">
        <v>11148</v>
      </c>
      <c r="M38" s="664" t="s">
        <v>11149</v>
      </c>
      <c r="N38" s="664" t="s">
        <v>11149</v>
      </c>
    </row>
    <row r="39" spans="1:14" s="630" customFormat="1" ht="45.75" customHeight="1" x14ac:dyDescent="0.2">
      <c r="A39" s="659" t="s">
        <v>11039</v>
      </c>
      <c r="B39" s="660" t="s">
        <v>11154</v>
      </c>
      <c r="C39" s="660" t="s">
        <v>11155</v>
      </c>
      <c r="D39" s="661" t="s">
        <v>11156</v>
      </c>
      <c r="E39" s="659" t="s">
        <v>11146</v>
      </c>
      <c r="F39" s="659" t="s">
        <v>464</v>
      </c>
      <c r="G39" s="659" t="s">
        <v>11157</v>
      </c>
      <c r="H39" s="659"/>
      <c r="I39" s="659"/>
      <c r="J39" s="663">
        <v>44561</v>
      </c>
      <c r="K39" s="664">
        <v>1200</v>
      </c>
      <c r="L39" s="659" t="s">
        <v>11148</v>
      </c>
      <c r="M39" s="664" t="s">
        <v>11149</v>
      </c>
      <c r="N39" s="664" t="s">
        <v>11149</v>
      </c>
    </row>
    <row r="40" spans="1:14" s="630" customFormat="1" ht="45.75" customHeight="1" x14ac:dyDescent="0.2">
      <c r="A40" s="659" t="s">
        <v>11039</v>
      </c>
      <c r="B40" s="660" t="s">
        <v>11158</v>
      </c>
      <c r="C40" s="660" t="s">
        <v>11159</v>
      </c>
      <c r="D40" s="661" t="s">
        <v>11160</v>
      </c>
      <c r="E40" s="659" t="s">
        <v>11146</v>
      </c>
      <c r="F40" s="659">
        <v>801045221</v>
      </c>
      <c r="G40" s="659">
        <v>350</v>
      </c>
      <c r="H40" s="659"/>
      <c r="I40" s="659"/>
      <c r="J40" s="663">
        <v>44564</v>
      </c>
      <c r="K40" s="664">
        <v>1200</v>
      </c>
      <c r="L40" s="659" t="s">
        <v>11148</v>
      </c>
      <c r="M40" s="664" t="s">
        <v>11149</v>
      </c>
      <c r="N40" s="664" t="s">
        <v>11149</v>
      </c>
    </row>
    <row r="41" spans="1:14" s="630" customFormat="1" ht="45.75" customHeight="1" x14ac:dyDescent="0.2">
      <c r="A41" s="659" t="s">
        <v>11039</v>
      </c>
      <c r="B41" s="660" t="s">
        <v>11161</v>
      </c>
      <c r="C41" s="660" t="s">
        <v>11162</v>
      </c>
      <c r="D41" s="661">
        <v>24481273</v>
      </c>
      <c r="E41" s="659" t="s">
        <v>11163</v>
      </c>
      <c r="F41" s="659"/>
      <c r="G41" s="659">
        <v>84.02</v>
      </c>
      <c r="H41" s="659"/>
      <c r="I41" s="659"/>
      <c r="J41" s="663">
        <v>2</v>
      </c>
      <c r="K41" s="664">
        <v>600</v>
      </c>
      <c r="L41" s="659" t="s">
        <v>11045</v>
      </c>
      <c r="M41" s="664">
        <v>16797</v>
      </c>
      <c r="N41" s="664">
        <v>1200</v>
      </c>
    </row>
    <row r="42" spans="1:14" s="630" customFormat="1" ht="45.75" customHeight="1" x14ac:dyDescent="0.2">
      <c r="A42" s="659" t="s">
        <v>11039</v>
      </c>
      <c r="B42" s="660" t="s">
        <v>11161</v>
      </c>
      <c r="C42" s="660" t="s">
        <v>11164</v>
      </c>
      <c r="D42" s="661">
        <v>40236365</v>
      </c>
      <c r="E42" s="659" t="s">
        <v>11163</v>
      </c>
      <c r="F42" s="659"/>
      <c r="G42" s="659">
        <v>200</v>
      </c>
      <c r="H42" s="659"/>
      <c r="I42" s="659"/>
      <c r="J42" s="663">
        <v>8</v>
      </c>
      <c r="K42" s="664">
        <v>1050</v>
      </c>
      <c r="L42" s="659" t="s">
        <v>11045</v>
      </c>
      <c r="M42" s="664"/>
      <c r="N42" s="664">
        <v>8400</v>
      </c>
    </row>
    <row r="43" spans="1:14" s="630" customFormat="1" ht="45.75" customHeight="1" x14ac:dyDescent="0.2">
      <c r="A43" s="659" t="s">
        <v>11039</v>
      </c>
      <c r="B43" s="660" t="s">
        <v>11161</v>
      </c>
      <c r="C43" s="660" t="s">
        <v>11165</v>
      </c>
      <c r="D43" s="661">
        <v>24965195</v>
      </c>
      <c r="E43" s="659" t="s">
        <v>11163</v>
      </c>
      <c r="F43" s="659"/>
      <c r="G43" s="659">
        <v>230</v>
      </c>
      <c r="H43" s="659"/>
      <c r="I43" s="659"/>
      <c r="J43" s="663">
        <v>6</v>
      </c>
      <c r="K43" s="664">
        <v>700</v>
      </c>
      <c r="L43" s="659" t="s">
        <v>11045</v>
      </c>
      <c r="M43" s="664">
        <v>11990</v>
      </c>
      <c r="N43" s="664">
        <v>4200</v>
      </c>
    </row>
    <row r="44" spans="1:14" s="630" customFormat="1" ht="45.75" customHeight="1" x14ac:dyDescent="0.2">
      <c r="A44" s="659" t="s">
        <v>11039</v>
      </c>
      <c r="B44" s="660" t="s">
        <v>11161</v>
      </c>
      <c r="C44" s="660" t="s">
        <v>11166</v>
      </c>
      <c r="D44" s="661">
        <v>43611328</v>
      </c>
      <c r="E44" s="659" t="s">
        <v>11163</v>
      </c>
      <c r="F44" s="659"/>
      <c r="G44" s="659">
        <v>8000</v>
      </c>
      <c r="H44" s="659"/>
      <c r="I44" s="659"/>
      <c r="J44" s="663">
        <v>8</v>
      </c>
      <c r="K44" s="664">
        <v>750</v>
      </c>
      <c r="L44" s="659" t="s">
        <v>11045</v>
      </c>
      <c r="M44" s="664">
        <v>5995</v>
      </c>
      <c r="N44" s="664">
        <v>6000</v>
      </c>
    </row>
    <row r="45" spans="1:14" s="630" customFormat="1" ht="45.75" customHeight="1" x14ac:dyDescent="0.2">
      <c r="A45" s="659" t="s">
        <v>11039</v>
      </c>
      <c r="B45" s="660" t="s">
        <v>11161</v>
      </c>
      <c r="C45" s="660" t="s">
        <v>11167</v>
      </c>
      <c r="D45" s="661">
        <v>46919529</v>
      </c>
      <c r="E45" s="659" t="s">
        <v>11163</v>
      </c>
      <c r="F45" s="659"/>
      <c r="G45" s="659">
        <v>240</v>
      </c>
      <c r="H45" s="659"/>
      <c r="I45" s="659"/>
      <c r="J45" s="663">
        <v>8</v>
      </c>
      <c r="K45" s="664">
        <v>750</v>
      </c>
      <c r="L45" s="659" t="s">
        <v>11045</v>
      </c>
      <c r="M45" s="664">
        <v>5390</v>
      </c>
      <c r="N45" s="664">
        <v>6000</v>
      </c>
    </row>
    <row r="46" spans="1:14" s="630" customFormat="1" ht="45.75" customHeight="1" x14ac:dyDescent="0.2">
      <c r="A46" s="659" t="s">
        <v>11039</v>
      </c>
      <c r="B46" s="660" t="s">
        <v>11161</v>
      </c>
      <c r="C46" s="660" t="s">
        <v>11168</v>
      </c>
      <c r="D46" s="661">
        <v>24485459</v>
      </c>
      <c r="E46" s="659" t="s">
        <v>11163</v>
      </c>
      <c r="F46" s="659"/>
      <c r="G46" s="659">
        <v>250</v>
      </c>
      <c r="H46" s="659"/>
      <c r="I46" s="659"/>
      <c r="J46" s="663">
        <v>8</v>
      </c>
      <c r="K46" s="664">
        <v>900</v>
      </c>
      <c r="L46" s="659" t="s">
        <v>11045</v>
      </c>
      <c r="M46" s="664"/>
      <c r="N46" s="664">
        <v>7200</v>
      </c>
    </row>
    <row r="47" spans="1:14" s="630" customFormat="1" ht="45.75" customHeight="1" x14ac:dyDescent="0.2">
      <c r="A47" s="659" t="s">
        <v>11039</v>
      </c>
      <c r="B47" s="660" t="s">
        <v>11161</v>
      </c>
      <c r="C47" s="660" t="s">
        <v>11169</v>
      </c>
      <c r="D47" s="661">
        <v>25326579</v>
      </c>
      <c r="E47" s="659" t="s">
        <v>11163</v>
      </c>
      <c r="F47" s="659"/>
      <c r="G47" s="659">
        <v>100</v>
      </c>
      <c r="H47" s="659"/>
      <c r="I47" s="659"/>
      <c r="J47" s="663">
        <v>5</v>
      </c>
      <c r="K47" s="664">
        <v>1300</v>
      </c>
      <c r="L47" s="659" t="s">
        <v>11045</v>
      </c>
      <c r="M47" s="664">
        <v>4800</v>
      </c>
      <c r="N47" s="664">
        <v>6500</v>
      </c>
    </row>
    <row r="48" spans="1:14" s="630" customFormat="1" ht="45.75" customHeight="1" x14ac:dyDescent="0.2">
      <c r="A48" s="659" t="s">
        <v>11039</v>
      </c>
      <c r="B48" s="660" t="s">
        <v>11161</v>
      </c>
      <c r="C48" s="660" t="s">
        <v>11170</v>
      </c>
      <c r="D48" s="661">
        <v>31028474</v>
      </c>
      <c r="E48" s="659" t="s">
        <v>11163</v>
      </c>
      <c r="F48" s="659"/>
      <c r="G48" s="659">
        <v>150</v>
      </c>
      <c r="H48" s="659"/>
      <c r="I48" s="659"/>
      <c r="J48" s="663">
        <v>8</v>
      </c>
      <c r="K48" s="664">
        <v>900</v>
      </c>
      <c r="L48" s="659" t="s">
        <v>11045</v>
      </c>
      <c r="M48" s="664">
        <v>4200</v>
      </c>
      <c r="N48" s="664">
        <v>7200</v>
      </c>
    </row>
    <row r="49" spans="1:14" s="630" customFormat="1" ht="45.75" customHeight="1" x14ac:dyDescent="0.2">
      <c r="A49" s="659" t="s">
        <v>11039</v>
      </c>
      <c r="B49" s="660" t="s">
        <v>11161</v>
      </c>
      <c r="C49" s="660" t="s">
        <v>11171</v>
      </c>
      <c r="D49" s="661">
        <v>23959310</v>
      </c>
      <c r="E49" s="659" t="s">
        <v>11163</v>
      </c>
      <c r="F49" s="659"/>
      <c r="G49" s="659">
        <v>438.31</v>
      </c>
      <c r="H49" s="659"/>
      <c r="I49" s="659"/>
      <c r="J49" s="663">
        <v>8</v>
      </c>
      <c r="K49" s="664">
        <v>450</v>
      </c>
      <c r="L49" s="659" t="s">
        <v>11045</v>
      </c>
      <c r="M49" s="664">
        <v>7194</v>
      </c>
      <c r="N49" s="664">
        <v>3600</v>
      </c>
    </row>
    <row r="50" spans="1:14" s="630" customFormat="1" ht="45.75" customHeight="1" x14ac:dyDescent="0.2">
      <c r="A50" s="659" t="s">
        <v>11039</v>
      </c>
      <c r="B50" s="660" t="s">
        <v>11161</v>
      </c>
      <c r="C50" s="660" t="s">
        <v>11172</v>
      </c>
      <c r="D50" s="661">
        <v>23909595</v>
      </c>
      <c r="E50" s="659" t="s">
        <v>11163</v>
      </c>
      <c r="F50" s="659"/>
      <c r="G50" s="659">
        <v>200</v>
      </c>
      <c r="H50" s="659"/>
      <c r="I50" s="659"/>
      <c r="J50" s="663">
        <v>4</v>
      </c>
      <c r="K50" s="664">
        <v>1500</v>
      </c>
      <c r="L50" s="659" t="s">
        <v>11045</v>
      </c>
      <c r="M50" s="664">
        <v>20383</v>
      </c>
      <c r="N50" s="664">
        <v>6000</v>
      </c>
    </row>
    <row r="51" spans="1:14" s="630" customFormat="1" ht="45.75" customHeight="1" x14ac:dyDescent="0.2">
      <c r="A51" s="659" t="s">
        <v>11039</v>
      </c>
      <c r="B51" s="660" t="s">
        <v>11161</v>
      </c>
      <c r="C51" s="660" t="s">
        <v>11173</v>
      </c>
      <c r="D51" s="661">
        <v>25328238</v>
      </c>
      <c r="E51" s="659" t="s">
        <v>11163</v>
      </c>
      <c r="F51" s="659"/>
      <c r="G51" s="659">
        <v>80</v>
      </c>
      <c r="H51" s="659"/>
      <c r="I51" s="659"/>
      <c r="J51" s="663">
        <v>7</v>
      </c>
      <c r="K51" s="664">
        <v>1400</v>
      </c>
      <c r="L51" s="659" t="s">
        <v>11045</v>
      </c>
      <c r="M51" s="664">
        <v>10780</v>
      </c>
      <c r="N51" s="664">
        <v>9800</v>
      </c>
    </row>
    <row r="52" spans="1:14" s="630" customFormat="1" ht="45.75" customHeight="1" x14ac:dyDescent="0.2">
      <c r="A52" s="659" t="s">
        <v>11039</v>
      </c>
      <c r="B52" s="660" t="s">
        <v>11161</v>
      </c>
      <c r="C52" s="660" t="s">
        <v>11174</v>
      </c>
      <c r="D52" s="661">
        <v>25316244</v>
      </c>
      <c r="E52" s="659" t="s">
        <v>11163</v>
      </c>
      <c r="F52" s="659"/>
      <c r="G52" s="659">
        <v>120</v>
      </c>
      <c r="H52" s="659"/>
      <c r="I52" s="659"/>
      <c r="J52" s="663">
        <v>7</v>
      </c>
      <c r="K52" s="664">
        <v>2029</v>
      </c>
      <c r="L52" s="659" t="s">
        <v>11045</v>
      </c>
      <c r="M52" s="664">
        <v>15620</v>
      </c>
      <c r="N52" s="664">
        <v>14203</v>
      </c>
    </row>
    <row r="53" spans="1:14" s="630" customFormat="1" ht="45.75" customHeight="1" x14ac:dyDescent="0.2">
      <c r="A53" s="659" t="s">
        <v>11039</v>
      </c>
      <c r="B53" s="660" t="s">
        <v>11161</v>
      </c>
      <c r="C53" s="660" t="s">
        <v>11175</v>
      </c>
      <c r="D53" s="661">
        <v>42192454</v>
      </c>
      <c r="E53" s="659" t="s">
        <v>11163</v>
      </c>
      <c r="F53" s="659"/>
      <c r="G53" s="659">
        <v>23.584</v>
      </c>
      <c r="H53" s="659"/>
      <c r="I53" s="659"/>
      <c r="J53" s="663">
        <v>8</v>
      </c>
      <c r="K53" s="664">
        <v>300</v>
      </c>
      <c r="L53" s="659" t="s">
        <v>11045</v>
      </c>
      <c r="M53" s="664"/>
      <c r="N53" s="664">
        <v>2400</v>
      </c>
    </row>
    <row r="54" spans="1:14" s="630" customFormat="1" ht="45.75" customHeight="1" x14ac:dyDescent="0.2">
      <c r="A54" s="659" t="s">
        <v>11039</v>
      </c>
      <c r="B54" s="660" t="s">
        <v>11161</v>
      </c>
      <c r="C54" s="660" t="s">
        <v>11176</v>
      </c>
      <c r="D54" s="661">
        <v>23987752</v>
      </c>
      <c r="E54" s="659" t="s">
        <v>11163</v>
      </c>
      <c r="F54" s="659"/>
      <c r="G54" s="659">
        <v>1000</v>
      </c>
      <c r="H54" s="659"/>
      <c r="I54" s="659"/>
      <c r="J54" s="663">
        <v>9</v>
      </c>
      <c r="K54" s="664">
        <v>1300</v>
      </c>
      <c r="L54" s="659" t="s">
        <v>11045</v>
      </c>
      <c r="M54" s="664">
        <v>9100</v>
      </c>
      <c r="N54" s="664">
        <v>11700</v>
      </c>
    </row>
    <row r="55" spans="1:14" s="630" customFormat="1" ht="45.75" customHeight="1" x14ac:dyDescent="0.2">
      <c r="A55" s="659" t="s">
        <v>11039</v>
      </c>
      <c r="B55" s="660" t="s">
        <v>11161</v>
      </c>
      <c r="C55" s="660" t="s">
        <v>11177</v>
      </c>
      <c r="D55" s="661">
        <v>23865022</v>
      </c>
      <c r="E55" s="659" t="s">
        <v>11163</v>
      </c>
      <c r="F55" s="659"/>
      <c r="G55" s="659">
        <v>20</v>
      </c>
      <c r="H55" s="659"/>
      <c r="I55" s="659"/>
      <c r="J55" s="663">
        <v>10</v>
      </c>
      <c r="K55" s="664">
        <v>230</v>
      </c>
      <c r="L55" s="659" t="s">
        <v>11045</v>
      </c>
      <c r="M55" s="664">
        <v>2200</v>
      </c>
      <c r="N55" s="664">
        <v>2300</v>
      </c>
    </row>
    <row r="56" spans="1:14" s="630" customFormat="1" ht="45.75" customHeight="1" x14ac:dyDescent="0.2">
      <c r="A56" s="659" t="s">
        <v>11039</v>
      </c>
      <c r="B56" s="660" t="s">
        <v>11161</v>
      </c>
      <c r="C56" s="660" t="s">
        <v>11177</v>
      </c>
      <c r="D56" s="661">
        <v>23865022</v>
      </c>
      <c r="E56" s="659" t="s">
        <v>11163</v>
      </c>
      <c r="F56" s="659"/>
      <c r="G56" s="659">
        <v>20</v>
      </c>
      <c r="H56" s="659"/>
      <c r="I56" s="659"/>
      <c r="J56" s="663">
        <v>10</v>
      </c>
      <c r="K56" s="664">
        <v>240</v>
      </c>
      <c r="L56" s="659" t="s">
        <v>11045</v>
      </c>
      <c r="M56" s="664"/>
      <c r="N56" s="664">
        <v>2400</v>
      </c>
    </row>
    <row r="57" spans="1:14" s="630" customFormat="1" ht="45.75" customHeight="1" x14ac:dyDescent="0.2">
      <c r="A57" s="659" t="s">
        <v>11039</v>
      </c>
      <c r="B57" s="660" t="s">
        <v>11161</v>
      </c>
      <c r="C57" s="660" t="s">
        <v>11178</v>
      </c>
      <c r="D57" s="661" t="s">
        <v>11179</v>
      </c>
      <c r="E57" s="659" t="s">
        <v>11163</v>
      </c>
      <c r="F57" s="659"/>
      <c r="G57" s="659">
        <v>450</v>
      </c>
      <c r="H57" s="659"/>
      <c r="I57" s="659"/>
      <c r="J57" s="663">
        <v>2</v>
      </c>
      <c r="K57" s="664">
        <v>1000</v>
      </c>
      <c r="L57" s="659" t="s">
        <v>11045</v>
      </c>
      <c r="M57" s="664"/>
      <c r="N57" s="664">
        <v>2000</v>
      </c>
    </row>
    <row r="58" spans="1:14" s="630" customFormat="1" ht="45.75" customHeight="1" x14ac:dyDescent="0.2">
      <c r="A58" s="659" t="s">
        <v>11039</v>
      </c>
      <c r="B58" s="660" t="s">
        <v>11161</v>
      </c>
      <c r="C58" s="660" t="s">
        <v>11178</v>
      </c>
      <c r="D58" s="661" t="s">
        <v>11179</v>
      </c>
      <c r="E58" s="659" t="s">
        <v>11163</v>
      </c>
      <c r="F58" s="659"/>
      <c r="G58" s="659">
        <v>600</v>
      </c>
      <c r="H58" s="659"/>
      <c r="I58" s="659"/>
      <c r="J58" s="663">
        <v>8</v>
      </c>
      <c r="K58" s="664">
        <v>1100</v>
      </c>
      <c r="L58" s="659" t="s">
        <v>11045</v>
      </c>
      <c r="M58" s="664"/>
      <c r="N58" s="664">
        <v>8800</v>
      </c>
    </row>
    <row r="59" spans="1:14" s="630" customFormat="1" ht="45.75" customHeight="1" x14ac:dyDescent="0.2">
      <c r="A59" s="659" t="s">
        <v>11039</v>
      </c>
      <c r="B59" s="660" t="s">
        <v>11161</v>
      </c>
      <c r="C59" s="660" t="s">
        <v>11180</v>
      </c>
      <c r="D59" s="661">
        <v>23916213</v>
      </c>
      <c r="E59" s="659" t="s">
        <v>11163</v>
      </c>
      <c r="F59" s="659"/>
      <c r="G59" s="659">
        <v>150</v>
      </c>
      <c r="H59" s="659"/>
      <c r="I59" s="659"/>
      <c r="J59" s="663">
        <v>3</v>
      </c>
      <c r="K59" s="664">
        <v>675</v>
      </c>
      <c r="L59" s="659" t="s">
        <v>11045</v>
      </c>
      <c r="M59" s="664"/>
      <c r="N59" s="664">
        <v>2025</v>
      </c>
    </row>
    <row r="60" spans="1:14" s="630" customFormat="1" ht="45.75" customHeight="1" x14ac:dyDescent="0.2">
      <c r="A60" s="659" t="s">
        <v>11039</v>
      </c>
      <c r="B60" s="660" t="s">
        <v>11161</v>
      </c>
      <c r="C60" s="660" t="s">
        <v>11181</v>
      </c>
      <c r="D60" s="661">
        <v>24004974</v>
      </c>
      <c r="E60" s="659" t="s">
        <v>11163</v>
      </c>
      <c r="F60" s="659"/>
      <c r="G60" s="659">
        <v>556</v>
      </c>
      <c r="H60" s="659"/>
      <c r="I60" s="659"/>
      <c r="J60" s="663">
        <v>6</v>
      </c>
      <c r="K60" s="664">
        <v>8500</v>
      </c>
      <c r="L60" s="659" t="s">
        <v>11045</v>
      </c>
      <c r="M60" s="664"/>
      <c r="N60" s="664">
        <v>51000</v>
      </c>
    </row>
    <row r="61" spans="1:14" s="630" customFormat="1" ht="45.75" customHeight="1" x14ac:dyDescent="0.2">
      <c r="A61" s="659" t="s">
        <v>11039</v>
      </c>
      <c r="B61" s="660" t="s">
        <v>11161</v>
      </c>
      <c r="C61" s="660" t="s">
        <v>11182</v>
      </c>
      <c r="D61" s="661">
        <v>11097983</v>
      </c>
      <c r="E61" s="659" t="s">
        <v>11163</v>
      </c>
      <c r="F61" s="659">
        <v>2007265</v>
      </c>
      <c r="G61" s="659">
        <v>1159.22</v>
      </c>
      <c r="H61" s="659"/>
      <c r="I61" s="659"/>
      <c r="J61" s="663">
        <v>7</v>
      </c>
      <c r="K61" s="664">
        <v>14800</v>
      </c>
      <c r="L61" s="659" t="s">
        <v>11045</v>
      </c>
      <c r="M61" s="664"/>
      <c r="N61" s="664">
        <v>103600</v>
      </c>
    </row>
    <row r="62" spans="1:14" s="630" customFormat="1" ht="45.75" customHeight="1" x14ac:dyDescent="0.2">
      <c r="A62" s="659" t="s">
        <v>11039</v>
      </c>
      <c r="B62" s="660" t="s">
        <v>11161</v>
      </c>
      <c r="C62" s="660" t="s">
        <v>11183</v>
      </c>
      <c r="D62" s="661">
        <v>24463708</v>
      </c>
      <c r="E62" s="659" t="s">
        <v>11163</v>
      </c>
      <c r="F62" s="659"/>
      <c r="G62" s="659">
        <v>400</v>
      </c>
      <c r="H62" s="659"/>
      <c r="I62" s="659"/>
      <c r="J62" s="663">
        <v>24</v>
      </c>
      <c r="K62" s="664">
        <v>7500</v>
      </c>
      <c r="L62" s="659" t="s">
        <v>11045</v>
      </c>
      <c r="M62" s="664">
        <v>90000</v>
      </c>
      <c r="N62" s="664">
        <v>75000</v>
      </c>
    </row>
    <row r="63" spans="1:14" s="630" customFormat="1" ht="45.75" customHeight="1" x14ac:dyDescent="0.2">
      <c r="A63" s="659" t="s">
        <v>11039</v>
      </c>
      <c r="B63" s="660" t="s">
        <v>11161</v>
      </c>
      <c r="C63" s="660" t="s">
        <v>11184</v>
      </c>
      <c r="D63" s="661">
        <v>23892240</v>
      </c>
      <c r="E63" s="659" t="s">
        <v>11163</v>
      </c>
      <c r="F63" s="659">
        <v>2005320</v>
      </c>
      <c r="G63" s="659">
        <v>658.7</v>
      </c>
      <c r="H63" s="659"/>
      <c r="I63" s="659"/>
      <c r="J63" s="663">
        <v>12</v>
      </c>
      <c r="K63" s="664">
        <v>8250</v>
      </c>
      <c r="L63" s="659" t="s">
        <v>11045</v>
      </c>
      <c r="M63" s="664"/>
      <c r="N63" s="664">
        <v>99000</v>
      </c>
    </row>
    <row r="64" spans="1:14" s="630" customFormat="1" ht="45.75" customHeight="1" x14ac:dyDescent="0.2">
      <c r="A64" s="659" t="s">
        <v>11039</v>
      </c>
      <c r="B64" s="660" t="s">
        <v>11161</v>
      </c>
      <c r="C64" s="660" t="s">
        <v>11185</v>
      </c>
      <c r="D64" s="661">
        <v>24949074</v>
      </c>
      <c r="E64" s="659" t="s">
        <v>11163</v>
      </c>
      <c r="F64" s="659">
        <v>2005162</v>
      </c>
      <c r="G64" s="659">
        <v>699.1</v>
      </c>
      <c r="H64" s="659"/>
      <c r="I64" s="659"/>
      <c r="J64" s="663">
        <v>9</v>
      </c>
      <c r="K64" s="664">
        <v>11500</v>
      </c>
      <c r="L64" s="659" t="s">
        <v>11045</v>
      </c>
      <c r="M64" s="664"/>
      <c r="N64" s="664">
        <v>103500</v>
      </c>
    </row>
    <row r="65" spans="1:1" ht="21.75" customHeight="1" x14ac:dyDescent="0.2">
      <c r="A65" s="592" t="s">
        <v>394</v>
      </c>
    </row>
  </sheetData>
  <protectedRanges>
    <protectedRange sqref="A6:A64" name="FICHA5_2"/>
  </protectedRanges>
  <mergeCells count="6">
    <mergeCell ref="N4:N5"/>
    <mergeCell ref="A4:B4"/>
    <mergeCell ref="C4:D4"/>
    <mergeCell ref="E4:I4"/>
    <mergeCell ref="J4:L4"/>
    <mergeCell ref="M4:M5"/>
  </mergeCells>
  <hyperlinks>
    <hyperlink ref="C7" location="'AMC 1-2015'!A1" display="KEVIN EUGENIO ALBERTI CASTILLO" xr:uid="{00000000-0004-0000-1200-000000000000}"/>
    <hyperlink ref="C17" location="'AMC 52-2013'!A1" display="ELIZABETH M.FLORES ESQUIVEL" xr:uid="{00000000-0004-0000-1200-000001000000}"/>
    <hyperlink ref="C22" location="'AMC 12-2014 (2)'!A1" display="EDGARDO MALLQUI  CAPCHA" xr:uid="{00000000-0004-0000-1200-000002000000}"/>
  </hyperlinks>
  <printOptions horizontalCentered="1"/>
  <pageMargins left="0.25" right="0.25" top="0.75" bottom="0.75" header="0.3" footer="0.3"/>
  <pageSetup paperSize="9" scale="76"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N26"/>
  <sheetViews>
    <sheetView zoomScaleNormal="100" zoomScaleSheetLayoutView="100" workbookViewId="0">
      <selection activeCell="A25" sqref="A25"/>
    </sheetView>
  </sheetViews>
  <sheetFormatPr baseColWidth="10" defaultColWidth="2" defaultRowHeight="11.25" x14ac:dyDescent="0.2"/>
  <cols>
    <col min="1" max="1" width="21.28515625" style="33" customWidth="1"/>
    <col min="2" max="2" width="13.5703125" style="372" customWidth="1"/>
    <col min="3" max="3" width="20.85546875" style="33" customWidth="1"/>
    <col min="4" max="4" width="18.140625" style="373" customWidth="1"/>
    <col min="5" max="5" width="8.140625" style="372" customWidth="1"/>
    <col min="6" max="6" width="9.5703125" style="372" customWidth="1"/>
    <col min="7" max="7" width="15.28515625" style="33" customWidth="1"/>
    <col min="8" max="8" width="15" style="372" customWidth="1"/>
    <col min="9" max="9" width="7.140625" style="372" customWidth="1"/>
    <col min="10" max="10" width="8.5703125" style="372" customWidth="1"/>
    <col min="11" max="11" width="6.85546875" style="372" customWidth="1"/>
    <col min="12" max="12" width="9.7109375" style="372" customWidth="1"/>
    <col min="13" max="14" width="7" style="372" customWidth="1"/>
    <col min="15" max="15" width="8.7109375" style="33" customWidth="1"/>
    <col min="16" max="16384" width="2" style="33"/>
  </cols>
  <sheetData>
    <row r="1" spans="1:14" s="53" customFormat="1" ht="12.75" x14ac:dyDescent="0.2">
      <c r="A1" s="52" t="s">
        <v>354</v>
      </c>
      <c r="B1" s="309"/>
      <c r="C1" s="52"/>
      <c r="E1" s="310"/>
      <c r="F1" s="310"/>
      <c r="H1" s="310"/>
      <c r="I1" s="310"/>
      <c r="J1" s="310"/>
      <c r="K1" s="310"/>
      <c r="L1" s="310"/>
      <c r="M1" s="310"/>
      <c r="N1" s="310"/>
    </row>
    <row r="2" spans="1:14" s="53" customFormat="1" ht="20.25" customHeight="1" thickBot="1" x14ac:dyDescent="0.25">
      <c r="A2" s="54" t="s">
        <v>456</v>
      </c>
      <c r="B2" s="311"/>
      <c r="C2" s="54"/>
      <c r="E2" s="310"/>
      <c r="F2" s="310"/>
      <c r="H2" s="310"/>
      <c r="I2" s="310"/>
      <c r="J2" s="310"/>
      <c r="K2" s="310"/>
      <c r="L2" s="310"/>
      <c r="M2" s="310"/>
      <c r="N2" s="310"/>
    </row>
    <row r="3" spans="1:14" s="32" customFormat="1" ht="22.5" customHeight="1" x14ac:dyDescent="0.2">
      <c r="A3" s="765" t="s">
        <v>268</v>
      </c>
      <c r="B3" s="765" t="s">
        <v>272</v>
      </c>
      <c r="C3" s="765" t="s">
        <v>271</v>
      </c>
      <c r="D3" s="755" t="s">
        <v>269</v>
      </c>
      <c r="E3" s="755" t="s">
        <v>246</v>
      </c>
      <c r="F3" s="755" t="s">
        <v>247</v>
      </c>
      <c r="G3" s="755" t="s">
        <v>123</v>
      </c>
      <c r="H3" s="755" t="s">
        <v>248</v>
      </c>
      <c r="I3" s="757">
        <v>2021</v>
      </c>
      <c r="J3" s="758"/>
      <c r="K3" s="757">
        <v>2022</v>
      </c>
      <c r="L3" s="758"/>
      <c r="M3" s="80">
        <v>2021</v>
      </c>
      <c r="N3" s="312">
        <v>2022</v>
      </c>
    </row>
    <row r="4" spans="1:14" s="32" customFormat="1" ht="23.25" thickBot="1" x14ac:dyDescent="0.25">
      <c r="A4" s="766"/>
      <c r="B4" s="766"/>
      <c r="C4" s="766"/>
      <c r="D4" s="756"/>
      <c r="E4" s="756"/>
      <c r="F4" s="756"/>
      <c r="G4" s="756"/>
      <c r="H4" s="756"/>
      <c r="I4" s="313" t="s">
        <v>251</v>
      </c>
      <c r="J4" s="313" t="s">
        <v>249</v>
      </c>
      <c r="K4" s="313" t="s">
        <v>251</v>
      </c>
      <c r="L4" s="313" t="s">
        <v>250</v>
      </c>
      <c r="M4" s="313" t="s">
        <v>251</v>
      </c>
      <c r="N4" s="314" t="s">
        <v>251</v>
      </c>
    </row>
    <row r="5" spans="1:14" s="57" customFormat="1" ht="56.25" x14ac:dyDescent="0.2">
      <c r="A5" s="315" t="s">
        <v>457</v>
      </c>
      <c r="B5" s="316" t="s">
        <v>458</v>
      </c>
      <c r="C5" s="317" t="s">
        <v>459</v>
      </c>
      <c r="D5" s="318" t="s">
        <v>460</v>
      </c>
      <c r="E5" s="316" t="s">
        <v>461</v>
      </c>
      <c r="F5" s="319">
        <v>0.8</v>
      </c>
      <c r="G5" s="316" t="s">
        <v>462</v>
      </c>
      <c r="H5" s="316" t="s">
        <v>463</v>
      </c>
      <c r="I5" s="319">
        <v>0.8</v>
      </c>
      <c r="J5" s="316" t="s">
        <v>464</v>
      </c>
      <c r="K5" s="319">
        <v>0.81</v>
      </c>
      <c r="L5" s="316" t="s">
        <v>464</v>
      </c>
      <c r="M5" s="319">
        <v>0.8</v>
      </c>
      <c r="N5" s="320">
        <v>0.81</v>
      </c>
    </row>
    <row r="6" spans="1:14" s="57" customFormat="1" ht="78.75" x14ac:dyDescent="0.2">
      <c r="A6" s="321" t="s">
        <v>457</v>
      </c>
      <c r="B6" s="322" t="s">
        <v>465</v>
      </c>
      <c r="C6" s="56" t="s">
        <v>466</v>
      </c>
      <c r="D6" s="323" t="s">
        <v>467</v>
      </c>
      <c r="E6" s="324" t="s">
        <v>468</v>
      </c>
      <c r="F6" s="325">
        <v>0.2</v>
      </c>
      <c r="G6" s="322" t="s">
        <v>469</v>
      </c>
      <c r="H6" s="322" t="s">
        <v>463</v>
      </c>
      <c r="I6" s="325">
        <v>0.2</v>
      </c>
      <c r="J6" s="322" t="s">
        <v>464</v>
      </c>
      <c r="K6" s="325">
        <v>0.23</v>
      </c>
      <c r="L6" s="322" t="s">
        <v>464</v>
      </c>
      <c r="M6" s="325">
        <v>0.2</v>
      </c>
      <c r="N6" s="326">
        <v>0.23</v>
      </c>
    </row>
    <row r="7" spans="1:14" s="57" customFormat="1" ht="45" x14ac:dyDescent="0.2">
      <c r="A7" s="321" t="s">
        <v>457</v>
      </c>
      <c r="B7" s="322" t="s">
        <v>465</v>
      </c>
      <c r="C7" s="56" t="s">
        <v>470</v>
      </c>
      <c r="D7" s="323" t="s">
        <v>471</v>
      </c>
      <c r="E7" s="327" t="s">
        <v>472</v>
      </c>
      <c r="F7" s="328">
        <v>3.5000000000000003E-2</v>
      </c>
      <c r="G7" s="322" t="s">
        <v>473</v>
      </c>
      <c r="H7" s="322" t="s">
        <v>474</v>
      </c>
      <c r="I7" s="328">
        <v>3.5000000000000003E-2</v>
      </c>
      <c r="J7" s="322" t="s">
        <v>464</v>
      </c>
      <c r="K7" s="325">
        <v>0.04</v>
      </c>
      <c r="L7" s="322" t="s">
        <v>464</v>
      </c>
      <c r="M7" s="328">
        <v>3.5000000000000003E-2</v>
      </c>
      <c r="N7" s="326">
        <v>0.04</v>
      </c>
    </row>
    <row r="8" spans="1:14" s="57" customFormat="1" ht="90" customHeight="1" x14ac:dyDescent="0.2">
      <c r="A8" s="321" t="s">
        <v>457</v>
      </c>
      <c r="B8" s="322" t="s">
        <v>475</v>
      </c>
      <c r="C8" s="56" t="s">
        <v>476</v>
      </c>
      <c r="D8" s="323" t="s">
        <v>477</v>
      </c>
      <c r="E8" s="324" t="s">
        <v>478</v>
      </c>
      <c r="F8" s="325">
        <v>0.09</v>
      </c>
      <c r="G8" s="322" t="s">
        <v>479</v>
      </c>
      <c r="H8" s="322" t="s">
        <v>480</v>
      </c>
      <c r="I8" s="325">
        <v>0.09</v>
      </c>
      <c r="J8" s="322" t="s">
        <v>464</v>
      </c>
      <c r="K8" s="325">
        <v>0.11</v>
      </c>
      <c r="L8" s="322" t="s">
        <v>464</v>
      </c>
      <c r="M8" s="325">
        <v>0.09</v>
      </c>
      <c r="N8" s="326">
        <v>0.11</v>
      </c>
    </row>
    <row r="9" spans="1:14" s="57" customFormat="1" ht="39" customHeight="1" x14ac:dyDescent="0.2">
      <c r="A9" s="321" t="s">
        <v>457</v>
      </c>
      <c r="B9" s="322" t="s">
        <v>481</v>
      </c>
      <c r="C9" s="56" t="s">
        <v>482</v>
      </c>
      <c r="D9" s="323" t="s">
        <v>483</v>
      </c>
      <c r="E9" s="322" t="s">
        <v>484</v>
      </c>
      <c r="F9" s="329">
        <v>79</v>
      </c>
      <c r="G9" s="322" t="s">
        <v>479</v>
      </c>
      <c r="H9" s="322" t="s">
        <v>485</v>
      </c>
      <c r="I9" s="329">
        <v>79</v>
      </c>
      <c r="J9" s="322" t="s">
        <v>464</v>
      </c>
      <c r="K9" s="322">
        <v>83</v>
      </c>
      <c r="L9" s="322" t="s">
        <v>464</v>
      </c>
      <c r="M9" s="329">
        <v>79</v>
      </c>
      <c r="N9" s="330">
        <v>83</v>
      </c>
    </row>
    <row r="10" spans="1:14" s="57" customFormat="1" ht="57" thickBot="1" x14ac:dyDescent="0.25">
      <c r="A10" s="331" t="s">
        <v>457</v>
      </c>
      <c r="B10" s="332" t="s">
        <v>486</v>
      </c>
      <c r="C10" s="59" t="s">
        <v>487</v>
      </c>
      <c r="D10" s="333" t="s">
        <v>488</v>
      </c>
      <c r="E10" s="332" t="s">
        <v>489</v>
      </c>
      <c r="F10" s="334">
        <v>2</v>
      </c>
      <c r="G10" s="332" t="s">
        <v>490</v>
      </c>
      <c r="H10" s="332" t="s">
        <v>491</v>
      </c>
      <c r="I10" s="334">
        <v>2</v>
      </c>
      <c r="J10" s="332" t="s">
        <v>464</v>
      </c>
      <c r="K10" s="334">
        <v>3</v>
      </c>
      <c r="L10" s="332" t="s">
        <v>464</v>
      </c>
      <c r="M10" s="334">
        <v>2</v>
      </c>
      <c r="N10" s="335">
        <v>3</v>
      </c>
    </row>
    <row r="11" spans="1:14" s="57" customFormat="1" ht="112.5" x14ac:dyDescent="0.2">
      <c r="A11" s="336" t="s">
        <v>492</v>
      </c>
      <c r="B11" s="337" t="s">
        <v>475</v>
      </c>
      <c r="C11" s="338" t="s">
        <v>493</v>
      </c>
      <c r="D11" s="339" t="s">
        <v>494</v>
      </c>
      <c r="E11" s="340">
        <v>1.5481233742103308E-2</v>
      </c>
      <c r="F11" s="340">
        <v>0.3974154589371981</v>
      </c>
      <c r="G11" s="341" t="s">
        <v>495</v>
      </c>
      <c r="H11" s="342" t="s">
        <v>496</v>
      </c>
      <c r="I11" s="340">
        <v>0.3974154589371981</v>
      </c>
      <c r="J11" s="316" t="s">
        <v>464</v>
      </c>
      <c r="K11" s="340">
        <v>0.44804626532887398</v>
      </c>
      <c r="L11" s="316" t="s">
        <v>464</v>
      </c>
      <c r="M11" s="340">
        <v>0.3974154589371981</v>
      </c>
      <c r="N11" s="343">
        <v>0.44804626532887398</v>
      </c>
    </row>
    <row r="12" spans="1:14" s="57" customFormat="1" ht="135" x14ac:dyDescent="0.2">
      <c r="A12" s="344" t="s">
        <v>492</v>
      </c>
      <c r="B12" s="345" t="s">
        <v>497</v>
      </c>
      <c r="C12" s="346" t="s">
        <v>498</v>
      </c>
      <c r="D12" s="347" t="s">
        <v>499</v>
      </c>
      <c r="E12" s="348" t="s">
        <v>500</v>
      </c>
      <c r="F12" s="349">
        <v>6.5000000000000002E-2</v>
      </c>
      <c r="G12" s="346" t="s">
        <v>501</v>
      </c>
      <c r="H12" s="350" t="s">
        <v>502</v>
      </c>
      <c r="I12" s="349">
        <v>6.5000000000000002E-2</v>
      </c>
      <c r="J12" s="322" t="s">
        <v>464</v>
      </c>
      <c r="K12" s="349">
        <v>7.8499999999999986E-2</v>
      </c>
      <c r="L12" s="322" t="s">
        <v>464</v>
      </c>
      <c r="M12" s="349">
        <v>6.5000000000000002E-2</v>
      </c>
      <c r="N12" s="351">
        <v>7.8499999999999986E-2</v>
      </c>
    </row>
    <row r="13" spans="1:14" s="57" customFormat="1" ht="180" x14ac:dyDescent="0.2">
      <c r="A13" s="344" t="s">
        <v>492</v>
      </c>
      <c r="B13" s="345" t="s">
        <v>503</v>
      </c>
      <c r="C13" s="346" t="s">
        <v>504</v>
      </c>
      <c r="D13" s="347" t="s">
        <v>505</v>
      </c>
      <c r="E13" s="352" t="s">
        <v>500</v>
      </c>
      <c r="F13" s="353">
        <v>0.36143262979809609</v>
      </c>
      <c r="G13" s="346" t="s">
        <v>506</v>
      </c>
      <c r="H13" s="350" t="s">
        <v>507</v>
      </c>
      <c r="I13" s="353">
        <v>0.36143262979809609</v>
      </c>
      <c r="J13" s="322" t="s">
        <v>464</v>
      </c>
      <c r="K13" s="353">
        <v>0.38979561772274274</v>
      </c>
      <c r="L13" s="322" t="s">
        <v>464</v>
      </c>
      <c r="M13" s="353">
        <v>0.36143262979809609</v>
      </c>
      <c r="N13" s="354">
        <v>0.38979561772274274</v>
      </c>
    </row>
    <row r="14" spans="1:14" s="57" customFormat="1" ht="157.5" x14ac:dyDescent="0.2">
      <c r="A14" s="344" t="s">
        <v>492</v>
      </c>
      <c r="B14" s="345" t="s">
        <v>508</v>
      </c>
      <c r="C14" s="346" t="s">
        <v>509</v>
      </c>
      <c r="D14" s="347" t="s">
        <v>510</v>
      </c>
      <c r="E14" s="355">
        <v>0.10790390838934528</v>
      </c>
      <c r="F14" s="355">
        <v>0.59875423318819543</v>
      </c>
      <c r="G14" s="346" t="s">
        <v>511</v>
      </c>
      <c r="H14" s="345" t="s">
        <v>512</v>
      </c>
      <c r="I14" s="355">
        <v>0.59875423318819543</v>
      </c>
      <c r="J14" s="322" t="s">
        <v>464</v>
      </c>
      <c r="K14" s="355">
        <v>0.68716981132075472</v>
      </c>
      <c r="L14" s="322" t="s">
        <v>464</v>
      </c>
      <c r="M14" s="355">
        <v>0.59875423318819543</v>
      </c>
      <c r="N14" s="356">
        <v>0.68716981132075472</v>
      </c>
    </row>
    <row r="15" spans="1:14" s="57" customFormat="1" ht="90.75" thickBot="1" x14ac:dyDescent="0.25">
      <c r="A15" s="357" t="s">
        <v>492</v>
      </c>
      <c r="B15" s="358" t="s">
        <v>513</v>
      </c>
      <c r="C15" s="359" t="s">
        <v>514</v>
      </c>
      <c r="D15" s="360" t="s">
        <v>515</v>
      </c>
      <c r="E15" s="361">
        <v>0</v>
      </c>
      <c r="F15" s="361">
        <v>0.82142857142857151</v>
      </c>
      <c r="G15" s="359" t="s">
        <v>516</v>
      </c>
      <c r="H15" s="358" t="s">
        <v>512</v>
      </c>
      <c r="I15" s="361">
        <v>0.82142857142857151</v>
      </c>
      <c r="J15" s="332" t="s">
        <v>464</v>
      </c>
      <c r="K15" s="361">
        <v>0.89285714285714279</v>
      </c>
      <c r="L15" s="332" t="s">
        <v>464</v>
      </c>
      <c r="M15" s="361">
        <v>0.82142857142857151</v>
      </c>
      <c r="N15" s="362">
        <v>0.89285714285714279</v>
      </c>
    </row>
    <row r="16" spans="1:14" s="57" customFormat="1" ht="67.5" x14ac:dyDescent="0.2">
      <c r="A16" s="363" t="s">
        <v>517</v>
      </c>
      <c r="B16" s="316" t="s">
        <v>270</v>
      </c>
      <c r="C16" s="317" t="s">
        <v>518</v>
      </c>
      <c r="D16" s="318" t="s">
        <v>519</v>
      </c>
      <c r="E16" s="316" t="s">
        <v>520</v>
      </c>
      <c r="F16" s="316">
        <v>60</v>
      </c>
      <c r="G16" s="317" t="s">
        <v>521</v>
      </c>
      <c r="H16" s="316" t="s">
        <v>522</v>
      </c>
      <c r="I16" s="316">
        <v>60</v>
      </c>
      <c r="J16" s="316" t="s">
        <v>464</v>
      </c>
      <c r="K16" s="322">
        <v>70</v>
      </c>
      <c r="L16" s="316" t="s">
        <v>464</v>
      </c>
      <c r="M16" s="316">
        <v>60</v>
      </c>
      <c r="N16" s="364">
        <v>70</v>
      </c>
    </row>
    <row r="17" spans="1:14" s="57" customFormat="1" ht="56.25" x14ac:dyDescent="0.2">
      <c r="A17" s="55" t="s">
        <v>517</v>
      </c>
      <c r="B17" s="322" t="s">
        <v>270</v>
      </c>
      <c r="C17" s="56" t="s">
        <v>523</v>
      </c>
      <c r="D17" s="323" t="s">
        <v>524</v>
      </c>
      <c r="E17" s="322" t="s">
        <v>520</v>
      </c>
      <c r="F17" s="322">
        <v>90</v>
      </c>
      <c r="G17" s="56" t="s">
        <v>525</v>
      </c>
      <c r="H17" s="322" t="s">
        <v>526</v>
      </c>
      <c r="I17" s="322">
        <v>90</v>
      </c>
      <c r="J17" s="322" t="s">
        <v>464</v>
      </c>
      <c r="K17" s="322">
        <v>100</v>
      </c>
      <c r="L17" s="322" t="s">
        <v>464</v>
      </c>
      <c r="M17" s="322">
        <v>90</v>
      </c>
      <c r="N17" s="330">
        <v>100</v>
      </c>
    </row>
    <row r="18" spans="1:14" s="57" customFormat="1" ht="67.5" x14ac:dyDescent="0.2">
      <c r="A18" s="55" t="s">
        <v>517</v>
      </c>
      <c r="B18" s="322" t="s">
        <v>270</v>
      </c>
      <c r="C18" s="56" t="s">
        <v>527</v>
      </c>
      <c r="D18" s="323" t="s">
        <v>528</v>
      </c>
      <c r="E18" s="322" t="s">
        <v>520</v>
      </c>
      <c r="F18" s="322">
        <v>80</v>
      </c>
      <c r="G18" s="56" t="s">
        <v>529</v>
      </c>
      <c r="H18" s="322" t="s">
        <v>530</v>
      </c>
      <c r="I18" s="322">
        <v>80</v>
      </c>
      <c r="J18" s="322" t="s">
        <v>464</v>
      </c>
      <c r="K18" s="322">
        <v>100</v>
      </c>
      <c r="L18" s="322" t="s">
        <v>464</v>
      </c>
      <c r="M18" s="322">
        <v>80</v>
      </c>
      <c r="N18" s="330">
        <v>100</v>
      </c>
    </row>
    <row r="19" spans="1:14" ht="45" x14ac:dyDescent="0.2">
      <c r="A19" s="55" t="s">
        <v>517</v>
      </c>
      <c r="B19" s="322" t="s">
        <v>486</v>
      </c>
      <c r="C19" s="56" t="s">
        <v>531</v>
      </c>
      <c r="D19" s="323" t="s">
        <v>532</v>
      </c>
      <c r="E19" s="322" t="s">
        <v>520</v>
      </c>
      <c r="F19" s="322">
        <v>300000</v>
      </c>
      <c r="G19" s="56" t="s">
        <v>533</v>
      </c>
      <c r="H19" s="322" t="s">
        <v>534</v>
      </c>
      <c r="I19" s="322">
        <v>300000</v>
      </c>
      <c r="J19" s="322" t="s">
        <v>464</v>
      </c>
      <c r="K19" s="322">
        <v>300000</v>
      </c>
      <c r="L19" s="322" t="s">
        <v>464</v>
      </c>
      <c r="M19" s="322">
        <v>300000</v>
      </c>
      <c r="N19" s="330">
        <v>300000</v>
      </c>
    </row>
    <row r="20" spans="1:14" ht="33.75" x14ac:dyDescent="0.2">
      <c r="A20" s="55" t="s">
        <v>517</v>
      </c>
      <c r="B20" s="322" t="s">
        <v>486</v>
      </c>
      <c r="C20" s="56" t="s">
        <v>535</v>
      </c>
      <c r="D20" s="323" t="s">
        <v>536</v>
      </c>
      <c r="E20" s="322" t="s">
        <v>520</v>
      </c>
      <c r="F20" s="322">
        <v>100</v>
      </c>
      <c r="G20" s="56" t="s">
        <v>537</v>
      </c>
      <c r="H20" s="322" t="s">
        <v>538</v>
      </c>
      <c r="I20" s="322">
        <v>100</v>
      </c>
      <c r="J20" s="322" t="s">
        <v>464</v>
      </c>
      <c r="K20" s="322">
        <v>100</v>
      </c>
      <c r="L20" s="322" t="s">
        <v>464</v>
      </c>
      <c r="M20" s="322">
        <v>100</v>
      </c>
      <c r="N20" s="330">
        <v>100</v>
      </c>
    </row>
    <row r="21" spans="1:14" ht="57" thickBot="1" x14ac:dyDescent="0.25">
      <c r="A21" s="58" t="s">
        <v>517</v>
      </c>
      <c r="B21" s="332" t="s">
        <v>486</v>
      </c>
      <c r="C21" s="59" t="s">
        <v>539</v>
      </c>
      <c r="D21" s="333" t="s">
        <v>536</v>
      </c>
      <c r="E21" s="332" t="s">
        <v>520</v>
      </c>
      <c r="F21" s="332">
        <v>100</v>
      </c>
      <c r="G21" s="59" t="s">
        <v>540</v>
      </c>
      <c r="H21" s="332" t="s">
        <v>538</v>
      </c>
      <c r="I21" s="332">
        <v>100</v>
      </c>
      <c r="J21" s="332" t="s">
        <v>464</v>
      </c>
      <c r="K21" s="322">
        <v>100</v>
      </c>
      <c r="L21" s="332" t="s">
        <v>464</v>
      </c>
      <c r="M21" s="332">
        <v>100</v>
      </c>
      <c r="N21" s="365">
        <v>100</v>
      </c>
    </row>
    <row r="22" spans="1:14" ht="45" x14ac:dyDescent="0.2">
      <c r="A22" s="759" t="s">
        <v>541</v>
      </c>
      <c r="B22" s="761" t="s">
        <v>542</v>
      </c>
      <c r="C22" s="763" t="s">
        <v>543</v>
      </c>
      <c r="D22" s="318" t="s">
        <v>544</v>
      </c>
      <c r="E22" s="319">
        <v>0.02</v>
      </c>
      <c r="F22" s="319">
        <v>0.05</v>
      </c>
      <c r="G22" s="317" t="s">
        <v>545</v>
      </c>
      <c r="H22" s="316" t="s">
        <v>546</v>
      </c>
      <c r="I22" s="319">
        <v>0.05</v>
      </c>
      <c r="J22" s="319" t="s">
        <v>464</v>
      </c>
      <c r="K22" s="319">
        <v>0.05</v>
      </c>
      <c r="L22" s="319" t="s">
        <v>464</v>
      </c>
      <c r="M22" s="319">
        <v>0.05</v>
      </c>
      <c r="N22" s="320">
        <v>0.05</v>
      </c>
    </row>
    <row r="23" spans="1:14" ht="34.5" thickBot="1" x14ac:dyDescent="0.25">
      <c r="A23" s="760"/>
      <c r="B23" s="762"/>
      <c r="C23" s="764"/>
      <c r="D23" s="323" t="s">
        <v>547</v>
      </c>
      <c r="E23" s="325">
        <v>0.22</v>
      </c>
      <c r="F23" s="325">
        <v>0.08</v>
      </c>
      <c r="G23" s="56" t="s">
        <v>548</v>
      </c>
      <c r="H23" s="322" t="s">
        <v>546</v>
      </c>
      <c r="I23" s="325">
        <v>0.08</v>
      </c>
      <c r="J23" s="325" t="s">
        <v>464</v>
      </c>
      <c r="K23" s="325">
        <v>0.08</v>
      </c>
      <c r="L23" s="325" t="s">
        <v>464</v>
      </c>
      <c r="M23" s="325">
        <v>0.08</v>
      </c>
      <c r="N23" s="326">
        <v>0.08</v>
      </c>
    </row>
    <row r="24" spans="1:14" ht="68.25" thickBot="1" x14ac:dyDescent="0.25">
      <c r="A24" s="366" t="s">
        <v>541</v>
      </c>
      <c r="B24" s="367" t="s">
        <v>549</v>
      </c>
      <c r="C24" s="56" t="s">
        <v>550</v>
      </c>
      <c r="D24" s="323" t="s">
        <v>551</v>
      </c>
      <c r="E24" s="325">
        <v>1</v>
      </c>
      <c r="F24" s="325">
        <v>0.48</v>
      </c>
      <c r="G24" s="56" t="s">
        <v>552</v>
      </c>
      <c r="H24" s="322" t="s">
        <v>546</v>
      </c>
      <c r="I24" s="325">
        <v>0.48</v>
      </c>
      <c r="J24" s="325" t="s">
        <v>464</v>
      </c>
      <c r="K24" s="325">
        <v>0.48</v>
      </c>
      <c r="L24" s="325" t="s">
        <v>464</v>
      </c>
      <c r="M24" s="325">
        <v>0.48</v>
      </c>
      <c r="N24" s="326">
        <v>0.48</v>
      </c>
    </row>
    <row r="25" spans="1:14" ht="67.5" x14ac:dyDescent="0.2">
      <c r="A25" s="366" t="s">
        <v>541</v>
      </c>
      <c r="B25" s="367" t="s">
        <v>503</v>
      </c>
      <c r="C25" s="56" t="s">
        <v>553</v>
      </c>
      <c r="D25" s="323" t="s">
        <v>554</v>
      </c>
      <c r="E25" s="322" t="s">
        <v>464</v>
      </c>
      <c r="F25" s="325">
        <v>0.1</v>
      </c>
      <c r="G25" s="56" t="s">
        <v>555</v>
      </c>
      <c r="H25" s="322" t="s">
        <v>556</v>
      </c>
      <c r="I25" s="325">
        <v>0.1</v>
      </c>
      <c r="J25" s="325" t="s">
        <v>464</v>
      </c>
      <c r="K25" s="325">
        <v>0.1</v>
      </c>
      <c r="L25" s="325" t="s">
        <v>464</v>
      </c>
      <c r="M25" s="325">
        <v>0.1</v>
      </c>
      <c r="N25" s="326">
        <v>0.1</v>
      </c>
    </row>
    <row r="26" spans="1:14" ht="90.75" thickBot="1" x14ac:dyDescent="0.25">
      <c r="A26" s="368" t="s">
        <v>557</v>
      </c>
      <c r="B26" s="369" t="s">
        <v>486</v>
      </c>
      <c r="C26" s="59" t="s">
        <v>558</v>
      </c>
      <c r="D26" s="333" t="s">
        <v>559</v>
      </c>
      <c r="E26" s="370">
        <v>0.1</v>
      </c>
      <c r="F26" s="370">
        <v>1</v>
      </c>
      <c r="G26" s="59" t="s">
        <v>560</v>
      </c>
      <c r="H26" s="332" t="s">
        <v>561</v>
      </c>
      <c r="I26" s="370">
        <v>1</v>
      </c>
      <c r="J26" s="370" t="s">
        <v>464</v>
      </c>
      <c r="K26" s="370">
        <v>1</v>
      </c>
      <c r="L26" s="370" t="s">
        <v>464</v>
      </c>
      <c r="M26" s="370">
        <v>1</v>
      </c>
      <c r="N26" s="371">
        <v>1</v>
      </c>
    </row>
  </sheetData>
  <mergeCells count="13">
    <mergeCell ref="G3:G4"/>
    <mergeCell ref="H3:H4"/>
    <mergeCell ref="I3:J3"/>
    <mergeCell ref="K3:L3"/>
    <mergeCell ref="A22:A23"/>
    <mergeCell ref="B22:B23"/>
    <mergeCell ref="C22:C23"/>
    <mergeCell ref="A3:A4"/>
    <mergeCell ref="B3:B4"/>
    <mergeCell ref="C3:C4"/>
    <mergeCell ref="D3:D4"/>
    <mergeCell ref="E3:E4"/>
    <mergeCell ref="F3:F4"/>
  </mergeCells>
  <printOptions horizontalCentered="1"/>
  <pageMargins left="0.25" right="0.25" top="0.75" bottom="0.75" header="0.3" footer="0.3"/>
  <pageSetup paperSize="9" scale="86" fitToHeight="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2"/>
  <sheetViews>
    <sheetView zoomScaleNormal="100" workbookViewId="0">
      <selection activeCell="A7" sqref="A7"/>
    </sheetView>
  </sheetViews>
  <sheetFormatPr baseColWidth="10" defaultColWidth="11.28515625" defaultRowHeight="12.75" x14ac:dyDescent="0.2"/>
  <cols>
    <col min="1" max="1" width="50.5703125" customWidth="1"/>
    <col min="2" max="2" width="13.28515625" customWidth="1"/>
    <col min="3" max="3" width="12.5703125" customWidth="1"/>
    <col min="4" max="4" width="11.42578125" customWidth="1"/>
  </cols>
  <sheetData>
    <row r="1" spans="1:4" x14ac:dyDescent="0.2">
      <c r="A1" s="52" t="s">
        <v>355</v>
      </c>
      <c r="B1" s="33"/>
      <c r="C1" s="33"/>
      <c r="D1" s="33"/>
    </row>
    <row r="2" spans="1:4" x14ac:dyDescent="0.2">
      <c r="A2" s="54" t="s">
        <v>427</v>
      </c>
      <c r="B2" s="33"/>
      <c r="C2" s="33"/>
      <c r="D2" s="33"/>
    </row>
    <row r="3" spans="1:4" x14ac:dyDescent="0.2">
      <c r="A3" s="54" t="s">
        <v>455</v>
      </c>
      <c r="B3" s="33"/>
      <c r="C3" s="33"/>
      <c r="D3" s="33"/>
    </row>
    <row r="4" spans="1:4" s="76" customFormat="1" ht="28.35" customHeight="1" x14ac:dyDescent="0.2">
      <c r="A4" s="180" t="s">
        <v>305</v>
      </c>
      <c r="B4" s="181">
        <v>2020</v>
      </c>
      <c r="C4" s="181">
        <v>2021</v>
      </c>
      <c r="D4" s="181">
        <v>2022</v>
      </c>
    </row>
    <row r="5" spans="1:4" s="77" customFormat="1" ht="16.5" customHeight="1" x14ac:dyDescent="0.2">
      <c r="A5" s="191" t="s">
        <v>302</v>
      </c>
      <c r="B5" s="192">
        <v>86396760</v>
      </c>
      <c r="C5" s="192">
        <v>81381709</v>
      </c>
      <c r="D5" s="192">
        <v>83303207</v>
      </c>
    </row>
    <row r="6" spans="1:4" s="77" customFormat="1" ht="16.5" customHeight="1" x14ac:dyDescent="0.2">
      <c r="A6" s="191" t="s">
        <v>303</v>
      </c>
      <c r="B6" s="192">
        <v>120840745</v>
      </c>
      <c r="C6" s="192">
        <v>114766054</v>
      </c>
      <c r="D6" s="192">
        <v>106334933</v>
      </c>
    </row>
    <row r="7" spans="1:4" s="77" customFormat="1" ht="16.5" customHeight="1" x14ac:dyDescent="0.2">
      <c r="A7" s="191" t="s">
        <v>304</v>
      </c>
      <c r="B7" s="192">
        <f>B8-B5-B6</f>
        <v>263222200</v>
      </c>
      <c r="C7" s="192">
        <f>C8-C5-C6</f>
        <v>292842039</v>
      </c>
      <c r="D7" s="192">
        <v>280705141</v>
      </c>
    </row>
    <row r="8" spans="1:4" s="78" customFormat="1" ht="28.35" customHeight="1" x14ac:dyDescent="0.2">
      <c r="A8" s="193" t="s">
        <v>299</v>
      </c>
      <c r="B8" s="188">
        <v>470459705</v>
      </c>
      <c r="C8" s="188">
        <v>488989802</v>
      </c>
      <c r="D8" s="188">
        <f>SUM(D5:D7)</f>
        <v>470343281</v>
      </c>
    </row>
    <row r="9" spans="1:4" x14ac:dyDescent="0.2">
      <c r="A9" s="33"/>
      <c r="B9" s="33"/>
      <c r="C9" s="33"/>
      <c r="D9" s="33"/>
    </row>
    <row r="10" spans="1:4" s="76" customFormat="1" ht="28.35" customHeight="1" x14ac:dyDescent="0.2">
      <c r="A10" s="180" t="s">
        <v>306</v>
      </c>
      <c r="B10" s="181">
        <v>2020</v>
      </c>
      <c r="C10" s="181" t="s">
        <v>356</v>
      </c>
      <c r="D10" s="181" t="s">
        <v>357</v>
      </c>
    </row>
    <row r="11" spans="1:4" s="77" customFormat="1" ht="16.5" customHeight="1" x14ac:dyDescent="0.2">
      <c r="A11" s="191" t="s">
        <v>302</v>
      </c>
      <c r="B11" s="192">
        <v>102874440</v>
      </c>
      <c r="C11" s="192">
        <v>91482970</v>
      </c>
      <c r="D11" s="192">
        <v>83303207</v>
      </c>
    </row>
    <row r="12" spans="1:4" s="77" customFormat="1" ht="16.5" customHeight="1" x14ac:dyDescent="0.2">
      <c r="A12" s="191" t="s">
        <v>303</v>
      </c>
      <c r="B12" s="192">
        <v>145257393</v>
      </c>
      <c r="C12" s="192">
        <v>145159873</v>
      </c>
      <c r="D12" s="192">
        <v>106334933</v>
      </c>
    </row>
    <row r="13" spans="1:4" s="77" customFormat="1" ht="16.5" customHeight="1" x14ac:dyDescent="0.2">
      <c r="A13" s="191" t="s">
        <v>304</v>
      </c>
      <c r="B13" s="192">
        <f>B14-B11-B12</f>
        <v>436747845</v>
      </c>
      <c r="C13" s="192">
        <v>304147202</v>
      </c>
      <c r="D13" s="192">
        <v>280705141</v>
      </c>
    </row>
    <row r="14" spans="1:4" s="78" customFormat="1" ht="28.35" customHeight="1" x14ac:dyDescent="0.2">
      <c r="A14" s="193" t="s">
        <v>300</v>
      </c>
      <c r="B14" s="188">
        <v>684879678</v>
      </c>
      <c r="C14" s="188">
        <f>C11+C12+C13</f>
        <v>540790045</v>
      </c>
      <c r="D14" s="188">
        <f>D11+D12+D13</f>
        <v>470343281</v>
      </c>
    </row>
    <row r="15" spans="1:4" x14ac:dyDescent="0.2">
      <c r="A15" s="33"/>
      <c r="B15" s="33"/>
      <c r="C15" s="33"/>
      <c r="D15" s="33"/>
    </row>
    <row r="16" spans="1:4" s="76" customFormat="1" ht="28.35" customHeight="1" x14ac:dyDescent="0.2">
      <c r="A16" s="180" t="s">
        <v>307</v>
      </c>
      <c r="B16" s="181">
        <v>2020</v>
      </c>
      <c r="C16" s="181" t="s">
        <v>356</v>
      </c>
      <c r="D16" s="181" t="s">
        <v>357</v>
      </c>
    </row>
    <row r="17" spans="1:4" s="77" customFormat="1" ht="16.5" customHeight="1" x14ac:dyDescent="0.2">
      <c r="A17" s="191" t="s">
        <v>302</v>
      </c>
      <c r="B17" s="192">
        <v>71927250</v>
      </c>
      <c r="C17" s="192">
        <v>113200000</v>
      </c>
      <c r="D17" s="192">
        <v>83303207</v>
      </c>
    </row>
    <row r="18" spans="1:4" s="77" customFormat="1" ht="16.5" customHeight="1" x14ac:dyDescent="0.2">
      <c r="A18" s="191" t="s">
        <v>303</v>
      </c>
      <c r="B18" s="192">
        <v>95775111</v>
      </c>
      <c r="C18" s="192">
        <v>112405000</v>
      </c>
      <c r="D18" s="192">
        <v>106334933</v>
      </c>
    </row>
    <row r="19" spans="1:4" s="77" customFormat="1" ht="16.5" customHeight="1" x14ac:dyDescent="0.2">
      <c r="A19" s="191" t="s">
        <v>304</v>
      </c>
      <c r="B19" s="192">
        <f>B20-B17-B18</f>
        <v>295547376</v>
      </c>
      <c r="C19" s="192">
        <v>264500000</v>
      </c>
      <c r="D19" s="192">
        <v>280705141</v>
      </c>
    </row>
    <row r="20" spans="1:4" s="78" customFormat="1" ht="28.35" customHeight="1" x14ac:dyDescent="0.2">
      <c r="A20" s="193" t="s">
        <v>301</v>
      </c>
      <c r="B20" s="188">
        <v>463249737</v>
      </c>
      <c r="C20" s="188">
        <f>C17+C18+C19</f>
        <v>490105000</v>
      </c>
      <c r="D20" s="188">
        <f>D17+D18+D19</f>
        <v>470343281</v>
      </c>
    </row>
    <row r="21" spans="1:4" x14ac:dyDescent="0.2">
      <c r="A21" s="166" t="s">
        <v>358</v>
      </c>
    </row>
    <row r="22" spans="1:4" x14ac:dyDescent="0.2">
      <c r="A22" s="167" t="s">
        <v>359</v>
      </c>
    </row>
  </sheetData>
  <pageMargins left="0.70866141732283472" right="0.51181102362204722" top="0.74803149606299213" bottom="0.74803149606299213" header="0.31496062992125984" footer="0.31496062992125984"/>
  <pageSetup paperSize="9" orientation="portrait" r:id="rId1"/>
  <headerFooter>
    <oddHeader xml:space="preserve">&amp;L&amp;"Arial,Negrita"&amp;14
&amp;C&amp;"Arial,Negrita"&amp;18PROYECTO DE PRESUPUESTO 2022&amp;R&amp;"Arial,Negrita"&amp;14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H211"/>
  <sheetViews>
    <sheetView zoomScale="106" zoomScaleNormal="106" workbookViewId="0">
      <selection activeCell="F11" sqref="F11"/>
    </sheetView>
  </sheetViews>
  <sheetFormatPr baseColWidth="10" defaultColWidth="11.28515625" defaultRowHeight="11.25" x14ac:dyDescent="0.2"/>
  <cols>
    <col min="1" max="1" width="43.7109375" style="33" customWidth="1"/>
    <col min="2" max="2" width="13.85546875" style="33" customWidth="1"/>
    <col min="3" max="3" width="14.7109375" style="33" customWidth="1"/>
    <col min="4" max="4" width="14.42578125" style="33" customWidth="1"/>
    <col min="5" max="16384" width="11.28515625" style="33"/>
  </cols>
  <sheetData>
    <row r="1" spans="1:4" x14ac:dyDescent="0.2">
      <c r="A1" s="52" t="s">
        <v>360</v>
      </c>
    </row>
    <row r="2" spans="1:4" x14ac:dyDescent="0.2">
      <c r="A2" s="54" t="s">
        <v>427</v>
      </c>
    </row>
    <row r="3" spans="1:4" x14ac:dyDescent="0.2">
      <c r="A3" s="54" t="s">
        <v>455</v>
      </c>
    </row>
    <row r="4" spans="1:4" s="194" customFormat="1" ht="28.35" customHeight="1" x14ac:dyDescent="0.2">
      <c r="A4" s="180" t="s">
        <v>428</v>
      </c>
      <c r="B4" s="181">
        <v>2020</v>
      </c>
      <c r="C4" s="181">
        <v>2021</v>
      </c>
      <c r="D4" s="181">
        <v>2022</v>
      </c>
    </row>
    <row r="5" spans="1:4" s="195" customFormat="1" x14ac:dyDescent="0.2">
      <c r="A5" s="182" t="s">
        <v>107</v>
      </c>
      <c r="B5" s="183">
        <f>SUM(B6:B11)</f>
        <v>194672909</v>
      </c>
      <c r="C5" s="183">
        <f>SUM(C6:C11)</f>
        <v>239218707</v>
      </c>
      <c r="D5" s="183">
        <f>SUM(D6:D11)</f>
        <v>266807999</v>
      </c>
    </row>
    <row r="6" spans="1:4" s="92" customFormat="1" x14ac:dyDescent="0.2">
      <c r="A6" s="184" t="s">
        <v>96</v>
      </c>
      <c r="B6" s="185"/>
      <c r="C6" s="185"/>
      <c r="D6" s="185"/>
    </row>
    <row r="7" spans="1:4" s="92" customFormat="1" x14ac:dyDescent="0.2">
      <c r="A7" s="184" t="s">
        <v>97</v>
      </c>
      <c r="B7" s="186">
        <v>30427574</v>
      </c>
      <c r="C7" s="186">
        <v>29238406</v>
      </c>
      <c r="D7" s="186">
        <v>26958862</v>
      </c>
    </row>
    <row r="8" spans="1:4" s="92" customFormat="1" x14ac:dyDescent="0.2">
      <c r="A8" s="184" t="s">
        <v>98</v>
      </c>
      <c r="B8" s="186">
        <v>7599612</v>
      </c>
      <c r="C8" s="186">
        <v>7570683</v>
      </c>
      <c r="D8" s="186">
        <v>6761531</v>
      </c>
    </row>
    <row r="9" spans="1:4" s="92" customFormat="1" x14ac:dyDescent="0.2">
      <c r="A9" s="184" t="s">
        <v>99</v>
      </c>
      <c r="B9" s="186">
        <v>126459443</v>
      </c>
      <c r="C9" s="186">
        <v>169531771</v>
      </c>
      <c r="D9" s="186">
        <v>195544748</v>
      </c>
    </row>
    <row r="10" spans="1:4" s="92" customFormat="1" x14ac:dyDescent="0.2">
      <c r="A10" s="184" t="s">
        <v>125</v>
      </c>
      <c r="B10" s="185"/>
      <c r="C10" s="186">
        <v>1650000</v>
      </c>
      <c r="D10" s="186">
        <v>6503979</v>
      </c>
    </row>
    <row r="11" spans="1:4" s="92" customFormat="1" x14ac:dyDescent="0.2">
      <c r="A11" s="184" t="s">
        <v>126</v>
      </c>
      <c r="B11" s="172">
        <v>30186280</v>
      </c>
      <c r="C11" s="186">
        <v>31227847</v>
      </c>
      <c r="D11" s="186">
        <v>31038879</v>
      </c>
    </row>
    <row r="12" spans="1:4" s="92" customFormat="1" x14ac:dyDescent="0.2">
      <c r="A12" s="182" t="s">
        <v>95</v>
      </c>
      <c r="B12" s="183">
        <f>B15</f>
        <v>86760743</v>
      </c>
      <c r="C12" s="183">
        <f t="shared" ref="C12:D12" si="0">C15</f>
        <v>1944095</v>
      </c>
      <c r="D12" s="183">
        <f t="shared" si="0"/>
        <v>31514383</v>
      </c>
    </row>
    <row r="13" spans="1:4" s="92" customFormat="1" x14ac:dyDescent="0.2">
      <c r="A13" s="184" t="s">
        <v>124</v>
      </c>
      <c r="B13" s="185"/>
      <c r="C13" s="185"/>
      <c r="D13" s="185"/>
    </row>
    <row r="14" spans="1:4" s="92" customFormat="1" x14ac:dyDescent="0.2">
      <c r="A14" s="184" t="s">
        <v>127</v>
      </c>
      <c r="B14" s="185"/>
      <c r="C14" s="185"/>
      <c r="D14" s="186"/>
    </row>
    <row r="15" spans="1:4" s="92" customFormat="1" x14ac:dyDescent="0.2">
      <c r="A15" s="184" t="s">
        <v>104</v>
      </c>
      <c r="B15" s="186">
        <v>86760743</v>
      </c>
      <c r="C15" s="186">
        <v>1944095</v>
      </c>
      <c r="D15" s="186">
        <v>31514383</v>
      </c>
    </row>
    <row r="16" spans="1:4" s="92" customFormat="1" x14ac:dyDescent="0.2">
      <c r="A16" s="184" t="s">
        <v>105</v>
      </c>
      <c r="B16" s="185"/>
      <c r="C16" s="185"/>
      <c r="D16" s="186"/>
    </row>
    <row r="17" spans="1:4" s="92" customFormat="1" x14ac:dyDescent="0.2">
      <c r="A17" s="182" t="s">
        <v>83</v>
      </c>
      <c r="B17" s="182">
        <f>B18</f>
        <v>0</v>
      </c>
      <c r="C17" s="182">
        <v>0</v>
      </c>
      <c r="D17" s="182">
        <v>0</v>
      </c>
    </row>
    <row r="18" spans="1:4" s="92" customFormat="1" x14ac:dyDescent="0.2">
      <c r="A18" s="184" t="s">
        <v>106</v>
      </c>
      <c r="B18" s="185"/>
      <c r="C18" s="185"/>
      <c r="D18" s="185"/>
    </row>
    <row r="19" spans="1:4" s="196" customFormat="1" ht="18" customHeight="1" x14ac:dyDescent="0.2">
      <c r="A19" s="187" t="s">
        <v>299</v>
      </c>
      <c r="B19" s="188">
        <f>B5+B12+B17</f>
        <v>281433652</v>
      </c>
      <c r="C19" s="188">
        <f t="shared" ref="C19" si="1">C5+C12+C17</f>
        <v>241162802</v>
      </c>
      <c r="D19" s="188">
        <f>D5+D12+D17</f>
        <v>298322382</v>
      </c>
    </row>
    <row r="21" spans="1:4" s="194" customFormat="1" ht="28.35" customHeight="1" x14ac:dyDescent="0.2">
      <c r="A21" s="180" t="s">
        <v>429</v>
      </c>
      <c r="B21" s="181">
        <v>2020</v>
      </c>
      <c r="C21" s="181">
        <v>2021</v>
      </c>
      <c r="D21" s="181">
        <v>2022</v>
      </c>
    </row>
    <row r="22" spans="1:4" s="195" customFormat="1" x14ac:dyDescent="0.2">
      <c r="A22" s="182" t="s">
        <v>107</v>
      </c>
      <c r="B22" s="183">
        <f>SUM(B23:B28)</f>
        <v>348450246</v>
      </c>
      <c r="C22" s="183">
        <f t="shared" ref="C22:D22" si="2">SUM(C23:C28)</f>
        <v>280147442</v>
      </c>
      <c r="D22" s="183">
        <f t="shared" si="2"/>
        <v>266807999</v>
      </c>
    </row>
    <row r="23" spans="1:4" s="92" customFormat="1" x14ac:dyDescent="0.2">
      <c r="A23" s="184" t="s">
        <v>96</v>
      </c>
      <c r="B23" s="185"/>
      <c r="C23" s="185"/>
      <c r="D23" s="185"/>
    </row>
    <row r="24" spans="1:4" s="92" customFormat="1" x14ac:dyDescent="0.2">
      <c r="A24" s="184" t="s">
        <v>97</v>
      </c>
      <c r="B24" s="186">
        <v>30400354</v>
      </c>
      <c r="C24" s="186">
        <v>29325569</v>
      </c>
      <c r="D24" s="186">
        <v>26958862</v>
      </c>
    </row>
    <row r="25" spans="1:4" s="92" customFormat="1" x14ac:dyDescent="0.2">
      <c r="A25" s="184" t="s">
        <v>98</v>
      </c>
      <c r="B25" s="186">
        <v>8096541</v>
      </c>
      <c r="C25" s="186">
        <v>8227053</v>
      </c>
      <c r="D25" s="186">
        <v>6761531</v>
      </c>
    </row>
    <row r="26" spans="1:4" s="92" customFormat="1" x14ac:dyDescent="0.2">
      <c r="A26" s="184" t="s">
        <v>99</v>
      </c>
      <c r="B26" s="186">
        <v>237178552</v>
      </c>
      <c r="C26" s="186">
        <v>178986000</v>
      </c>
      <c r="D26" s="186">
        <v>195544748</v>
      </c>
    </row>
    <row r="27" spans="1:4" s="92" customFormat="1" x14ac:dyDescent="0.2">
      <c r="A27" s="184" t="s">
        <v>125</v>
      </c>
      <c r="B27" s="186">
        <v>3230108</v>
      </c>
      <c r="C27" s="186">
        <v>14042794</v>
      </c>
      <c r="D27" s="186">
        <v>6503979</v>
      </c>
    </row>
    <row r="28" spans="1:4" s="92" customFormat="1" x14ac:dyDescent="0.2">
      <c r="A28" s="184" t="s">
        <v>126</v>
      </c>
      <c r="B28" s="186">
        <v>69544691</v>
      </c>
      <c r="C28" s="186">
        <v>49566026</v>
      </c>
      <c r="D28" s="186">
        <v>31038879</v>
      </c>
    </row>
    <row r="29" spans="1:4" s="92" customFormat="1" x14ac:dyDescent="0.2">
      <c r="A29" s="182" t="s">
        <v>95</v>
      </c>
      <c r="B29" s="183">
        <f>SUM(B30:B32)</f>
        <v>65577175</v>
      </c>
      <c r="C29" s="183">
        <f t="shared" ref="C29:D29" si="3">SUM(C30:C32)</f>
        <v>5941079</v>
      </c>
      <c r="D29" s="183">
        <f t="shared" si="3"/>
        <v>31514383</v>
      </c>
    </row>
    <row r="30" spans="1:4" s="92" customFormat="1" x14ac:dyDescent="0.2">
      <c r="A30" s="184" t="s">
        <v>124</v>
      </c>
      <c r="B30" s="186">
        <v>20870075</v>
      </c>
      <c r="C30" s="185"/>
      <c r="D30" s="185"/>
    </row>
    <row r="31" spans="1:4" s="92" customFormat="1" x14ac:dyDescent="0.2">
      <c r="A31" s="184" t="s">
        <v>127</v>
      </c>
      <c r="B31" s="185"/>
      <c r="C31" s="185"/>
      <c r="D31" s="185"/>
    </row>
    <row r="32" spans="1:4" s="92" customFormat="1" x14ac:dyDescent="0.2">
      <c r="A32" s="184" t="s">
        <v>104</v>
      </c>
      <c r="B32" s="186">
        <v>44707100</v>
      </c>
      <c r="C32" s="186">
        <v>5941079</v>
      </c>
      <c r="D32" s="186">
        <v>31514383</v>
      </c>
    </row>
    <row r="33" spans="1:4" s="92" customFormat="1" x14ac:dyDescent="0.2">
      <c r="A33" s="184" t="s">
        <v>105</v>
      </c>
      <c r="B33" s="185"/>
      <c r="C33" s="185"/>
      <c r="D33" s="185"/>
    </row>
    <row r="34" spans="1:4" s="92" customFormat="1" x14ac:dyDescent="0.2">
      <c r="A34" s="182" t="s">
        <v>83</v>
      </c>
      <c r="B34" s="182">
        <f>B35</f>
        <v>0</v>
      </c>
      <c r="C34" s="182">
        <f t="shared" ref="C34:D34" si="4">C35</f>
        <v>0</v>
      </c>
      <c r="D34" s="182">
        <f t="shared" si="4"/>
        <v>0</v>
      </c>
    </row>
    <row r="35" spans="1:4" s="92" customFormat="1" x14ac:dyDescent="0.2">
      <c r="A35" s="184" t="s">
        <v>106</v>
      </c>
      <c r="B35" s="185"/>
      <c r="C35" s="185"/>
      <c r="D35" s="185"/>
    </row>
    <row r="36" spans="1:4" s="196" customFormat="1" ht="18" customHeight="1" x14ac:dyDescent="0.2">
      <c r="A36" s="187" t="s">
        <v>300</v>
      </c>
      <c r="B36" s="188">
        <f>B22+B29+B34</f>
        <v>414027421</v>
      </c>
      <c r="C36" s="188">
        <f t="shared" ref="C36:D36" si="5">C22+C29+C34</f>
        <v>286088521</v>
      </c>
      <c r="D36" s="188">
        <f t="shared" si="5"/>
        <v>298322382</v>
      </c>
    </row>
    <row r="38" spans="1:4" s="194" customFormat="1" ht="28.35" customHeight="1" x14ac:dyDescent="0.2">
      <c r="A38" s="180" t="s">
        <v>430</v>
      </c>
      <c r="B38" s="181">
        <v>2020</v>
      </c>
      <c r="C38" s="181">
        <v>2021</v>
      </c>
      <c r="D38" s="181">
        <v>2022</v>
      </c>
    </row>
    <row r="39" spans="1:4" s="195" customFormat="1" x14ac:dyDescent="0.2">
      <c r="A39" s="182" t="s">
        <v>107</v>
      </c>
      <c r="B39" s="183">
        <f>SUM(B40:B45)</f>
        <v>310506224</v>
      </c>
      <c r="C39" s="183">
        <f>SUM(C40:C45)</f>
        <v>269374779</v>
      </c>
      <c r="D39" s="183">
        <f t="shared" ref="D39" si="6">SUM(D40:D45)</f>
        <v>266807999</v>
      </c>
    </row>
    <row r="40" spans="1:4" s="92" customFormat="1" x14ac:dyDescent="0.2">
      <c r="A40" s="184" t="s">
        <v>96</v>
      </c>
      <c r="B40" s="185"/>
      <c r="C40" s="185"/>
      <c r="D40" s="185"/>
    </row>
    <row r="41" spans="1:4" s="92" customFormat="1" x14ac:dyDescent="0.2">
      <c r="A41" s="184" t="s">
        <v>97</v>
      </c>
      <c r="B41" s="186">
        <v>28558350</v>
      </c>
      <c r="C41" s="186">
        <v>29325569</v>
      </c>
      <c r="D41" s="186">
        <v>26958862</v>
      </c>
    </row>
    <row r="42" spans="1:4" s="92" customFormat="1" x14ac:dyDescent="0.2">
      <c r="A42" s="184" t="s">
        <v>98</v>
      </c>
      <c r="B42" s="186">
        <v>6936320</v>
      </c>
      <c r="C42" s="186">
        <v>8227053</v>
      </c>
      <c r="D42" s="186">
        <v>6761531</v>
      </c>
    </row>
    <row r="43" spans="1:4" s="92" customFormat="1" x14ac:dyDescent="0.2">
      <c r="A43" s="184" t="s">
        <v>99</v>
      </c>
      <c r="B43" s="186">
        <v>202799285</v>
      </c>
      <c r="C43" s="186">
        <v>168213337</v>
      </c>
      <c r="D43" s="186">
        <v>195544748</v>
      </c>
    </row>
    <row r="44" spans="1:4" s="92" customFormat="1" x14ac:dyDescent="0.2">
      <c r="A44" s="184" t="s">
        <v>125</v>
      </c>
      <c r="B44" s="186">
        <v>3221973</v>
      </c>
      <c r="C44" s="186">
        <v>14042794</v>
      </c>
      <c r="D44" s="186">
        <v>6503979</v>
      </c>
    </row>
    <row r="45" spans="1:4" s="92" customFormat="1" x14ac:dyDescent="0.2">
      <c r="A45" s="184" t="s">
        <v>126</v>
      </c>
      <c r="B45" s="186">
        <v>68990296</v>
      </c>
      <c r="C45" s="186">
        <v>49566026</v>
      </c>
      <c r="D45" s="186">
        <v>31038879</v>
      </c>
    </row>
    <row r="46" spans="1:4" s="92" customFormat="1" x14ac:dyDescent="0.2">
      <c r="A46" s="182" t="s">
        <v>95</v>
      </c>
      <c r="B46" s="183">
        <f>SUM(B47:B50)</f>
        <v>45663402</v>
      </c>
      <c r="C46" s="183">
        <f t="shared" ref="C46:D46" si="7">SUM(C47:C50)</f>
        <v>5568109</v>
      </c>
      <c r="D46" s="183">
        <f t="shared" si="7"/>
        <v>31514383</v>
      </c>
    </row>
    <row r="47" spans="1:4" s="92" customFormat="1" x14ac:dyDescent="0.2">
      <c r="A47" s="184" t="s">
        <v>124</v>
      </c>
      <c r="B47" s="186">
        <v>15205736</v>
      </c>
      <c r="C47" s="185"/>
      <c r="D47" s="185"/>
    </row>
    <row r="48" spans="1:4" s="92" customFormat="1" x14ac:dyDescent="0.2">
      <c r="A48" s="184" t="s">
        <v>127</v>
      </c>
      <c r="B48" s="185"/>
      <c r="C48" s="185"/>
      <c r="D48" s="185"/>
    </row>
    <row r="49" spans="1:4" s="92" customFormat="1" x14ac:dyDescent="0.2">
      <c r="A49" s="184" t="s">
        <v>104</v>
      </c>
      <c r="B49" s="186">
        <v>30457666</v>
      </c>
      <c r="C49" s="186">
        <v>5568109</v>
      </c>
      <c r="D49" s="186">
        <v>31514383</v>
      </c>
    </row>
    <row r="50" spans="1:4" s="92" customFormat="1" x14ac:dyDescent="0.2">
      <c r="A50" s="184" t="s">
        <v>105</v>
      </c>
      <c r="B50" s="185"/>
      <c r="C50" s="185"/>
      <c r="D50" s="185"/>
    </row>
    <row r="51" spans="1:4" s="92" customFormat="1" x14ac:dyDescent="0.2">
      <c r="A51" s="182" t="s">
        <v>83</v>
      </c>
      <c r="B51" s="182">
        <f>B52</f>
        <v>0</v>
      </c>
      <c r="C51" s="182">
        <f t="shared" ref="C51:D51" si="8">C52</f>
        <v>0</v>
      </c>
      <c r="D51" s="182">
        <f t="shared" si="8"/>
        <v>0</v>
      </c>
    </row>
    <row r="52" spans="1:4" s="92" customFormat="1" x14ac:dyDescent="0.2">
      <c r="A52" s="184" t="s">
        <v>106</v>
      </c>
      <c r="B52" s="185"/>
      <c r="C52" s="185"/>
      <c r="D52" s="185"/>
    </row>
    <row r="53" spans="1:4" s="196" customFormat="1" ht="18" customHeight="1" x14ac:dyDescent="0.2">
      <c r="A53" s="189" t="s">
        <v>301</v>
      </c>
      <c r="B53" s="188">
        <f>B39+B46+B51</f>
        <v>356169626</v>
      </c>
      <c r="C53" s="188">
        <f>C39+C46+C51</f>
        <v>274942888</v>
      </c>
      <c r="D53" s="188">
        <f t="shared" ref="D53" si="9">D39+D46+D51</f>
        <v>298322382</v>
      </c>
    </row>
    <row r="54" spans="1:4" x14ac:dyDescent="0.2">
      <c r="A54" s="166"/>
    </row>
    <row r="55" spans="1:4" ht="22.5" x14ac:dyDescent="0.2">
      <c r="A55" s="180" t="s">
        <v>431</v>
      </c>
      <c r="B55" s="181">
        <v>2020</v>
      </c>
      <c r="C55" s="181">
        <v>2021</v>
      </c>
      <c r="D55" s="181">
        <v>2022</v>
      </c>
    </row>
    <row r="56" spans="1:4" x14ac:dyDescent="0.2">
      <c r="A56" s="182" t="s">
        <v>107</v>
      </c>
      <c r="B56" s="183">
        <f>SUM(B57:B62)</f>
        <v>155954362</v>
      </c>
      <c r="C56" s="183">
        <f t="shared" ref="C56:D56" si="10">SUM(C57:C62)</f>
        <v>122835616</v>
      </c>
      <c r="D56" s="183">
        <f t="shared" si="10"/>
        <v>105792463</v>
      </c>
    </row>
    <row r="57" spans="1:4" x14ac:dyDescent="0.2">
      <c r="A57" s="184" t="s">
        <v>96</v>
      </c>
      <c r="B57" s="185"/>
      <c r="C57" s="185"/>
      <c r="D57" s="185"/>
    </row>
    <row r="58" spans="1:4" x14ac:dyDescent="0.2">
      <c r="A58" s="184" t="s">
        <v>97</v>
      </c>
      <c r="B58" s="185"/>
      <c r="C58" s="185"/>
      <c r="D58" s="185"/>
    </row>
    <row r="59" spans="1:4" x14ac:dyDescent="0.2">
      <c r="A59" s="184" t="s">
        <v>98</v>
      </c>
      <c r="B59" s="185"/>
      <c r="C59" s="185"/>
      <c r="D59" s="185"/>
    </row>
    <row r="60" spans="1:4" x14ac:dyDescent="0.2">
      <c r="A60" s="184" t="s">
        <v>99</v>
      </c>
      <c r="B60" s="186">
        <v>155374362</v>
      </c>
      <c r="C60" s="186">
        <v>122263890</v>
      </c>
      <c r="D60" s="186">
        <v>105243345</v>
      </c>
    </row>
    <row r="61" spans="1:4" x14ac:dyDescent="0.2">
      <c r="A61" s="184" t="s">
        <v>125</v>
      </c>
      <c r="B61" s="186">
        <v>0</v>
      </c>
      <c r="C61" s="186"/>
      <c r="D61" s="186"/>
    </row>
    <row r="62" spans="1:4" x14ac:dyDescent="0.2">
      <c r="A62" s="184" t="s">
        <v>126</v>
      </c>
      <c r="B62" s="186">
        <v>580000</v>
      </c>
      <c r="C62" s="186">
        <v>571726</v>
      </c>
      <c r="D62" s="186">
        <v>549118</v>
      </c>
    </row>
    <row r="63" spans="1:4" x14ac:dyDescent="0.2">
      <c r="A63" s="182" t="s">
        <v>95</v>
      </c>
      <c r="B63" s="183">
        <f>B66</f>
        <v>33071691</v>
      </c>
      <c r="C63" s="183">
        <f t="shared" ref="C63:D63" si="11">C66</f>
        <v>37455334</v>
      </c>
      <c r="D63" s="183">
        <f t="shared" si="11"/>
        <v>45834196</v>
      </c>
    </row>
    <row r="64" spans="1:4" x14ac:dyDescent="0.2">
      <c r="A64" s="184" t="s">
        <v>124</v>
      </c>
      <c r="B64" s="185"/>
      <c r="C64" s="185"/>
      <c r="D64" s="185"/>
    </row>
    <row r="65" spans="1:8" x14ac:dyDescent="0.2">
      <c r="A65" s="184" t="s">
        <v>127</v>
      </c>
      <c r="B65" s="185"/>
      <c r="C65" s="185"/>
      <c r="D65" s="185"/>
    </row>
    <row r="66" spans="1:8" x14ac:dyDescent="0.2">
      <c r="A66" s="184" t="s">
        <v>104</v>
      </c>
      <c r="B66" s="186">
        <v>33071691</v>
      </c>
      <c r="C66" s="186">
        <v>37455334</v>
      </c>
      <c r="D66" s="186">
        <v>45834196</v>
      </c>
    </row>
    <row r="67" spans="1:8" x14ac:dyDescent="0.2">
      <c r="A67" s="184" t="s">
        <v>105</v>
      </c>
      <c r="B67" s="185"/>
      <c r="C67" s="185"/>
      <c r="D67" s="185"/>
    </row>
    <row r="68" spans="1:8" x14ac:dyDescent="0.2">
      <c r="A68" s="182" t="s">
        <v>83</v>
      </c>
      <c r="B68" s="182">
        <f>B69</f>
        <v>0</v>
      </c>
      <c r="C68" s="182">
        <f t="shared" ref="C68:D68" si="12">C69</f>
        <v>0</v>
      </c>
      <c r="D68" s="182">
        <f t="shared" si="12"/>
        <v>0</v>
      </c>
    </row>
    <row r="69" spans="1:8" x14ac:dyDescent="0.2">
      <c r="A69" s="184" t="s">
        <v>106</v>
      </c>
      <c r="B69" s="185"/>
      <c r="C69" s="185"/>
      <c r="D69" s="185"/>
    </row>
    <row r="70" spans="1:8" x14ac:dyDescent="0.2">
      <c r="A70" s="187" t="s">
        <v>299</v>
      </c>
      <c r="B70" s="188">
        <f>B56+B63+B68</f>
        <v>189026053</v>
      </c>
      <c r="C70" s="188">
        <f>C56+C63+C68</f>
        <v>160290950</v>
      </c>
      <c r="D70" s="188">
        <f>D56+D63+D68</f>
        <v>151626659</v>
      </c>
    </row>
    <row r="72" spans="1:8" ht="22.5" x14ac:dyDescent="0.2">
      <c r="A72" s="180" t="s">
        <v>432</v>
      </c>
      <c r="B72" s="181">
        <v>2020</v>
      </c>
      <c r="C72" s="181">
        <v>2021</v>
      </c>
      <c r="D72" s="181">
        <v>2022</v>
      </c>
    </row>
    <row r="73" spans="1:8" x14ac:dyDescent="0.2">
      <c r="A73" s="182" t="s">
        <v>107</v>
      </c>
      <c r="B73" s="183">
        <f>SUM(B74:B79)</f>
        <v>168907567</v>
      </c>
      <c r="C73" s="183">
        <f>SUM(C74:C79)</f>
        <v>110680921</v>
      </c>
      <c r="D73" s="183">
        <f t="shared" ref="D73" si="13">SUM(D74:D79)</f>
        <v>105792463</v>
      </c>
    </row>
    <row r="74" spans="1:8" x14ac:dyDescent="0.2">
      <c r="A74" s="184" t="s">
        <v>96</v>
      </c>
      <c r="B74" s="185"/>
      <c r="C74" s="185"/>
      <c r="D74" s="185"/>
    </row>
    <row r="75" spans="1:8" x14ac:dyDescent="0.2">
      <c r="A75" s="184" t="s">
        <v>97</v>
      </c>
      <c r="B75" s="185"/>
      <c r="C75" s="185"/>
      <c r="D75" s="185"/>
    </row>
    <row r="76" spans="1:8" x14ac:dyDescent="0.2">
      <c r="A76" s="184" t="s">
        <v>98</v>
      </c>
      <c r="B76" s="186">
        <v>11000</v>
      </c>
      <c r="C76" s="185"/>
      <c r="D76" s="185"/>
    </row>
    <row r="77" spans="1:8" x14ac:dyDescent="0.2">
      <c r="A77" s="184" t="s">
        <v>99</v>
      </c>
      <c r="B77" s="186">
        <v>168280948</v>
      </c>
      <c r="C77" s="186">
        <v>107409829</v>
      </c>
      <c r="D77" s="186">
        <v>105243345</v>
      </c>
    </row>
    <row r="78" spans="1:8" x14ac:dyDescent="0.2">
      <c r="A78" s="184" t="s">
        <v>125</v>
      </c>
      <c r="B78" s="186">
        <v>155212</v>
      </c>
      <c r="C78" s="186">
        <v>2658938</v>
      </c>
      <c r="D78" s="186"/>
    </row>
    <row r="79" spans="1:8" x14ac:dyDescent="0.2">
      <c r="A79" s="184" t="s">
        <v>126</v>
      </c>
      <c r="B79" s="186">
        <v>460407</v>
      </c>
      <c r="C79" s="186">
        <v>612154</v>
      </c>
      <c r="D79" s="186">
        <v>549118</v>
      </c>
    </row>
    <row r="80" spans="1:8" x14ac:dyDescent="0.2">
      <c r="A80" s="182" t="s">
        <v>95</v>
      </c>
      <c r="B80" s="183">
        <f>B83</f>
        <v>98791844</v>
      </c>
      <c r="C80" s="183">
        <f t="shared" ref="C80:D80" si="14">C83</f>
        <v>51966433</v>
      </c>
      <c r="D80" s="183">
        <f t="shared" si="14"/>
        <v>45834196</v>
      </c>
      <c r="H80" s="197"/>
    </row>
    <row r="81" spans="1:4" x14ac:dyDescent="0.2">
      <c r="A81" s="184" t="s">
        <v>124</v>
      </c>
      <c r="B81" s="185"/>
      <c r="C81" s="185"/>
      <c r="D81" s="185"/>
    </row>
    <row r="82" spans="1:4" x14ac:dyDescent="0.2">
      <c r="A82" s="184" t="s">
        <v>127</v>
      </c>
      <c r="B82" s="185"/>
      <c r="C82" s="185"/>
      <c r="D82" s="185"/>
    </row>
    <row r="83" spans="1:4" x14ac:dyDescent="0.2">
      <c r="A83" s="184" t="s">
        <v>104</v>
      </c>
      <c r="B83" s="186">
        <v>98791844</v>
      </c>
      <c r="C83" s="186">
        <v>51966433</v>
      </c>
      <c r="D83" s="186">
        <v>45834196</v>
      </c>
    </row>
    <row r="84" spans="1:4" x14ac:dyDescent="0.2">
      <c r="A84" s="184" t="s">
        <v>105</v>
      </c>
      <c r="B84" s="185"/>
      <c r="C84" s="185"/>
      <c r="D84" s="185"/>
    </row>
    <row r="85" spans="1:4" x14ac:dyDescent="0.2">
      <c r="A85" s="182" t="s">
        <v>83</v>
      </c>
      <c r="B85" s="182">
        <f>B86</f>
        <v>0</v>
      </c>
      <c r="C85" s="182">
        <f t="shared" ref="C85:D85" si="15">C86</f>
        <v>0</v>
      </c>
      <c r="D85" s="182">
        <f t="shared" si="15"/>
        <v>0</v>
      </c>
    </row>
    <row r="86" spans="1:4" x14ac:dyDescent="0.2">
      <c r="A86" s="184" t="s">
        <v>106</v>
      </c>
      <c r="B86" s="185"/>
      <c r="C86" s="185"/>
      <c r="D86" s="185"/>
    </row>
    <row r="87" spans="1:4" x14ac:dyDescent="0.2">
      <c r="A87" s="187" t="s">
        <v>300</v>
      </c>
      <c r="B87" s="188">
        <f>B73+B80+B85</f>
        <v>267699411</v>
      </c>
      <c r="C87" s="188">
        <f>C73+C80+C85</f>
        <v>162647354</v>
      </c>
      <c r="D87" s="188">
        <f t="shared" ref="D87" si="16">D73+D80+D85</f>
        <v>151626659</v>
      </c>
    </row>
    <row r="89" spans="1:4" ht="22.5" x14ac:dyDescent="0.2">
      <c r="A89" s="180" t="s">
        <v>433</v>
      </c>
      <c r="B89" s="181">
        <v>2020</v>
      </c>
      <c r="C89" s="181">
        <v>2021</v>
      </c>
      <c r="D89" s="181">
        <v>2022</v>
      </c>
    </row>
    <row r="90" spans="1:4" x14ac:dyDescent="0.2">
      <c r="A90" s="182" t="s">
        <v>107</v>
      </c>
      <c r="B90" s="183">
        <f>SUM(B91:B96)</f>
        <v>53232116</v>
      </c>
      <c r="C90" s="183">
        <f t="shared" ref="C90:D90" si="17">SUM(C91:C96)</f>
        <v>109045081</v>
      </c>
      <c r="D90" s="183">
        <f t="shared" si="17"/>
        <v>105792463</v>
      </c>
    </row>
    <row r="91" spans="1:4" x14ac:dyDescent="0.2">
      <c r="A91" s="184" t="s">
        <v>96</v>
      </c>
      <c r="B91" s="185"/>
      <c r="C91" s="185"/>
      <c r="D91" s="185"/>
    </row>
    <row r="92" spans="1:4" x14ac:dyDescent="0.2">
      <c r="A92" s="184" t="s">
        <v>97</v>
      </c>
      <c r="B92" s="185"/>
      <c r="C92" s="185"/>
      <c r="D92" s="185"/>
    </row>
    <row r="93" spans="1:4" x14ac:dyDescent="0.2">
      <c r="A93" s="184" t="s">
        <v>98</v>
      </c>
      <c r="B93" s="186">
        <v>7280</v>
      </c>
      <c r="C93" s="185"/>
      <c r="D93" s="185"/>
    </row>
    <row r="94" spans="1:4" x14ac:dyDescent="0.2">
      <c r="A94" s="184" t="s">
        <v>99</v>
      </c>
      <c r="B94" s="186">
        <v>53064821</v>
      </c>
      <c r="C94" s="186">
        <v>105773989</v>
      </c>
      <c r="D94" s="186">
        <v>105243345</v>
      </c>
    </row>
    <row r="95" spans="1:4" x14ac:dyDescent="0.2">
      <c r="A95" s="184" t="s">
        <v>125</v>
      </c>
      <c r="B95" s="186">
        <v>128712</v>
      </c>
      <c r="C95" s="186">
        <v>2658938</v>
      </c>
      <c r="D95" s="186"/>
    </row>
    <row r="96" spans="1:4" x14ac:dyDescent="0.2">
      <c r="A96" s="184" t="s">
        <v>126</v>
      </c>
      <c r="B96" s="186">
        <v>31303</v>
      </c>
      <c r="C96" s="186">
        <v>612154</v>
      </c>
      <c r="D96" s="186">
        <v>549118</v>
      </c>
    </row>
    <row r="97" spans="1:4" x14ac:dyDescent="0.2">
      <c r="A97" s="182" t="s">
        <v>95</v>
      </c>
      <c r="B97" s="183">
        <f>B100</f>
        <v>51963409</v>
      </c>
      <c r="C97" s="183">
        <f t="shared" ref="C97:D97" si="18">C100</f>
        <v>47844644</v>
      </c>
      <c r="D97" s="183">
        <f t="shared" si="18"/>
        <v>45834196</v>
      </c>
    </row>
    <row r="98" spans="1:4" x14ac:dyDescent="0.2">
      <c r="A98" s="184" t="s">
        <v>124</v>
      </c>
      <c r="B98" s="185"/>
      <c r="C98" s="185"/>
      <c r="D98" s="185"/>
    </row>
    <row r="99" spans="1:4" x14ac:dyDescent="0.2">
      <c r="A99" s="184" t="s">
        <v>127</v>
      </c>
      <c r="B99" s="185"/>
      <c r="C99" s="185"/>
      <c r="D99" s="185"/>
    </row>
    <row r="100" spans="1:4" x14ac:dyDescent="0.2">
      <c r="A100" s="184" t="s">
        <v>104</v>
      </c>
      <c r="B100" s="186">
        <v>51963409</v>
      </c>
      <c r="C100" s="186">
        <v>47844644</v>
      </c>
      <c r="D100" s="186">
        <v>45834196</v>
      </c>
    </row>
    <row r="101" spans="1:4" x14ac:dyDescent="0.2">
      <c r="A101" s="184" t="s">
        <v>105</v>
      </c>
      <c r="B101" s="185"/>
      <c r="C101" s="185"/>
      <c r="D101" s="185"/>
    </row>
    <row r="102" spans="1:4" x14ac:dyDescent="0.2">
      <c r="A102" s="182" t="s">
        <v>83</v>
      </c>
      <c r="B102" s="182">
        <f>B103</f>
        <v>0</v>
      </c>
      <c r="C102" s="182">
        <f t="shared" ref="C102:D102" si="19">C103</f>
        <v>0</v>
      </c>
      <c r="D102" s="182">
        <f t="shared" si="19"/>
        <v>0</v>
      </c>
    </row>
    <row r="103" spans="1:4" x14ac:dyDescent="0.2">
      <c r="A103" s="184" t="s">
        <v>106</v>
      </c>
      <c r="B103" s="185"/>
      <c r="C103" s="185"/>
      <c r="D103" s="185"/>
    </row>
    <row r="104" spans="1:4" x14ac:dyDescent="0.2">
      <c r="A104" s="189" t="s">
        <v>301</v>
      </c>
      <c r="B104" s="188">
        <f>B90+B97+B102</f>
        <v>105195525</v>
      </c>
      <c r="C104" s="188">
        <f>C90+C97+C102</f>
        <v>156889725</v>
      </c>
      <c r="D104" s="188">
        <f t="shared" ref="D104" si="20">D90+D97+D102</f>
        <v>151626659</v>
      </c>
    </row>
    <row r="106" spans="1:4" ht="22.5" x14ac:dyDescent="0.2">
      <c r="A106" s="180" t="s">
        <v>434</v>
      </c>
      <c r="B106" s="181">
        <v>2020</v>
      </c>
      <c r="C106" s="181">
        <v>2021</v>
      </c>
      <c r="D106" s="181">
        <v>2022</v>
      </c>
    </row>
    <row r="107" spans="1:4" x14ac:dyDescent="0.2">
      <c r="A107" s="182" t="s">
        <v>107</v>
      </c>
      <c r="B107" s="182"/>
      <c r="C107" s="182"/>
      <c r="D107" s="182"/>
    </row>
    <row r="108" spans="1:4" x14ac:dyDescent="0.2">
      <c r="A108" s="184" t="s">
        <v>96</v>
      </c>
      <c r="B108" s="185"/>
      <c r="C108" s="185"/>
      <c r="D108" s="185"/>
    </row>
    <row r="109" spans="1:4" x14ac:dyDescent="0.2">
      <c r="A109" s="184" t="s">
        <v>97</v>
      </c>
      <c r="B109" s="185"/>
      <c r="C109" s="185"/>
      <c r="D109" s="185"/>
    </row>
    <row r="110" spans="1:4" x14ac:dyDescent="0.2">
      <c r="A110" s="184" t="s">
        <v>98</v>
      </c>
      <c r="B110" s="185"/>
      <c r="C110" s="185"/>
      <c r="D110" s="185"/>
    </row>
    <row r="111" spans="1:4" x14ac:dyDescent="0.2">
      <c r="A111" s="184" t="s">
        <v>99</v>
      </c>
      <c r="B111" s="185"/>
      <c r="C111" s="185"/>
      <c r="D111" s="185"/>
    </row>
    <row r="112" spans="1:4" x14ac:dyDescent="0.2">
      <c r="A112" s="184" t="s">
        <v>125</v>
      </c>
      <c r="B112" s="185"/>
      <c r="C112" s="185"/>
      <c r="D112" s="185"/>
    </row>
    <row r="113" spans="1:4" x14ac:dyDescent="0.2">
      <c r="A113" s="184" t="s">
        <v>126</v>
      </c>
      <c r="B113" s="185"/>
      <c r="C113" s="185"/>
      <c r="D113" s="185"/>
    </row>
    <row r="114" spans="1:4" x14ac:dyDescent="0.2">
      <c r="A114" s="182" t="s">
        <v>95</v>
      </c>
      <c r="B114" s="182"/>
      <c r="C114" s="183">
        <f>C117</f>
        <v>87504776</v>
      </c>
      <c r="D114" s="183">
        <f>D117</f>
        <v>18192226</v>
      </c>
    </row>
    <row r="115" spans="1:4" x14ac:dyDescent="0.2">
      <c r="A115" s="184" t="s">
        <v>124</v>
      </c>
      <c r="B115" s="185"/>
      <c r="C115" s="185"/>
      <c r="D115" s="185"/>
    </row>
    <row r="116" spans="1:4" x14ac:dyDescent="0.2">
      <c r="A116" s="184" t="s">
        <v>127</v>
      </c>
      <c r="B116" s="185"/>
      <c r="C116" s="185"/>
      <c r="D116" s="185"/>
    </row>
    <row r="117" spans="1:4" x14ac:dyDescent="0.2">
      <c r="A117" s="184" t="s">
        <v>104</v>
      </c>
      <c r="B117" s="185"/>
      <c r="C117" s="186">
        <v>87504776</v>
      </c>
      <c r="D117" s="186">
        <v>18192226</v>
      </c>
    </row>
    <row r="118" spans="1:4" x14ac:dyDescent="0.2">
      <c r="A118" s="184" t="s">
        <v>105</v>
      </c>
      <c r="B118" s="185"/>
      <c r="C118" s="185"/>
      <c r="D118" s="185"/>
    </row>
    <row r="119" spans="1:4" x14ac:dyDescent="0.2">
      <c r="A119" s="182" t="s">
        <v>83</v>
      </c>
      <c r="B119" s="182"/>
      <c r="C119" s="182"/>
      <c r="D119" s="182"/>
    </row>
    <row r="120" spans="1:4" x14ac:dyDescent="0.2">
      <c r="A120" s="184" t="s">
        <v>106</v>
      </c>
      <c r="B120" s="185"/>
      <c r="C120" s="185"/>
      <c r="D120" s="185"/>
    </row>
    <row r="121" spans="1:4" x14ac:dyDescent="0.2">
      <c r="A121" s="187" t="s">
        <v>299</v>
      </c>
      <c r="B121" s="190"/>
      <c r="C121" s="188">
        <f>C114</f>
        <v>87504776</v>
      </c>
      <c r="D121" s="188">
        <f>D114</f>
        <v>18192226</v>
      </c>
    </row>
    <row r="123" spans="1:4" ht="22.5" x14ac:dyDescent="0.2">
      <c r="A123" s="180" t="s">
        <v>435</v>
      </c>
      <c r="B123" s="181">
        <v>2020</v>
      </c>
      <c r="C123" s="181">
        <v>2021</v>
      </c>
      <c r="D123" s="181">
        <v>2022</v>
      </c>
    </row>
    <row r="124" spans="1:4" x14ac:dyDescent="0.2">
      <c r="A124" s="182" t="s">
        <v>107</v>
      </c>
      <c r="B124" s="183">
        <f>SUM(B125:B130)</f>
        <v>1341100</v>
      </c>
      <c r="C124" s="183">
        <f t="shared" ref="C124:D124" si="21">SUM(C125:C130)</f>
        <v>0</v>
      </c>
      <c r="D124" s="183">
        <f t="shared" si="21"/>
        <v>0</v>
      </c>
    </row>
    <row r="125" spans="1:4" x14ac:dyDescent="0.2">
      <c r="A125" s="184" t="s">
        <v>96</v>
      </c>
      <c r="B125" s="185"/>
      <c r="C125" s="185"/>
      <c r="D125" s="185"/>
    </row>
    <row r="126" spans="1:4" x14ac:dyDescent="0.2">
      <c r="A126" s="184" t="s">
        <v>97</v>
      </c>
      <c r="B126" s="186">
        <v>120900</v>
      </c>
      <c r="C126" s="185"/>
      <c r="D126" s="185"/>
    </row>
    <row r="127" spans="1:4" x14ac:dyDescent="0.2">
      <c r="A127" s="184" t="s">
        <v>98</v>
      </c>
      <c r="B127" s="185"/>
      <c r="C127" s="185"/>
      <c r="D127" s="185"/>
    </row>
    <row r="128" spans="1:4" x14ac:dyDescent="0.2">
      <c r="A128" s="184" t="s">
        <v>99</v>
      </c>
      <c r="B128" s="186">
        <v>1220200</v>
      </c>
      <c r="C128" s="185"/>
      <c r="D128" s="185"/>
    </row>
    <row r="129" spans="1:4" x14ac:dyDescent="0.2">
      <c r="A129" s="184" t="s">
        <v>125</v>
      </c>
      <c r="B129" s="185"/>
      <c r="C129" s="185"/>
      <c r="D129" s="185"/>
    </row>
    <row r="130" spans="1:4" x14ac:dyDescent="0.2">
      <c r="A130" s="184" t="s">
        <v>126</v>
      </c>
      <c r="B130" s="185"/>
      <c r="C130" s="185"/>
      <c r="D130" s="185"/>
    </row>
    <row r="131" spans="1:4" x14ac:dyDescent="0.2">
      <c r="A131" s="182" t="s">
        <v>95</v>
      </c>
      <c r="B131" s="183">
        <f>B134</f>
        <v>1116623</v>
      </c>
      <c r="C131" s="183">
        <f t="shared" ref="C131:D131" si="22">C134</f>
        <v>90501360</v>
      </c>
      <c r="D131" s="183">
        <f t="shared" si="22"/>
        <v>18192226</v>
      </c>
    </row>
    <row r="132" spans="1:4" x14ac:dyDescent="0.2">
      <c r="A132" s="184" t="s">
        <v>124</v>
      </c>
      <c r="B132" s="185"/>
      <c r="C132" s="185"/>
      <c r="D132" s="185"/>
    </row>
    <row r="133" spans="1:4" x14ac:dyDescent="0.2">
      <c r="A133" s="184" t="s">
        <v>127</v>
      </c>
      <c r="B133" s="185"/>
      <c r="C133" s="185"/>
      <c r="D133" s="185"/>
    </row>
    <row r="134" spans="1:4" x14ac:dyDescent="0.2">
      <c r="A134" s="184" t="s">
        <v>104</v>
      </c>
      <c r="B134" s="186">
        <v>1116623</v>
      </c>
      <c r="C134" s="186">
        <v>90501360</v>
      </c>
      <c r="D134" s="186">
        <v>18192226</v>
      </c>
    </row>
    <row r="135" spans="1:4" x14ac:dyDescent="0.2">
      <c r="A135" s="184" t="s">
        <v>105</v>
      </c>
      <c r="B135" s="185"/>
      <c r="C135" s="185"/>
      <c r="D135" s="185"/>
    </row>
    <row r="136" spans="1:4" x14ac:dyDescent="0.2">
      <c r="A136" s="182" t="s">
        <v>83</v>
      </c>
      <c r="B136" s="182">
        <f>B137</f>
        <v>0</v>
      </c>
      <c r="C136" s="182">
        <f t="shared" ref="C136:D136" si="23">C137</f>
        <v>0</v>
      </c>
      <c r="D136" s="182">
        <f t="shared" si="23"/>
        <v>0</v>
      </c>
    </row>
    <row r="137" spans="1:4" x14ac:dyDescent="0.2">
      <c r="A137" s="184" t="s">
        <v>106</v>
      </c>
      <c r="B137" s="185"/>
      <c r="C137" s="185"/>
      <c r="D137" s="185"/>
    </row>
    <row r="138" spans="1:4" x14ac:dyDescent="0.2">
      <c r="A138" s="187" t="s">
        <v>300</v>
      </c>
      <c r="B138" s="188">
        <f>B124+B131+B136</f>
        <v>2457723</v>
      </c>
      <c r="C138" s="188">
        <f t="shared" ref="C138:D138" si="24">C124+C131+C136</f>
        <v>90501360</v>
      </c>
      <c r="D138" s="188">
        <f t="shared" si="24"/>
        <v>18192226</v>
      </c>
    </row>
    <row r="140" spans="1:4" ht="22.5" x14ac:dyDescent="0.2">
      <c r="A140" s="180" t="s">
        <v>436</v>
      </c>
      <c r="B140" s="181">
        <v>2020</v>
      </c>
      <c r="C140" s="181">
        <v>2021</v>
      </c>
      <c r="D140" s="181">
        <v>2022</v>
      </c>
    </row>
    <row r="141" spans="1:4" x14ac:dyDescent="0.2">
      <c r="A141" s="182" t="s">
        <v>107</v>
      </c>
      <c r="B141" s="183">
        <f>SUM(B142:B147)</f>
        <v>1333800</v>
      </c>
      <c r="C141" s="183">
        <f t="shared" ref="C141:D141" si="25">SUM(C142:C147)</f>
        <v>0</v>
      </c>
      <c r="D141" s="183">
        <f t="shared" si="25"/>
        <v>0</v>
      </c>
    </row>
    <row r="142" spans="1:4" x14ac:dyDescent="0.2">
      <c r="A142" s="184" t="s">
        <v>96</v>
      </c>
      <c r="B142" s="185"/>
      <c r="C142" s="185"/>
      <c r="D142" s="185"/>
    </row>
    <row r="143" spans="1:4" x14ac:dyDescent="0.2">
      <c r="A143" s="184" t="s">
        <v>97</v>
      </c>
      <c r="B143" s="186">
        <v>119700</v>
      </c>
      <c r="C143" s="185"/>
      <c r="D143" s="185"/>
    </row>
    <row r="144" spans="1:4" x14ac:dyDescent="0.2">
      <c r="A144" s="184" t="s">
        <v>98</v>
      </c>
      <c r="B144" s="185"/>
      <c r="C144" s="185"/>
      <c r="D144" s="185"/>
    </row>
    <row r="145" spans="1:7" x14ac:dyDescent="0.2">
      <c r="A145" s="184" t="s">
        <v>99</v>
      </c>
      <c r="B145" s="186">
        <v>1214100</v>
      </c>
      <c r="C145" s="185"/>
      <c r="D145" s="185"/>
    </row>
    <row r="146" spans="1:7" x14ac:dyDescent="0.2">
      <c r="A146" s="184" t="s">
        <v>125</v>
      </c>
      <c r="B146" s="185"/>
      <c r="C146" s="185"/>
      <c r="D146" s="185"/>
    </row>
    <row r="147" spans="1:7" x14ac:dyDescent="0.2">
      <c r="A147" s="184" t="s">
        <v>126</v>
      </c>
      <c r="B147" s="185"/>
      <c r="C147" s="185"/>
      <c r="D147" s="185"/>
    </row>
    <row r="148" spans="1:7" x14ac:dyDescent="0.2">
      <c r="A148" s="182" t="s">
        <v>95</v>
      </c>
      <c r="B148" s="183">
        <f>B151</f>
        <v>515696</v>
      </c>
      <c r="C148" s="183">
        <f t="shared" ref="C148:D148" si="26">C151</f>
        <v>56817231</v>
      </c>
      <c r="D148" s="183">
        <f t="shared" si="26"/>
        <v>18192226</v>
      </c>
    </row>
    <row r="149" spans="1:7" x14ac:dyDescent="0.2">
      <c r="A149" s="184" t="s">
        <v>124</v>
      </c>
      <c r="B149" s="185"/>
      <c r="C149" s="185"/>
      <c r="D149" s="185"/>
    </row>
    <row r="150" spans="1:7" x14ac:dyDescent="0.2">
      <c r="A150" s="184" t="s">
        <v>127</v>
      </c>
      <c r="B150" s="185"/>
      <c r="C150" s="185"/>
      <c r="D150" s="185"/>
    </row>
    <row r="151" spans="1:7" x14ac:dyDescent="0.2">
      <c r="A151" s="184" t="s">
        <v>104</v>
      </c>
      <c r="B151" s="186">
        <v>515696</v>
      </c>
      <c r="C151" s="186">
        <f>18430272+38386959</f>
        <v>56817231</v>
      </c>
      <c r="D151" s="186">
        <v>18192226</v>
      </c>
      <c r="G151" s="197"/>
    </row>
    <row r="152" spans="1:7" x14ac:dyDescent="0.2">
      <c r="A152" s="184" t="s">
        <v>105</v>
      </c>
      <c r="B152" s="185"/>
      <c r="C152" s="185"/>
      <c r="D152" s="185"/>
    </row>
    <row r="153" spans="1:7" x14ac:dyDescent="0.2">
      <c r="A153" s="182" t="s">
        <v>83</v>
      </c>
      <c r="B153" s="182">
        <f>B154</f>
        <v>0</v>
      </c>
      <c r="C153" s="182">
        <f t="shared" ref="C153:D153" si="27">C154</f>
        <v>0</v>
      </c>
      <c r="D153" s="182">
        <f t="shared" si="27"/>
        <v>0</v>
      </c>
    </row>
    <row r="154" spans="1:7" x14ac:dyDescent="0.2">
      <c r="A154" s="184" t="s">
        <v>106</v>
      </c>
      <c r="B154" s="185"/>
      <c r="C154" s="185"/>
      <c r="D154" s="185"/>
    </row>
    <row r="155" spans="1:7" x14ac:dyDescent="0.2">
      <c r="A155" s="189" t="s">
        <v>301</v>
      </c>
      <c r="B155" s="188">
        <f>B141+B148+B153</f>
        <v>1849496</v>
      </c>
      <c r="C155" s="188">
        <f t="shared" ref="C155:D155" si="28">C141+C148+C153</f>
        <v>56817231</v>
      </c>
      <c r="D155" s="188">
        <f t="shared" si="28"/>
        <v>18192226</v>
      </c>
    </row>
    <row r="157" spans="1:7" ht="30" customHeight="1" x14ac:dyDescent="0.2">
      <c r="A157" s="180" t="s">
        <v>437</v>
      </c>
      <c r="B157" s="181">
        <v>2020</v>
      </c>
      <c r="C157" s="181">
        <v>2021</v>
      </c>
      <c r="D157" s="181">
        <v>2022</v>
      </c>
    </row>
    <row r="158" spans="1:7" x14ac:dyDescent="0.2">
      <c r="A158" s="182" t="s">
        <v>107</v>
      </c>
      <c r="B158" s="182"/>
      <c r="C158" s="183">
        <f>C162</f>
        <v>31274</v>
      </c>
      <c r="D158" s="183">
        <f>D162</f>
        <v>2202014</v>
      </c>
    </row>
    <row r="159" spans="1:7" x14ac:dyDescent="0.2">
      <c r="A159" s="184" t="s">
        <v>96</v>
      </c>
      <c r="B159" s="185"/>
      <c r="C159" s="185"/>
      <c r="D159" s="185"/>
    </row>
    <row r="160" spans="1:7" x14ac:dyDescent="0.2">
      <c r="A160" s="184" t="s">
        <v>97</v>
      </c>
      <c r="B160" s="185"/>
      <c r="C160" s="185"/>
      <c r="D160" s="185"/>
    </row>
    <row r="161" spans="1:4" x14ac:dyDescent="0.2">
      <c r="A161" s="184" t="s">
        <v>98</v>
      </c>
      <c r="B161" s="185"/>
      <c r="C161" s="185"/>
      <c r="D161" s="185"/>
    </row>
    <row r="162" spans="1:4" x14ac:dyDescent="0.2">
      <c r="A162" s="184" t="s">
        <v>99</v>
      </c>
      <c r="B162" s="185"/>
      <c r="C162" s="186">
        <v>31274</v>
      </c>
      <c r="D162" s="186">
        <v>2202014</v>
      </c>
    </row>
    <row r="163" spans="1:4" x14ac:dyDescent="0.2">
      <c r="A163" s="184" t="s">
        <v>125</v>
      </c>
      <c r="B163" s="185"/>
      <c r="C163" s="185"/>
      <c r="D163" s="185"/>
    </row>
    <row r="164" spans="1:4" x14ac:dyDescent="0.2">
      <c r="A164" s="184" t="s">
        <v>126</v>
      </c>
      <c r="B164" s="185"/>
      <c r="C164" s="185"/>
      <c r="D164" s="185"/>
    </row>
    <row r="165" spans="1:4" x14ac:dyDescent="0.2">
      <c r="A165" s="182" t="s">
        <v>95</v>
      </c>
      <c r="B165" s="182"/>
      <c r="C165" s="182"/>
      <c r="D165" s="182"/>
    </row>
    <row r="166" spans="1:4" x14ac:dyDescent="0.2">
      <c r="A166" s="184" t="s">
        <v>124</v>
      </c>
      <c r="B166" s="185"/>
      <c r="C166" s="185"/>
      <c r="D166" s="185"/>
    </row>
    <row r="167" spans="1:4" x14ac:dyDescent="0.2">
      <c r="A167" s="184" t="s">
        <v>127</v>
      </c>
      <c r="B167" s="185"/>
      <c r="C167" s="185"/>
      <c r="D167" s="185"/>
    </row>
    <row r="168" spans="1:4" x14ac:dyDescent="0.2">
      <c r="A168" s="184" t="s">
        <v>104</v>
      </c>
      <c r="B168" s="185"/>
      <c r="C168" s="185"/>
      <c r="D168" s="185"/>
    </row>
    <row r="169" spans="1:4" x14ac:dyDescent="0.2">
      <c r="A169" s="184" t="s">
        <v>105</v>
      </c>
      <c r="B169" s="185"/>
      <c r="C169" s="185"/>
      <c r="D169" s="185"/>
    </row>
    <row r="170" spans="1:4" x14ac:dyDescent="0.2">
      <c r="A170" s="182" t="s">
        <v>83</v>
      </c>
      <c r="B170" s="182"/>
      <c r="C170" s="182"/>
      <c r="D170" s="182"/>
    </row>
    <row r="171" spans="1:4" x14ac:dyDescent="0.2">
      <c r="A171" s="184" t="s">
        <v>106</v>
      </c>
      <c r="B171" s="185"/>
      <c r="C171" s="185"/>
      <c r="D171" s="185"/>
    </row>
    <row r="172" spans="1:4" x14ac:dyDescent="0.2">
      <c r="A172" s="187" t="s">
        <v>299</v>
      </c>
      <c r="B172" s="190"/>
      <c r="C172" s="188">
        <f>C158</f>
        <v>31274</v>
      </c>
      <c r="D172" s="188">
        <f>D158</f>
        <v>2202014</v>
      </c>
    </row>
    <row r="174" spans="1:4" ht="33" customHeight="1" x14ac:dyDescent="0.2">
      <c r="A174" s="180" t="s">
        <v>438</v>
      </c>
      <c r="B174" s="181">
        <v>2020</v>
      </c>
      <c r="C174" s="181">
        <v>2021</v>
      </c>
      <c r="D174" s="181">
        <v>2022</v>
      </c>
    </row>
    <row r="175" spans="1:4" x14ac:dyDescent="0.2">
      <c r="A175" s="182" t="s">
        <v>107</v>
      </c>
      <c r="B175" s="183">
        <f>B179</f>
        <v>695123</v>
      </c>
      <c r="C175" s="183">
        <f t="shared" ref="C175:D175" si="29">C179</f>
        <v>1480181</v>
      </c>
      <c r="D175" s="183">
        <f t="shared" si="29"/>
        <v>2202014</v>
      </c>
    </row>
    <row r="176" spans="1:4" x14ac:dyDescent="0.2">
      <c r="A176" s="184" t="s">
        <v>96</v>
      </c>
      <c r="B176" s="185"/>
      <c r="C176" s="185"/>
      <c r="D176" s="185"/>
    </row>
    <row r="177" spans="1:4" x14ac:dyDescent="0.2">
      <c r="A177" s="184" t="s">
        <v>97</v>
      </c>
      <c r="B177" s="185"/>
      <c r="C177" s="185"/>
      <c r="D177" s="185"/>
    </row>
    <row r="178" spans="1:4" x14ac:dyDescent="0.2">
      <c r="A178" s="184" t="s">
        <v>98</v>
      </c>
      <c r="B178" s="185"/>
      <c r="C178" s="185"/>
      <c r="D178" s="185"/>
    </row>
    <row r="179" spans="1:4" x14ac:dyDescent="0.2">
      <c r="A179" s="184" t="s">
        <v>99</v>
      </c>
      <c r="B179" s="186">
        <v>695123</v>
      </c>
      <c r="C179" s="186">
        <v>1480181</v>
      </c>
      <c r="D179" s="186">
        <v>2202014</v>
      </c>
    </row>
    <row r="180" spans="1:4" x14ac:dyDescent="0.2">
      <c r="A180" s="184" t="s">
        <v>125</v>
      </c>
      <c r="B180" s="185"/>
      <c r="C180" s="185"/>
      <c r="D180" s="185"/>
    </row>
    <row r="181" spans="1:4" x14ac:dyDescent="0.2">
      <c r="A181" s="184" t="s">
        <v>126</v>
      </c>
      <c r="B181" s="185"/>
      <c r="C181" s="185"/>
      <c r="D181" s="185"/>
    </row>
    <row r="182" spans="1:4" x14ac:dyDescent="0.2">
      <c r="A182" s="182" t="s">
        <v>95</v>
      </c>
      <c r="B182" s="182"/>
      <c r="C182" s="183">
        <f>C185</f>
        <v>72629</v>
      </c>
      <c r="D182" s="182"/>
    </row>
    <row r="183" spans="1:4" x14ac:dyDescent="0.2">
      <c r="A183" s="184" t="s">
        <v>124</v>
      </c>
      <c r="B183" s="185"/>
      <c r="C183" s="185"/>
      <c r="D183" s="185"/>
    </row>
    <row r="184" spans="1:4" x14ac:dyDescent="0.2">
      <c r="A184" s="184" t="s">
        <v>127</v>
      </c>
      <c r="B184" s="185"/>
      <c r="C184" s="185"/>
      <c r="D184" s="185"/>
    </row>
    <row r="185" spans="1:4" x14ac:dyDescent="0.2">
      <c r="A185" s="184" t="s">
        <v>104</v>
      </c>
      <c r="B185" s="185"/>
      <c r="C185" s="186">
        <v>72629</v>
      </c>
      <c r="D185" s="185"/>
    </row>
    <row r="186" spans="1:4" x14ac:dyDescent="0.2">
      <c r="A186" s="184" t="s">
        <v>105</v>
      </c>
      <c r="B186" s="185"/>
      <c r="C186" s="185"/>
      <c r="D186" s="185"/>
    </row>
    <row r="187" spans="1:4" x14ac:dyDescent="0.2">
      <c r="A187" s="182" t="s">
        <v>83</v>
      </c>
      <c r="B187" s="182"/>
      <c r="C187" s="182"/>
      <c r="D187" s="182"/>
    </row>
    <row r="188" spans="1:4" x14ac:dyDescent="0.2">
      <c r="A188" s="184" t="s">
        <v>106</v>
      </c>
      <c r="B188" s="185"/>
      <c r="C188" s="185"/>
      <c r="D188" s="185"/>
    </row>
    <row r="189" spans="1:4" x14ac:dyDescent="0.2">
      <c r="A189" s="187" t="s">
        <v>300</v>
      </c>
      <c r="B189" s="188">
        <f>B175</f>
        <v>695123</v>
      </c>
      <c r="C189" s="188">
        <f>C175+C182</f>
        <v>1552810</v>
      </c>
      <c r="D189" s="188">
        <f t="shared" ref="D189" si="30">D175</f>
        <v>2202014</v>
      </c>
    </row>
    <row r="191" spans="1:4" ht="32.25" customHeight="1" x14ac:dyDescent="0.2">
      <c r="A191" s="180" t="s">
        <v>439</v>
      </c>
      <c r="B191" s="181">
        <v>2020</v>
      </c>
      <c r="C191" s="181">
        <v>2021</v>
      </c>
      <c r="D191" s="181">
        <v>2022</v>
      </c>
    </row>
    <row r="192" spans="1:4" x14ac:dyDescent="0.2">
      <c r="A192" s="182" t="s">
        <v>107</v>
      </c>
      <c r="B192" s="183">
        <f>B196</f>
        <v>35090</v>
      </c>
      <c r="C192" s="183">
        <f t="shared" ref="C192:D192" si="31">C196</f>
        <v>1385599</v>
      </c>
      <c r="D192" s="183">
        <f t="shared" si="31"/>
        <v>2202014</v>
      </c>
    </row>
    <row r="193" spans="1:4" x14ac:dyDescent="0.2">
      <c r="A193" s="184" t="s">
        <v>96</v>
      </c>
      <c r="B193" s="185"/>
      <c r="C193" s="185"/>
      <c r="D193" s="185"/>
    </row>
    <row r="194" spans="1:4" x14ac:dyDescent="0.2">
      <c r="A194" s="184" t="s">
        <v>97</v>
      </c>
      <c r="B194" s="185"/>
      <c r="C194" s="185"/>
      <c r="D194" s="185"/>
    </row>
    <row r="195" spans="1:4" x14ac:dyDescent="0.2">
      <c r="A195" s="184" t="s">
        <v>98</v>
      </c>
      <c r="B195" s="185"/>
      <c r="C195" s="185"/>
      <c r="D195" s="185"/>
    </row>
    <row r="196" spans="1:4" x14ac:dyDescent="0.2">
      <c r="A196" s="184" t="s">
        <v>99</v>
      </c>
      <c r="B196" s="186">
        <v>35090</v>
      </c>
      <c r="C196" s="186">
        <v>1385599</v>
      </c>
      <c r="D196" s="186">
        <v>2202014</v>
      </c>
    </row>
    <row r="197" spans="1:4" x14ac:dyDescent="0.2">
      <c r="A197" s="184" t="s">
        <v>125</v>
      </c>
      <c r="B197" s="185"/>
      <c r="C197" s="185"/>
      <c r="D197" s="185"/>
    </row>
    <row r="198" spans="1:4" x14ac:dyDescent="0.2">
      <c r="A198" s="184" t="s">
        <v>126</v>
      </c>
      <c r="B198" s="185"/>
      <c r="C198" s="185"/>
      <c r="D198" s="185"/>
    </row>
    <row r="199" spans="1:4" x14ac:dyDescent="0.2">
      <c r="A199" s="182" t="s">
        <v>95</v>
      </c>
      <c r="B199" s="182"/>
      <c r="C199" s="183">
        <f>C202</f>
        <v>69557</v>
      </c>
      <c r="D199" s="182"/>
    </row>
    <row r="200" spans="1:4" x14ac:dyDescent="0.2">
      <c r="A200" s="184" t="s">
        <v>124</v>
      </c>
      <c r="B200" s="185"/>
      <c r="C200" s="185"/>
      <c r="D200" s="185"/>
    </row>
    <row r="201" spans="1:4" x14ac:dyDescent="0.2">
      <c r="A201" s="184" t="s">
        <v>127</v>
      </c>
      <c r="B201" s="185"/>
      <c r="C201" s="185"/>
      <c r="D201" s="185"/>
    </row>
    <row r="202" spans="1:4" x14ac:dyDescent="0.2">
      <c r="A202" s="184" t="s">
        <v>104</v>
      </c>
      <c r="B202" s="185"/>
      <c r="C202" s="186">
        <v>69557</v>
      </c>
      <c r="D202" s="185"/>
    </row>
    <row r="203" spans="1:4" x14ac:dyDescent="0.2">
      <c r="A203" s="184" t="s">
        <v>105</v>
      </c>
      <c r="B203" s="185"/>
      <c r="C203" s="185"/>
      <c r="D203" s="185"/>
    </row>
    <row r="204" spans="1:4" x14ac:dyDescent="0.2">
      <c r="A204" s="182" t="s">
        <v>83</v>
      </c>
      <c r="B204" s="182"/>
      <c r="C204" s="182"/>
      <c r="D204" s="182"/>
    </row>
    <row r="205" spans="1:4" x14ac:dyDescent="0.2">
      <c r="A205" s="184" t="s">
        <v>106</v>
      </c>
      <c r="B205" s="185"/>
      <c r="C205" s="185"/>
      <c r="D205" s="185"/>
    </row>
    <row r="206" spans="1:4" x14ac:dyDescent="0.2">
      <c r="A206" s="187" t="s">
        <v>301</v>
      </c>
      <c r="B206" s="188">
        <f>B192+B199+B204</f>
        <v>35090</v>
      </c>
      <c r="C206" s="188">
        <f t="shared" ref="C206:D206" si="32">C192+C199+C204</f>
        <v>1455156</v>
      </c>
      <c r="D206" s="188">
        <f t="shared" si="32"/>
        <v>2202014</v>
      </c>
    </row>
    <row r="209" spans="2:7" x14ac:dyDescent="0.2">
      <c r="B209" s="197"/>
      <c r="C209" s="197"/>
      <c r="D209" s="197"/>
    </row>
    <row r="210" spans="2:7" x14ac:dyDescent="0.2">
      <c r="B210" s="197"/>
      <c r="C210" s="197"/>
      <c r="D210" s="197"/>
      <c r="F210" s="197"/>
    </row>
    <row r="211" spans="2:7" x14ac:dyDescent="0.2">
      <c r="B211" s="197"/>
      <c r="C211" s="197"/>
      <c r="D211" s="197"/>
      <c r="F211" s="197"/>
      <c r="G211" s="197"/>
    </row>
  </sheetData>
  <pageMargins left="0.70866141732283472" right="0.51181102362204722" top="0.74803149606299213" bottom="0.74803149606299213" header="0.31496062992125984" footer="0.31496062992125984"/>
  <pageSetup paperSize="9" scale="97"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16"/>
  <sheetViews>
    <sheetView view="pageBreakPreview" zoomScaleNormal="100" zoomScaleSheetLayoutView="100" workbookViewId="0">
      <selection activeCell="A3" sqref="A3"/>
    </sheetView>
  </sheetViews>
  <sheetFormatPr baseColWidth="10" defaultColWidth="11.28515625" defaultRowHeight="11.25" x14ac:dyDescent="0.2"/>
  <cols>
    <col min="1" max="1" width="25.5703125" style="79" customWidth="1"/>
    <col min="2" max="2" width="26.85546875" style="79" customWidth="1"/>
    <col min="3" max="3" width="5" style="79" customWidth="1"/>
    <col min="4" max="4" width="9.28515625" style="79" customWidth="1"/>
    <col min="5" max="5" width="8.28515625" style="79" customWidth="1"/>
    <col min="6" max="6" width="10.28515625" style="79" customWidth="1"/>
    <col min="7" max="7" width="8" style="79" customWidth="1"/>
    <col min="8" max="8" width="8.7109375" style="79" customWidth="1"/>
    <col min="9" max="9" width="10" style="79" customWidth="1"/>
    <col min="10" max="11" width="5" style="79" customWidth="1"/>
    <col min="12" max="12" width="8.85546875" style="79" customWidth="1"/>
    <col min="13" max="13" width="5" style="79" customWidth="1"/>
    <col min="14" max="14" width="9.28515625" style="79" customWidth="1"/>
    <col min="15" max="16" width="5" style="79" customWidth="1"/>
    <col min="17" max="17" width="10.28515625" style="79" customWidth="1"/>
    <col min="18" max="18" width="7.140625" style="79" customWidth="1"/>
    <col min="19" max="16384" width="11.28515625" style="79"/>
  </cols>
  <sheetData>
    <row r="1" spans="1:23" s="63" customFormat="1" x14ac:dyDescent="0.2">
      <c r="A1" s="52" t="s">
        <v>361</v>
      </c>
      <c r="B1" s="52"/>
      <c r="C1" s="91"/>
      <c r="D1" s="91"/>
      <c r="E1" s="91"/>
      <c r="F1" s="91"/>
      <c r="G1" s="91"/>
      <c r="H1" s="92"/>
      <c r="I1" s="92"/>
      <c r="J1" s="92"/>
      <c r="K1" s="92"/>
      <c r="L1" s="92"/>
      <c r="M1" s="92"/>
      <c r="N1" s="92"/>
      <c r="O1" s="92"/>
      <c r="P1" s="92"/>
      <c r="Q1" s="92"/>
      <c r="R1" s="92"/>
    </row>
    <row r="2" spans="1:23" s="63" customFormat="1" x14ac:dyDescent="0.2">
      <c r="A2" s="52" t="s">
        <v>427</v>
      </c>
      <c r="B2" s="54"/>
      <c r="C2" s="54"/>
      <c r="D2" s="54"/>
      <c r="E2" s="54"/>
      <c r="F2" s="54"/>
      <c r="G2" s="54"/>
      <c r="H2" s="54"/>
      <c r="I2" s="54"/>
      <c r="J2" s="54"/>
      <c r="K2" s="54"/>
      <c r="L2" s="54"/>
      <c r="M2" s="54"/>
      <c r="N2" s="54"/>
      <c r="O2" s="54"/>
      <c r="P2" s="54"/>
      <c r="Q2" s="54"/>
      <c r="R2" s="54"/>
      <c r="S2" s="62"/>
      <c r="T2" s="62"/>
      <c r="U2" s="62"/>
      <c r="V2" s="62"/>
      <c r="W2" s="62"/>
    </row>
    <row r="3" spans="1:23" s="63" customFormat="1" ht="12" thickBot="1" x14ac:dyDescent="0.25">
      <c r="A3" s="54" t="s">
        <v>455</v>
      </c>
      <c r="B3" s="54"/>
      <c r="C3" s="54"/>
      <c r="D3" s="54"/>
      <c r="E3" s="54"/>
      <c r="F3" s="54"/>
      <c r="G3" s="54"/>
      <c r="H3" s="54"/>
      <c r="I3" s="54"/>
      <c r="J3" s="54"/>
      <c r="K3" s="54"/>
      <c r="L3" s="54"/>
      <c r="M3" s="54"/>
      <c r="N3" s="54"/>
      <c r="O3" s="54"/>
      <c r="P3" s="54"/>
      <c r="Q3" s="54"/>
      <c r="R3" s="54"/>
      <c r="S3" s="62"/>
      <c r="T3" s="62"/>
      <c r="U3" s="62"/>
      <c r="V3" s="62"/>
      <c r="W3" s="62"/>
    </row>
    <row r="4" spans="1:23" s="67" customFormat="1" ht="28.35" customHeight="1" thickBot="1" x14ac:dyDescent="0.25">
      <c r="A4" s="769" t="s">
        <v>267</v>
      </c>
      <c r="B4" s="769" t="s">
        <v>252</v>
      </c>
      <c r="C4" s="771" t="s">
        <v>107</v>
      </c>
      <c r="D4" s="772"/>
      <c r="E4" s="772"/>
      <c r="F4" s="772"/>
      <c r="G4" s="772"/>
      <c r="H4" s="772"/>
      <c r="I4" s="773"/>
      <c r="J4" s="771" t="s">
        <v>95</v>
      </c>
      <c r="K4" s="772"/>
      <c r="L4" s="772"/>
      <c r="M4" s="772"/>
      <c r="N4" s="773"/>
      <c r="O4" s="771" t="s">
        <v>83</v>
      </c>
      <c r="P4" s="773"/>
      <c r="Q4" s="771" t="s">
        <v>0</v>
      </c>
      <c r="R4" s="773"/>
    </row>
    <row r="5" spans="1:23" s="68" customFormat="1" ht="109.5" customHeight="1" thickBot="1" x14ac:dyDescent="0.25">
      <c r="A5" s="770"/>
      <c r="B5" s="770"/>
      <c r="C5" s="93" t="s">
        <v>96</v>
      </c>
      <c r="D5" s="94" t="s">
        <v>97</v>
      </c>
      <c r="E5" s="94" t="s">
        <v>98</v>
      </c>
      <c r="F5" s="94" t="s">
        <v>99</v>
      </c>
      <c r="G5" s="94" t="s">
        <v>100</v>
      </c>
      <c r="H5" s="94" t="s">
        <v>101</v>
      </c>
      <c r="I5" s="95" t="s">
        <v>92</v>
      </c>
      <c r="J5" s="93" t="s">
        <v>102</v>
      </c>
      <c r="K5" s="94" t="s">
        <v>103</v>
      </c>
      <c r="L5" s="94" t="s">
        <v>104</v>
      </c>
      <c r="M5" s="94" t="s">
        <v>105</v>
      </c>
      <c r="N5" s="95" t="s">
        <v>93</v>
      </c>
      <c r="O5" s="93" t="s">
        <v>106</v>
      </c>
      <c r="P5" s="95" t="s">
        <v>94</v>
      </c>
      <c r="Q5" s="96" t="s">
        <v>128</v>
      </c>
      <c r="R5" s="97" t="s">
        <v>81</v>
      </c>
    </row>
    <row r="6" spans="1:23" ht="16.5" customHeight="1" x14ac:dyDescent="0.2">
      <c r="A6" s="174" t="s">
        <v>440</v>
      </c>
      <c r="B6" s="98"/>
      <c r="C6" s="99"/>
      <c r="D6" s="100"/>
      <c r="E6" s="100"/>
      <c r="F6" s="100"/>
      <c r="G6" s="100"/>
      <c r="H6" s="100"/>
      <c r="I6" s="101"/>
      <c r="J6" s="99"/>
      <c r="K6" s="100"/>
      <c r="L6" s="100"/>
      <c r="M6" s="100"/>
      <c r="N6" s="101"/>
      <c r="O6" s="99"/>
      <c r="P6" s="101"/>
      <c r="Q6" s="99"/>
      <c r="R6" s="102"/>
    </row>
    <row r="7" spans="1:23" ht="16.5" customHeight="1" x14ac:dyDescent="0.2">
      <c r="A7" s="175"/>
      <c r="B7" s="179" t="s">
        <v>441</v>
      </c>
      <c r="C7" s="99"/>
      <c r="D7" s="198">
        <v>20885768</v>
      </c>
      <c r="E7" s="198">
        <v>6524379</v>
      </c>
      <c r="F7" s="198">
        <v>192994123</v>
      </c>
      <c r="G7" s="198">
        <v>6503979</v>
      </c>
      <c r="H7" s="198">
        <v>31033879</v>
      </c>
      <c r="I7" s="199">
        <f>SUM(D7:H7)</f>
        <v>257942128</v>
      </c>
      <c r="J7" s="99"/>
      <c r="K7" s="100"/>
      <c r="L7" s="198">
        <v>7107442</v>
      </c>
      <c r="M7" s="100"/>
      <c r="N7" s="199">
        <f>L7</f>
        <v>7107442</v>
      </c>
      <c r="O7" s="99"/>
      <c r="P7" s="101"/>
      <c r="Q7" s="201">
        <f>I7+N7</f>
        <v>265049570</v>
      </c>
      <c r="R7" s="203">
        <f>Q7/$Q$15</f>
        <v>0.56352366602638893</v>
      </c>
    </row>
    <row r="8" spans="1:23" ht="16.5" customHeight="1" x14ac:dyDescent="0.2">
      <c r="A8" s="176"/>
      <c r="B8" s="179" t="s">
        <v>442</v>
      </c>
      <c r="C8" s="99"/>
      <c r="D8" s="198">
        <v>3491216</v>
      </c>
      <c r="E8" s="198">
        <v>214077</v>
      </c>
      <c r="F8" s="198">
        <v>74607267</v>
      </c>
      <c r="G8" s="198"/>
      <c r="H8" s="198">
        <v>549118</v>
      </c>
      <c r="I8" s="199">
        <f t="shared" ref="I8:I13" si="0">SUM(D8:H8)</f>
        <v>78861678</v>
      </c>
      <c r="J8" s="99"/>
      <c r="K8" s="100"/>
      <c r="L8" s="198">
        <v>40834196</v>
      </c>
      <c r="M8" s="100"/>
      <c r="N8" s="199">
        <f t="shared" ref="N8:N13" si="1">L8</f>
        <v>40834196</v>
      </c>
      <c r="O8" s="99"/>
      <c r="P8" s="101"/>
      <c r="Q8" s="201">
        <f t="shared" ref="Q8:Q13" si="2">I8+N8</f>
        <v>119695874</v>
      </c>
      <c r="R8" s="203">
        <f t="shared" ref="R8:R13" si="3">Q8/$Q$15</f>
        <v>0.25448619941059603</v>
      </c>
    </row>
    <row r="9" spans="1:23" ht="16.5" customHeight="1" x14ac:dyDescent="0.2">
      <c r="A9" s="176"/>
      <c r="B9" s="179" t="s">
        <v>443</v>
      </c>
      <c r="C9" s="99"/>
      <c r="D9" s="198"/>
      <c r="E9" s="198"/>
      <c r="F9" s="198">
        <v>11629634</v>
      </c>
      <c r="G9" s="198"/>
      <c r="H9" s="198">
        <v>5000</v>
      </c>
      <c r="I9" s="199">
        <f t="shared" si="0"/>
        <v>11634634</v>
      </c>
      <c r="J9" s="99"/>
      <c r="K9" s="100"/>
      <c r="L9" s="198">
        <v>1319495</v>
      </c>
      <c r="M9" s="100"/>
      <c r="N9" s="199">
        <f t="shared" si="1"/>
        <v>1319495</v>
      </c>
      <c r="O9" s="99"/>
      <c r="P9" s="101"/>
      <c r="Q9" s="201">
        <f t="shared" si="2"/>
        <v>12954129</v>
      </c>
      <c r="R9" s="203">
        <f t="shared" si="3"/>
        <v>2.7541860431083739E-2</v>
      </c>
    </row>
    <row r="10" spans="1:23" ht="16.5" customHeight="1" x14ac:dyDescent="0.2">
      <c r="A10" s="176"/>
      <c r="B10" s="179" t="s">
        <v>444</v>
      </c>
      <c r="C10" s="99"/>
      <c r="D10" s="198">
        <v>119026</v>
      </c>
      <c r="E10" s="198">
        <v>23075</v>
      </c>
      <c r="F10" s="198">
        <v>6468328</v>
      </c>
      <c r="G10" s="198"/>
      <c r="H10" s="198"/>
      <c r="I10" s="199">
        <f t="shared" si="0"/>
        <v>6610429</v>
      </c>
      <c r="J10" s="99"/>
      <c r="K10" s="100"/>
      <c r="L10" s="198">
        <v>2670028</v>
      </c>
      <c r="M10" s="100"/>
      <c r="N10" s="199">
        <f t="shared" si="1"/>
        <v>2670028</v>
      </c>
      <c r="O10" s="99"/>
      <c r="P10" s="101"/>
      <c r="Q10" s="201">
        <f t="shared" si="2"/>
        <v>9280457</v>
      </c>
      <c r="R10" s="203">
        <f t="shared" si="3"/>
        <v>1.9731241786358163E-2</v>
      </c>
    </row>
    <row r="11" spans="1:23" ht="16.5" customHeight="1" x14ac:dyDescent="0.2">
      <c r="A11" s="176"/>
      <c r="B11" s="179" t="s">
        <v>445</v>
      </c>
      <c r="C11" s="99"/>
      <c r="D11" s="198"/>
      <c r="E11" s="198"/>
      <c r="F11" s="198">
        <v>2098424</v>
      </c>
      <c r="G11" s="198"/>
      <c r="H11" s="198"/>
      <c r="I11" s="199">
        <f t="shared" si="0"/>
        <v>2098424</v>
      </c>
      <c r="J11" s="99"/>
      <c r="K11" s="100"/>
      <c r="L11" s="198">
        <v>1000000</v>
      </c>
      <c r="M11" s="100"/>
      <c r="N11" s="199">
        <f t="shared" si="1"/>
        <v>1000000</v>
      </c>
      <c r="O11" s="99"/>
      <c r="P11" s="101"/>
      <c r="Q11" s="201">
        <f t="shared" si="2"/>
        <v>3098424</v>
      </c>
      <c r="R11" s="203">
        <f t="shared" si="3"/>
        <v>6.5875800190286979E-3</v>
      </c>
    </row>
    <row r="12" spans="1:23" ht="16.5" customHeight="1" x14ac:dyDescent="0.2">
      <c r="A12" s="177"/>
      <c r="B12" s="179" t="s">
        <v>446</v>
      </c>
      <c r="C12" s="99"/>
      <c r="D12" s="198"/>
      <c r="E12" s="198"/>
      <c r="F12" s="198">
        <v>5691932</v>
      </c>
      <c r="G12" s="198"/>
      <c r="H12" s="198"/>
      <c r="I12" s="199">
        <f t="shared" si="0"/>
        <v>5691932</v>
      </c>
      <c r="J12" s="99"/>
      <c r="K12" s="100"/>
      <c r="L12" s="198">
        <v>38609644</v>
      </c>
      <c r="M12" s="100"/>
      <c r="N12" s="199">
        <f t="shared" si="1"/>
        <v>38609644</v>
      </c>
      <c r="O12" s="99"/>
      <c r="P12" s="101"/>
      <c r="Q12" s="201">
        <f t="shared" si="2"/>
        <v>44301576</v>
      </c>
      <c r="R12" s="203">
        <f t="shared" si="3"/>
        <v>9.418987745675908E-2</v>
      </c>
    </row>
    <row r="13" spans="1:23" ht="16.5" customHeight="1" x14ac:dyDescent="0.2">
      <c r="A13" s="178"/>
      <c r="B13" s="179" t="s">
        <v>447</v>
      </c>
      <c r="C13" s="99"/>
      <c r="D13" s="198">
        <v>2462852</v>
      </c>
      <c r="E13" s="198"/>
      <c r="F13" s="198">
        <v>9500399</v>
      </c>
      <c r="G13" s="198"/>
      <c r="H13" s="198"/>
      <c r="I13" s="199">
        <f t="shared" si="0"/>
        <v>11963251</v>
      </c>
      <c r="J13" s="99"/>
      <c r="K13" s="100"/>
      <c r="L13" s="198">
        <v>4000000</v>
      </c>
      <c r="M13" s="100"/>
      <c r="N13" s="199">
        <f t="shared" si="1"/>
        <v>4000000</v>
      </c>
      <c r="O13" s="99"/>
      <c r="P13" s="101"/>
      <c r="Q13" s="201">
        <f t="shared" si="2"/>
        <v>15963251</v>
      </c>
      <c r="R13" s="203">
        <f t="shared" si="3"/>
        <v>3.3939574869785376E-2</v>
      </c>
    </row>
    <row r="14" spans="1:23" ht="16.5" customHeight="1" thickBot="1" x14ac:dyDescent="0.25">
      <c r="A14" s="173"/>
      <c r="B14" s="103"/>
      <c r="C14" s="104"/>
      <c r="D14" s="105"/>
      <c r="E14" s="105"/>
      <c r="F14" s="105"/>
      <c r="G14" s="105"/>
      <c r="H14" s="105"/>
      <c r="I14" s="106"/>
      <c r="J14" s="104"/>
      <c r="K14" s="105"/>
      <c r="L14" s="105"/>
      <c r="M14" s="105"/>
      <c r="N14" s="106"/>
      <c r="O14" s="104"/>
      <c r="P14" s="106"/>
      <c r="Q14" s="104"/>
      <c r="R14" s="107"/>
    </row>
    <row r="15" spans="1:23" ht="17.25" customHeight="1" thickBot="1" x14ac:dyDescent="0.25">
      <c r="A15" s="767" t="s">
        <v>40</v>
      </c>
      <c r="B15" s="768"/>
      <c r="C15" s="108"/>
      <c r="D15" s="200">
        <f>SUM(D7:D13)</f>
        <v>26958862</v>
      </c>
      <c r="E15" s="200">
        <f t="shared" ref="E15:I15" si="4">SUM(E7:E13)</f>
        <v>6761531</v>
      </c>
      <c r="F15" s="200">
        <f t="shared" si="4"/>
        <v>302990107</v>
      </c>
      <c r="G15" s="200">
        <f t="shared" si="4"/>
        <v>6503979</v>
      </c>
      <c r="H15" s="200">
        <f t="shared" si="4"/>
        <v>31587997</v>
      </c>
      <c r="I15" s="200">
        <f t="shared" si="4"/>
        <v>374802476</v>
      </c>
      <c r="J15" s="108"/>
      <c r="K15" s="109"/>
      <c r="L15" s="200">
        <f>SUM(L7:L13)</f>
        <v>95540805</v>
      </c>
      <c r="M15" s="200"/>
      <c r="N15" s="200">
        <f>SUM(N7:N13)</f>
        <v>95540805</v>
      </c>
      <c r="O15" s="108"/>
      <c r="P15" s="110"/>
      <c r="Q15" s="202">
        <f>SUM(Q7:Q13)</f>
        <v>470343281</v>
      </c>
      <c r="R15" s="306">
        <f>Q15/Q15</f>
        <v>1</v>
      </c>
    </row>
    <row r="16" spans="1:23" x14ac:dyDescent="0.2">
      <c r="A16" s="69"/>
      <c r="B16" s="69"/>
      <c r="C16" s="70"/>
      <c r="D16" s="71"/>
      <c r="E16" s="72"/>
      <c r="F16" s="72"/>
      <c r="G16" s="72"/>
      <c r="H16" s="72"/>
      <c r="I16" s="72"/>
      <c r="J16" s="72"/>
      <c r="K16" s="72"/>
      <c r="L16" s="72"/>
      <c r="M16" s="72"/>
      <c r="N16" s="72"/>
      <c r="O16" s="72"/>
      <c r="P16" s="72"/>
      <c r="Q16" s="72"/>
      <c r="R16" s="72"/>
    </row>
  </sheetData>
  <mergeCells count="7">
    <mergeCell ref="A15:B15"/>
    <mergeCell ref="A4:A5"/>
    <mergeCell ref="J4:N4"/>
    <mergeCell ref="O4:P4"/>
    <mergeCell ref="Q4:R4"/>
    <mergeCell ref="C4:I4"/>
    <mergeCell ref="B4:B5"/>
  </mergeCells>
  <phoneticPr fontId="0" type="noConversion"/>
  <pageMargins left="0.23622047244094491" right="0.23622047244094491" top="0.74803149606299213" bottom="0.74803149606299213" header="0.31496062992125984" footer="0.31496062992125984"/>
  <pageSetup paperSize="9" scale="82"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F22"/>
  <sheetViews>
    <sheetView zoomScaleNormal="100" workbookViewId="0">
      <selection activeCell="A3" sqref="A3"/>
    </sheetView>
  </sheetViews>
  <sheetFormatPr baseColWidth="10" defaultColWidth="11.28515625" defaultRowHeight="12.75" x14ac:dyDescent="0.2"/>
  <cols>
    <col min="1" max="1" width="54.5703125" customWidth="1"/>
    <col min="2" max="3" width="11.42578125" customWidth="1"/>
    <col min="4" max="4" width="11.7109375" customWidth="1"/>
    <col min="6" max="6" width="11.7109375" bestFit="1" customWidth="1"/>
  </cols>
  <sheetData>
    <row r="1" spans="1:6" x14ac:dyDescent="0.2">
      <c r="A1" s="52" t="s">
        <v>362</v>
      </c>
      <c r="B1" s="33"/>
      <c r="C1" s="33"/>
      <c r="D1" s="33"/>
    </row>
    <row r="2" spans="1:6" x14ac:dyDescent="0.2">
      <c r="A2" s="54" t="s">
        <v>427</v>
      </c>
      <c r="B2" s="33"/>
      <c r="C2" s="33"/>
      <c r="D2" s="33"/>
    </row>
    <row r="3" spans="1:6" x14ac:dyDescent="0.2">
      <c r="A3" s="54" t="s">
        <v>455</v>
      </c>
      <c r="B3" s="33"/>
      <c r="C3" s="33"/>
      <c r="D3" s="33"/>
    </row>
    <row r="4" spans="1:6" s="76" customFormat="1" ht="28.35" customHeight="1" x14ac:dyDescent="0.2">
      <c r="A4" s="180" t="s">
        <v>308</v>
      </c>
      <c r="B4" s="181">
        <v>2020</v>
      </c>
      <c r="C4" s="181">
        <v>2021</v>
      </c>
      <c r="D4" s="181">
        <v>2022</v>
      </c>
    </row>
    <row r="5" spans="1:6" s="76" customFormat="1" ht="13.5" customHeight="1" x14ac:dyDescent="0.2">
      <c r="A5" s="191" t="s">
        <v>450</v>
      </c>
      <c r="B5" s="208"/>
      <c r="C5" s="208"/>
      <c r="D5" s="208"/>
    </row>
    <row r="6" spans="1:6" x14ac:dyDescent="0.2">
      <c r="A6" s="191" t="s">
        <v>448</v>
      </c>
      <c r="B6" s="208">
        <v>198921065</v>
      </c>
      <c r="C6" s="208">
        <v>212708811</v>
      </c>
      <c r="D6" s="208">
        <v>202409725</v>
      </c>
    </row>
    <row r="7" spans="1:6" s="77" customFormat="1" x14ac:dyDescent="0.2">
      <c r="A7" s="207" t="s">
        <v>449</v>
      </c>
      <c r="B7" s="192">
        <v>64301135</v>
      </c>
      <c r="C7" s="192">
        <v>80133228</v>
      </c>
      <c r="D7" s="192">
        <v>78295416</v>
      </c>
    </row>
    <row r="8" spans="1:6" s="78" customFormat="1" ht="22.5" customHeight="1" x14ac:dyDescent="0.2">
      <c r="A8" s="193" t="s">
        <v>299</v>
      </c>
      <c r="B8" s="188">
        <f>SUM(B5:B7)</f>
        <v>263222200</v>
      </c>
      <c r="C8" s="188">
        <f t="shared" ref="C8:D8" si="0">SUM(C5:C7)</f>
        <v>292842039</v>
      </c>
      <c r="D8" s="188">
        <f t="shared" si="0"/>
        <v>280705141</v>
      </c>
    </row>
    <row r="9" spans="1:6" x14ac:dyDescent="0.2">
      <c r="A9" s="33"/>
      <c r="B9" s="33"/>
      <c r="C9" s="33"/>
      <c r="D9" s="33"/>
    </row>
    <row r="10" spans="1:6" s="76" customFormat="1" ht="28.35" customHeight="1" x14ac:dyDescent="0.2">
      <c r="A10" s="180" t="s">
        <v>309</v>
      </c>
      <c r="B10" s="181">
        <v>2020</v>
      </c>
      <c r="C10" s="181" t="s">
        <v>356</v>
      </c>
      <c r="D10" s="181" t="s">
        <v>357</v>
      </c>
    </row>
    <row r="11" spans="1:6" s="76" customFormat="1" ht="14.25" customHeight="1" x14ac:dyDescent="0.2">
      <c r="A11" s="191" t="s">
        <v>450</v>
      </c>
      <c r="B11" s="208"/>
      <c r="C11" s="208">
        <v>45000</v>
      </c>
      <c r="D11" s="208"/>
    </row>
    <row r="12" spans="1:6" x14ac:dyDescent="0.2">
      <c r="A12" s="185" t="s">
        <v>448</v>
      </c>
      <c r="B12" s="208">
        <v>304471096</v>
      </c>
      <c r="C12" s="208">
        <v>225896781</v>
      </c>
      <c r="D12" s="208">
        <v>202409725</v>
      </c>
    </row>
    <row r="13" spans="1:6" s="77" customFormat="1" x14ac:dyDescent="0.2">
      <c r="A13" s="205" t="s">
        <v>449</v>
      </c>
      <c r="B13" s="192">
        <v>132276749</v>
      </c>
      <c r="C13" s="192">
        <v>78205421</v>
      </c>
      <c r="D13" s="192">
        <v>78295416</v>
      </c>
    </row>
    <row r="14" spans="1:6" s="78" customFormat="1" ht="22.5" customHeight="1" x14ac:dyDescent="0.2">
      <c r="A14" s="193" t="s">
        <v>299</v>
      </c>
      <c r="B14" s="188">
        <f>SUM(B11:B13)</f>
        <v>436747845</v>
      </c>
      <c r="C14" s="188">
        <f t="shared" ref="C14:D14" si="1">SUM(C11:C13)</f>
        <v>304147202</v>
      </c>
      <c r="D14" s="188">
        <f t="shared" si="1"/>
        <v>280705141</v>
      </c>
      <c r="F14" s="304"/>
    </row>
    <row r="15" spans="1:6" x14ac:dyDescent="0.2">
      <c r="A15" s="33"/>
      <c r="B15" s="33"/>
      <c r="C15" s="33"/>
      <c r="D15" s="33"/>
    </row>
    <row r="16" spans="1:6" s="76" customFormat="1" ht="28.35" customHeight="1" x14ac:dyDescent="0.2">
      <c r="A16" s="180" t="s">
        <v>310</v>
      </c>
      <c r="B16" s="181">
        <v>2020</v>
      </c>
      <c r="C16" s="181" t="s">
        <v>356</v>
      </c>
      <c r="D16" s="181" t="s">
        <v>357</v>
      </c>
    </row>
    <row r="17" spans="1:6" s="76" customFormat="1" ht="17.25" customHeight="1" x14ac:dyDescent="0.2">
      <c r="A17" s="191" t="s">
        <v>450</v>
      </c>
      <c r="B17" s="206"/>
      <c r="C17" s="206"/>
      <c r="D17" s="206"/>
    </row>
    <row r="18" spans="1:6" x14ac:dyDescent="0.2">
      <c r="A18" s="185" t="s">
        <v>448</v>
      </c>
      <c r="B18" s="208">
        <v>188041772</v>
      </c>
      <c r="C18" s="208">
        <v>196677982</v>
      </c>
      <c r="D18" s="208">
        <v>202409725</v>
      </c>
    </row>
    <row r="19" spans="1:6" s="77" customFormat="1" x14ac:dyDescent="0.2">
      <c r="A19" s="205" t="s">
        <v>449</v>
      </c>
      <c r="B19" s="192">
        <v>107505604</v>
      </c>
      <c r="C19" s="192">
        <v>67822018</v>
      </c>
      <c r="D19" s="192">
        <v>78295416</v>
      </c>
      <c r="F19" s="305"/>
    </row>
    <row r="20" spans="1:6" s="78" customFormat="1" ht="22.5" customHeight="1" x14ac:dyDescent="0.2">
      <c r="A20" s="193" t="s">
        <v>299</v>
      </c>
      <c r="B20" s="188">
        <f>SUM(B17:B19)</f>
        <v>295547376</v>
      </c>
      <c r="C20" s="188">
        <f t="shared" ref="C20:D20" si="2">SUM(C17:C19)</f>
        <v>264500000</v>
      </c>
      <c r="D20" s="188">
        <f t="shared" si="2"/>
        <v>280705141</v>
      </c>
    </row>
    <row r="21" spans="1:6" x14ac:dyDescent="0.2">
      <c r="A21" s="166" t="s">
        <v>358</v>
      </c>
    </row>
    <row r="22" spans="1:6" x14ac:dyDescent="0.2">
      <c r="A22" s="167" t="s">
        <v>359</v>
      </c>
      <c r="D22" s="171"/>
    </row>
  </sheetData>
  <pageMargins left="0.46875" right="0.51181102362204722" top="0.74803149606299213" bottom="0.74803149606299213" header="0.31496062992125984" footer="0.31496062992125984"/>
  <pageSetup paperSize="9"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sheetPr>
  <dimension ref="A1:N36"/>
  <sheetViews>
    <sheetView zoomScaleNormal="100" zoomScaleSheetLayoutView="70" zoomScalePageLayoutView="90" workbookViewId="0">
      <selection activeCell="A3" sqref="A3"/>
    </sheetView>
  </sheetViews>
  <sheetFormatPr baseColWidth="10" defaultColWidth="11.28515625" defaultRowHeight="11.25" x14ac:dyDescent="0.2"/>
  <cols>
    <col min="1" max="1" width="30.7109375" style="64" customWidth="1"/>
    <col min="2" max="3" width="8.7109375" style="64" customWidth="1"/>
    <col min="4" max="5" width="8.7109375" style="79" customWidth="1"/>
    <col min="6" max="14" width="8.7109375" style="64" customWidth="1"/>
    <col min="15" max="16384" width="11.28515625" style="64"/>
  </cols>
  <sheetData>
    <row r="1" spans="1:14" s="60" customFormat="1" ht="14.25" customHeight="1" x14ac:dyDescent="0.2">
      <c r="A1" s="111" t="s">
        <v>363</v>
      </c>
      <c r="B1" s="112"/>
      <c r="C1" s="112"/>
      <c r="D1" s="112"/>
      <c r="E1" s="112"/>
      <c r="F1" s="112"/>
      <c r="G1" s="112"/>
      <c r="H1" s="112"/>
      <c r="I1" s="112"/>
      <c r="J1" s="112"/>
      <c r="K1" s="112"/>
      <c r="L1" s="112"/>
      <c r="M1" s="112"/>
      <c r="N1" s="112"/>
    </row>
    <row r="2" spans="1:14" s="63" customFormat="1" x14ac:dyDescent="0.2">
      <c r="A2" s="54" t="s">
        <v>427</v>
      </c>
      <c r="B2" s="54"/>
      <c r="C2" s="54"/>
      <c r="D2" s="54"/>
      <c r="E2" s="54"/>
      <c r="F2" s="54"/>
      <c r="G2" s="54"/>
      <c r="H2" s="54"/>
      <c r="I2" s="54"/>
      <c r="J2" s="54"/>
      <c r="K2" s="54"/>
      <c r="L2" s="54"/>
      <c r="M2" s="54"/>
      <c r="N2" s="54"/>
    </row>
    <row r="3" spans="1:14" s="63" customFormat="1" ht="12" thickBot="1" x14ac:dyDescent="0.25">
      <c r="A3" s="54" t="s">
        <v>455</v>
      </c>
      <c r="B3" s="54"/>
      <c r="C3" s="54"/>
      <c r="D3" s="54"/>
      <c r="E3" s="54"/>
      <c r="F3" s="54"/>
      <c r="G3" s="54"/>
      <c r="H3" s="54"/>
      <c r="I3" s="54"/>
      <c r="J3" s="54"/>
      <c r="K3" s="54"/>
      <c r="L3" s="54"/>
      <c r="M3" s="54"/>
      <c r="N3" s="54"/>
    </row>
    <row r="4" spans="1:14" s="65" customFormat="1" ht="12.75" customHeight="1" thickBot="1" x14ac:dyDescent="0.25">
      <c r="A4" s="779" t="s">
        <v>193</v>
      </c>
      <c r="B4" s="777" t="s">
        <v>214</v>
      </c>
      <c r="C4" s="778"/>
      <c r="D4" s="778"/>
      <c r="E4" s="778"/>
      <c r="F4" s="774" t="s">
        <v>215</v>
      </c>
      <c r="G4" s="775"/>
      <c r="H4" s="776"/>
      <c r="I4" s="774" t="s">
        <v>213</v>
      </c>
      <c r="J4" s="775"/>
      <c r="K4" s="775"/>
      <c r="L4" s="775"/>
      <c r="M4" s="775"/>
      <c r="N4" s="776"/>
    </row>
    <row r="5" spans="1:14" s="73" customFormat="1" ht="84.95" customHeight="1" thickBot="1" x14ac:dyDescent="0.25">
      <c r="A5" s="780"/>
      <c r="B5" s="113">
        <v>2020</v>
      </c>
      <c r="C5" s="114">
        <v>2021</v>
      </c>
      <c r="D5" s="114" t="s">
        <v>349</v>
      </c>
      <c r="E5" s="116" t="s">
        <v>364</v>
      </c>
      <c r="F5" s="113">
        <v>2020</v>
      </c>
      <c r="G5" s="114">
        <v>2021</v>
      </c>
      <c r="H5" s="114" t="s">
        <v>349</v>
      </c>
      <c r="I5" s="113">
        <v>2020</v>
      </c>
      <c r="J5" s="114" t="s">
        <v>356</v>
      </c>
      <c r="K5" s="114" t="s">
        <v>349</v>
      </c>
      <c r="L5" s="115" t="s">
        <v>365</v>
      </c>
      <c r="M5" s="115" t="s">
        <v>364</v>
      </c>
      <c r="N5" s="116" t="s">
        <v>366</v>
      </c>
    </row>
    <row r="6" spans="1:14" x14ac:dyDescent="0.2">
      <c r="A6" s="117"/>
      <c r="B6" s="118"/>
      <c r="C6" s="119"/>
      <c r="D6" s="119"/>
      <c r="E6" s="120"/>
      <c r="F6" s="118"/>
      <c r="G6" s="119"/>
      <c r="H6" s="121"/>
      <c r="I6" s="118"/>
      <c r="J6" s="119"/>
      <c r="K6" s="121"/>
      <c r="L6" s="120"/>
      <c r="M6" s="120"/>
      <c r="N6" s="121"/>
    </row>
    <row r="7" spans="1:14" ht="22.5" x14ac:dyDescent="0.2">
      <c r="A7" s="122" t="s">
        <v>212</v>
      </c>
      <c r="B7" s="123"/>
      <c r="C7" s="124"/>
      <c r="D7" s="124"/>
      <c r="E7" s="125"/>
      <c r="F7" s="123"/>
      <c r="G7" s="124"/>
      <c r="H7" s="126"/>
      <c r="I7" s="123"/>
      <c r="J7" s="124"/>
      <c r="K7" s="126"/>
      <c r="L7" s="125"/>
      <c r="M7" s="125"/>
      <c r="N7" s="126"/>
    </row>
    <row r="8" spans="1:14" x14ac:dyDescent="0.2">
      <c r="A8" s="127" t="s">
        <v>194</v>
      </c>
      <c r="B8" s="128"/>
      <c r="C8" s="129"/>
      <c r="D8" s="129"/>
      <c r="E8" s="130"/>
      <c r="F8" s="128"/>
      <c r="G8" s="129"/>
      <c r="H8" s="131"/>
      <c r="I8" s="128"/>
      <c r="J8" s="129"/>
      <c r="K8" s="131"/>
      <c r="L8" s="130"/>
      <c r="M8" s="130"/>
      <c r="N8" s="131"/>
    </row>
    <row r="9" spans="1:14" s="65" customFormat="1" x14ac:dyDescent="0.2">
      <c r="A9" s="132"/>
      <c r="B9" s="128"/>
      <c r="C9" s="129"/>
      <c r="D9" s="129"/>
      <c r="E9" s="130"/>
      <c r="F9" s="128"/>
      <c r="G9" s="129"/>
      <c r="H9" s="131"/>
      <c r="I9" s="128"/>
      <c r="J9" s="129"/>
      <c r="K9" s="131"/>
      <c r="L9" s="130"/>
      <c r="M9" s="130"/>
      <c r="N9" s="131"/>
    </row>
    <row r="10" spans="1:14" x14ac:dyDescent="0.2">
      <c r="A10" s="122" t="s">
        <v>199</v>
      </c>
      <c r="B10" s="128"/>
      <c r="C10" s="129"/>
      <c r="D10" s="129"/>
      <c r="E10" s="130"/>
      <c r="F10" s="128"/>
      <c r="G10" s="129"/>
      <c r="H10" s="131"/>
      <c r="I10" s="128"/>
      <c r="J10" s="129"/>
      <c r="K10" s="131"/>
      <c r="L10" s="130"/>
      <c r="M10" s="130"/>
      <c r="N10" s="131"/>
    </row>
    <row r="11" spans="1:14" x14ac:dyDescent="0.2">
      <c r="A11" s="133" t="s">
        <v>195</v>
      </c>
      <c r="B11" s="128"/>
      <c r="C11" s="129"/>
      <c r="D11" s="129"/>
      <c r="E11" s="130"/>
      <c r="F11" s="128"/>
      <c r="G11" s="129"/>
      <c r="H11" s="131"/>
      <c r="I11" s="128"/>
      <c r="J11" s="129"/>
      <c r="K11" s="131"/>
      <c r="L11" s="130"/>
      <c r="M11" s="130"/>
      <c r="N11" s="131"/>
    </row>
    <row r="12" spans="1:14" x14ac:dyDescent="0.2">
      <c r="A12" s="133" t="s">
        <v>196</v>
      </c>
      <c r="B12" s="128"/>
      <c r="C12" s="129"/>
      <c r="D12" s="129"/>
      <c r="E12" s="130"/>
      <c r="F12" s="128"/>
      <c r="G12" s="129"/>
      <c r="H12" s="131"/>
      <c r="I12" s="128"/>
      <c r="J12" s="129"/>
      <c r="K12" s="131"/>
      <c r="L12" s="130"/>
      <c r="M12" s="130"/>
      <c r="N12" s="131"/>
    </row>
    <row r="13" spans="1:14" x14ac:dyDescent="0.2">
      <c r="A13" s="133" t="s">
        <v>197</v>
      </c>
      <c r="B13" s="128"/>
      <c r="C13" s="129"/>
      <c r="D13" s="129"/>
      <c r="E13" s="130"/>
      <c r="F13" s="128"/>
      <c r="G13" s="129"/>
      <c r="H13" s="131"/>
      <c r="I13" s="128"/>
      <c r="J13" s="129"/>
      <c r="K13" s="131"/>
      <c r="L13" s="130"/>
      <c r="M13" s="130"/>
      <c r="N13" s="131"/>
    </row>
    <row r="14" spans="1:14" x14ac:dyDescent="0.2">
      <c r="A14" s="133" t="s">
        <v>198</v>
      </c>
      <c r="B14" s="128"/>
      <c r="C14" s="129"/>
      <c r="D14" s="129"/>
      <c r="E14" s="130"/>
      <c r="F14" s="128"/>
      <c r="G14" s="129"/>
      <c r="H14" s="131"/>
      <c r="I14" s="128"/>
      <c r="J14" s="129"/>
      <c r="K14" s="131"/>
      <c r="L14" s="130"/>
      <c r="M14" s="130"/>
      <c r="N14" s="131"/>
    </row>
    <row r="15" spans="1:14" x14ac:dyDescent="0.2">
      <c r="A15" s="133"/>
      <c r="B15" s="123"/>
      <c r="C15" s="124"/>
      <c r="D15" s="124"/>
      <c r="E15" s="125"/>
      <c r="F15" s="123"/>
      <c r="G15" s="124"/>
      <c r="H15" s="126"/>
      <c r="I15" s="123"/>
      <c r="J15" s="124"/>
      <c r="K15" s="126"/>
      <c r="L15" s="125"/>
      <c r="M15" s="125"/>
      <c r="N15" s="126"/>
    </row>
    <row r="16" spans="1:14" x14ac:dyDescent="0.2">
      <c r="A16" s="122" t="s">
        <v>209</v>
      </c>
      <c r="B16" s="128"/>
      <c r="C16" s="129"/>
      <c r="D16" s="129"/>
      <c r="E16" s="130"/>
      <c r="F16" s="128"/>
      <c r="G16" s="129"/>
      <c r="H16" s="131"/>
      <c r="I16" s="128"/>
      <c r="J16" s="129"/>
      <c r="K16" s="131"/>
      <c r="L16" s="130"/>
      <c r="M16" s="130"/>
      <c r="N16" s="131"/>
    </row>
    <row r="17" spans="1:14" x14ac:dyDescent="0.2">
      <c r="A17" s="133" t="s">
        <v>200</v>
      </c>
      <c r="B17" s="128"/>
      <c r="C17" s="129"/>
      <c r="D17" s="129"/>
      <c r="E17" s="130"/>
      <c r="F17" s="128"/>
      <c r="G17" s="129"/>
      <c r="H17" s="131"/>
      <c r="I17" s="128"/>
      <c r="J17" s="129"/>
      <c r="K17" s="131"/>
      <c r="L17" s="130"/>
      <c r="M17" s="130"/>
      <c r="N17" s="131"/>
    </row>
    <row r="18" spans="1:14" x14ac:dyDescent="0.2">
      <c r="A18" s="133" t="s">
        <v>201</v>
      </c>
      <c r="B18" s="128"/>
      <c r="C18" s="129"/>
      <c r="D18" s="129"/>
      <c r="E18" s="130"/>
      <c r="F18" s="128"/>
      <c r="G18" s="129"/>
      <c r="H18" s="131"/>
      <c r="I18" s="128"/>
      <c r="J18" s="129"/>
      <c r="K18" s="131"/>
      <c r="L18" s="130"/>
      <c r="M18" s="130"/>
      <c r="N18" s="131"/>
    </row>
    <row r="19" spans="1:14" x14ac:dyDescent="0.2">
      <c r="A19" s="133" t="s">
        <v>202</v>
      </c>
      <c r="B19" s="128"/>
      <c r="C19" s="129"/>
      <c r="D19" s="129"/>
      <c r="E19" s="130"/>
      <c r="F19" s="128"/>
      <c r="G19" s="129"/>
      <c r="H19" s="131"/>
      <c r="I19" s="128"/>
      <c r="J19" s="129"/>
      <c r="K19" s="131"/>
      <c r="L19" s="130"/>
      <c r="M19" s="130"/>
      <c r="N19" s="131"/>
    </row>
    <row r="20" spans="1:14" x14ac:dyDescent="0.2">
      <c r="A20" s="133" t="s">
        <v>203</v>
      </c>
      <c r="B20" s="128"/>
      <c r="C20" s="129"/>
      <c r="D20" s="129"/>
      <c r="E20" s="130"/>
      <c r="F20" s="128"/>
      <c r="G20" s="129"/>
      <c r="H20" s="131"/>
      <c r="I20" s="128"/>
      <c r="J20" s="129"/>
      <c r="K20" s="131"/>
      <c r="L20" s="130"/>
      <c r="M20" s="130"/>
      <c r="N20" s="131"/>
    </row>
    <row r="21" spans="1:14" ht="22.5" x14ac:dyDescent="0.2">
      <c r="A21" s="133" t="s">
        <v>204</v>
      </c>
      <c r="B21" s="128"/>
      <c r="C21" s="129"/>
      <c r="D21" s="129"/>
      <c r="E21" s="130"/>
      <c r="F21" s="128"/>
      <c r="G21" s="129"/>
      <c r="H21" s="131"/>
      <c r="I21" s="128"/>
      <c r="J21" s="129"/>
      <c r="K21" s="131"/>
      <c r="L21" s="130"/>
      <c r="M21" s="130"/>
      <c r="N21" s="131"/>
    </row>
    <row r="22" spans="1:14" x14ac:dyDescent="0.2">
      <c r="A22" s="134"/>
      <c r="B22" s="128"/>
      <c r="C22" s="129"/>
      <c r="D22" s="129"/>
      <c r="E22" s="130"/>
      <c r="F22" s="128"/>
      <c r="G22" s="129"/>
      <c r="H22" s="131"/>
      <c r="I22" s="128"/>
      <c r="J22" s="129"/>
      <c r="K22" s="131"/>
      <c r="L22" s="130"/>
      <c r="M22" s="130"/>
      <c r="N22" s="131"/>
    </row>
    <row r="23" spans="1:14" x14ac:dyDescent="0.2">
      <c r="A23" s="135" t="s">
        <v>210</v>
      </c>
      <c r="B23" s="128"/>
      <c r="C23" s="129"/>
      <c r="D23" s="129"/>
      <c r="E23" s="130"/>
      <c r="F23" s="128"/>
      <c r="G23" s="129"/>
      <c r="H23" s="131"/>
      <c r="I23" s="128"/>
      <c r="J23" s="129"/>
      <c r="K23" s="131"/>
      <c r="L23" s="130"/>
      <c r="M23" s="130"/>
      <c r="N23" s="131"/>
    </row>
    <row r="24" spans="1:14" x14ac:dyDescent="0.2">
      <c r="A24" s="133" t="s">
        <v>205</v>
      </c>
      <c r="B24" s="128"/>
      <c r="C24" s="129"/>
      <c r="D24" s="129"/>
      <c r="E24" s="130"/>
      <c r="F24" s="128"/>
      <c r="G24" s="129"/>
      <c r="H24" s="131"/>
      <c r="I24" s="128"/>
      <c r="J24" s="129"/>
      <c r="K24" s="131"/>
      <c r="L24" s="130"/>
      <c r="M24" s="130"/>
      <c r="N24" s="131"/>
    </row>
    <row r="25" spans="1:14" x14ac:dyDescent="0.2">
      <c r="A25" s="133" t="s">
        <v>206</v>
      </c>
      <c r="B25" s="128"/>
      <c r="C25" s="129"/>
      <c r="D25" s="129"/>
      <c r="E25" s="130"/>
      <c r="F25" s="128"/>
      <c r="G25" s="129"/>
      <c r="H25" s="131"/>
      <c r="I25" s="128"/>
      <c r="J25" s="129"/>
      <c r="K25" s="131"/>
      <c r="L25" s="130"/>
      <c r="M25" s="130"/>
      <c r="N25" s="131"/>
    </row>
    <row r="26" spans="1:14" x14ac:dyDescent="0.2">
      <c r="A26" s="133" t="s">
        <v>207</v>
      </c>
      <c r="B26" s="128"/>
      <c r="C26" s="129"/>
      <c r="D26" s="129"/>
      <c r="E26" s="130"/>
      <c r="F26" s="128"/>
      <c r="G26" s="129"/>
      <c r="H26" s="131"/>
      <c r="I26" s="128"/>
      <c r="J26" s="129"/>
      <c r="K26" s="131"/>
      <c r="L26" s="130"/>
      <c r="M26" s="130"/>
      <c r="N26" s="131"/>
    </row>
    <row r="27" spans="1:14" x14ac:dyDescent="0.2">
      <c r="A27" s="133"/>
      <c r="B27" s="128"/>
      <c r="C27" s="129"/>
      <c r="D27" s="129"/>
      <c r="E27" s="130"/>
      <c r="F27" s="128"/>
      <c r="G27" s="129"/>
      <c r="H27" s="131"/>
      <c r="I27" s="128"/>
      <c r="J27" s="129"/>
      <c r="K27" s="131"/>
      <c r="L27" s="130"/>
      <c r="M27" s="130"/>
      <c r="N27" s="131"/>
    </row>
    <row r="28" spans="1:14" x14ac:dyDescent="0.2">
      <c r="A28" s="135" t="s">
        <v>211</v>
      </c>
      <c r="B28" s="128"/>
      <c r="C28" s="129"/>
      <c r="D28" s="129"/>
      <c r="E28" s="130"/>
      <c r="F28" s="128"/>
      <c r="G28" s="129"/>
      <c r="H28" s="131"/>
      <c r="I28" s="128"/>
      <c r="J28" s="129"/>
      <c r="K28" s="131"/>
      <c r="L28" s="130"/>
      <c r="M28" s="130"/>
      <c r="N28" s="131"/>
    </row>
    <row r="29" spans="1:14" x14ac:dyDescent="0.2">
      <c r="A29" s="133" t="s">
        <v>208</v>
      </c>
      <c r="B29" s="128"/>
      <c r="C29" s="129"/>
      <c r="D29" s="129"/>
      <c r="E29" s="130"/>
      <c r="F29" s="128"/>
      <c r="G29" s="129"/>
      <c r="H29" s="131"/>
      <c r="I29" s="128"/>
      <c r="J29" s="129"/>
      <c r="K29" s="131"/>
      <c r="L29" s="130"/>
      <c r="M29" s="130"/>
      <c r="N29" s="131"/>
    </row>
    <row r="30" spans="1:14" x14ac:dyDescent="0.2">
      <c r="A30" s="133" t="s">
        <v>206</v>
      </c>
      <c r="B30" s="128"/>
      <c r="C30" s="129"/>
      <c r="D30" s="129"/>
      <c r="E30" s="130"/>
      <c r="F30" s="128"/>
      <c r="G30" s="129"/>
      <c r="H30" s="131"/>
      <c r="I30" s="128"/>
      <c r="J30" s="129"/>
      <c r="K30" s="131"/>
      <c r="L30" s="130"/>
      <c r="M30" s="130"/>
      <c r="N30" s="131"/>
    </row>
    <row r="31" spans="1:14" ht="12" thickBot="1" x14ac:dyDescent="0.25">
      <c r="A31" s="133"/>
      <c r="B31" s="128"/>
      <c r="C31" s="129"/>
      <c r="D31" s="129"/>
      <c r="E31" s="130"/>
      <c r="F31" s="128"/>
      <c r="G31" s="129"/>
      <c r="H31" s="131"/>
      <c r="I31" s="128"/>
      <c r="J31" s="129"/>
      <c r="K31" s="131"/>
      <c r="L31" s="130"/>
      <c r="M31" s="130"/>
      <c r="N31" s="131"/>
    </row>
    <row r="32" spans="1:14" s="63" customFormat="1" x14ac:dyDescent="0.2">
      <c r="A32" s="136"/>
      <c r="B32" s="148"/>
      <c r="C32" s="149"/>
      <c r="D32" s="155"/>
      <c r="E32" s="152"/>
      <c r="F32" s="148"/>
      <c r="G32" s="151"/>
      <c r="H32" s="152"/>
      <c r="I32" s="148"/>
      <c r="J32" s="149"/>
      <c r="K32" s="150"/>
      <c r="L32" s="151"/>
      <c r="M32" s="151"/>
      <c r="N32" s="152"/>
    </row>
    <row r="33" spans="1:14" s="63" customFormat="1" ht="12" thickBot="1" x14ac:dyDescent="0.25">
      <c r="A33" s="137" t="s">
        <v>0</v>
      </c>
      <c r="B33" s="138"/>
      <c r="C33" s="139"/>
      <c r="D33" s="154"/>
      <c r="E33" s="141"/>
      <c r="F33" s="138"/>
      <c r="G33" s="140"/>
      <c r="H33" s="141"/>
      <c r="I33" s="138"/>
      <c r="J33" s="139"/>
      <c r="K33" s="147"/>
      <c r="L33" s="140"/>
      <c r="M33" s="140"/>
      <c r="N33" s="141"/>
    </row>
    <row r="34" spans="1:14" s="63" customFormat="1" ht="12.75" thickTop="1" thickBot="1" x14ac:dyDescent="0.25">
      <c r="A34" s="142" t="s">
        <v>18</v>
      </c>
      <c r="B34" s="143"/>
      <c r="C34" s="144"/>
      <c r="D34" s="156"/>
      <c r="E34" s="146"/>
      <c r="F34" s="143"/>
      <c r="G34" s="145"/>
      <c r="H34" s="146"/>
      <c r="I34" s="143"/>
      <c r="J34" s="144"/>
      <c r="K34" s="153"/>
      <c r="L34" s="145"/>
      <c r="M34" s="145"/>
      <c r="N34" s="146"/>
    </row>
    <row r="35" spans="1:14" x14ac:dyDescent="0.2">
      <c r="A35" s="33" t="s">
        <v>392</v>
      </c>
      <c r="B35" s="33"/>
      <c r="C35" s="33"/>
      <c r="D35" s="33"/>
      <c r="E35" s="33"/>
      <c r="F35" s="33"/>
      <c r="G35" s="33"/>
      <c r="H35" s="33"/>
      <c r="I35" s="33"/>
      <c r="J35" s="33"/>
      <c r="K35" s="33"/>
      <c r="L35" s="33"/>
      <c r="M35" s="33"/>
      <c r="N35" s="33"/>
    </row>
    <row r="36" spans="1:14" x14ac:dyDescent="0.2">
      <c r="A36" s="33" t="s">
        <v>420</v>
      </c>
      <c r="B36" s="33"/>
      <c r="C36" s="33"/>
      <c r="D36" s="33"/>
      <c r="E36" s="33"/>
      <c r="F36" s="33"/>
      <c r="G36" s="33"/>
      <c r="H36" s="33"/>
      <c r="I36" s="33"/>
      <c r="J36" s="33"/>
      <c r="K36" s="33"/>
      <c r="L36" s="33"/>
      <c r="M36" s="33"/>
      <c r="N36" s="33"/>
    </row>
  </sheetData>
  <mergeCells count="4">
    <mergeCell ref="I4:N4"/>
    <mergeCell ref="B4:E4"/>
    <mergeCell ref="F4:H4"/>
    <mergeCell ref="A4:A5"/>
  </mergeCells>
  <pageMargins left="0.23622047244094491" right="0.23622047244094491" top="0.74803149606299213" bottom="0.74803149606299213" header="0.31496062992125984" footer="0.31496062992125984"/>
  <pageSetup paperSize="9"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18"/>
  <sheetViews>
    <sheetView zoomScaleNormal="100" zoomScaleSheetLayoutView="90" workbookViewId="0">
      <selection activeCell="A3" sqref="A3"/>
    </sheetView>
  </sheetViews>
  <sheetFormatPr baseColWidth="10" defaultColWidth="11.28515625" defaultRowHeight="11.25" x14ac:dyDescent="0.2"/>
  <cols>
    <col min="1" max="1" width="27" style="64" customWidth="1"/>
    <col min="2" max="2" width="7" style="64" customWidth="1"/>
    <col min="3" max="5" width="9.5703125" style="64" customWidth="1"/>
    <col min="6" max="6" width="8.42578125" style="64" customWidth="1"/>
    <col min="7" max="7" width="9.5703125" style="64" customWidth="1"/>
    <col min="8" max="8" width="11.7109375" style="64" customWidth="1"/>
    <col min="9" max="10" width="7" style="64" customWidth="1"/>
    <col min="11" max="11" width="9.28515625" style="64" customWidth="1"/>
    <col min="12" max="12" width="7" style="64" customWidth="1"/>
    <col min="13" max="13" width="9.42578125" style="64" customWidth="1"/>
    <col min="14" max="14" width="7" style="64" customWidth="1"/>
    <col min="15" max="15" width="10.28515625" style="64" customWidth="1"/>
    <col min="16" max="16" width="10" style="64" customWidth="1"/>
    <col min="17" max="17" width="5.85546875" style="64" customWidth="1"/>
    <col min="18" max="16384" width="11.28515625" style="64"/>
  </cols>
  <sheetData>
    <row r="1" spans="1:22" s="63" customFormat="1" x14ac:dyDescent="0.2">
      <c r="A1" s="61" t="s">
        <v>367</v>
      </c>
      <c r="B1" s="66"/>
      <c r="C1" s="66"/>
      <c r="D1" s="66"/>
      <c r="E1" s="66"/>
    </row>
    <row r="2" spans="1:22" s="63" customFormat="1" x14ac:dyDescent="0.2">
      <c r="A2" s="62" t="s">
        <v>427</v>
      </c>
      <c r="B2" s="62"/>
      <c r="C2" s="62"/>
      <c r="D2" s="62"/>
      <c r="E2" s="62"/>
      <c r="F2" s="62"/>
      <c r="G2" s="62"/>
      <c r="H2" s="62"/>
      <c r="I2" s="62"/>
      <c r="J2" s="62"/>
      <c r="K2" s="62"/>
      <c r="L2" s="62"/>
      <c r="M2" s="62"/>
      <c r="N2" s="62"/>
      <c r="O2" s="62"/>
      <c r="P2" s="62"/>
      <c r="Q2" s="62"/>
      <c r="R2" s="62"/>
      <c r="S2" s="62"/>
      <c r="T2" s="62"/>
      <c r="U2" s="62"/>
      <c r="V2" s="62"/>
    </row>
    <row r="3" spans="1:22" s="63" customFormat="1" ht="12" thickBot="1" x14ac:dyDescent="0.25">
      <c r="A3" s="54" t="s">
        <v>455</v>
      </c>
      <c r="B3" s="62"/>
      <c r="C3" s="62"/>
      <c r="D3" s="62"/>
      <c r="E3" s="62"/>
      <c r="F3" s="62"/>
      <c r="G3" s="62"/>
      <c r="H3" s="62"/>
      <c r="I3" s="62"/>
      <c r="J3" s="62"/>
      <c r="K3" s="62"/>
      <c r="L3" s="62"/>
      <c r="M3" s="62"/>
      <c r="N3" s="62"/>
      <c r="O3" s="62"/>
      <c r="P3" s="62"/>
      <c r="Q3" s="62"/>
      <c r="R3" s="62"/>
      <c r="S3" s="62"/>
      <c r="T3" s="62"/>
      <c r="U3" s="62"/>
      <c r="V3" s="62"/>
    </row>
    <row r="4" spans="1:22" ht="30.75" customHeight="1" thickBot="1" x14ac:dyDescent="0.25">
      <c r="A4" s="783" t="s">
        <v>1</v>
      </c>
      <c r="B4" s="783" t="s">
        <v>368</v>
      </c>
      <c r="C4" s="784"/>
      <c r="D4" s="784"/>
      <c r="E4" s="784"/>
      <c r="F4" s="784"/>
      <c r="G4" s="784"/>
      <c r="H4" s="782"/>
      <c r="I4" s="781" t="s">
        <v>369</v>
      </c>
      <c r="J4" s="784"/>
      <c r="K4" s="784"/>
      <c r="L4" s="784"/>
      <c r="M4" s="782"/>
      <c r="N4" s="785" t="s">
        <v>370</v>
      </c>
      <c r="O4" s="786"/>
      <c r="P4" s="781" t="s">
        <v>0</v>
      </c>
      <c r="Q4" s="782"/>
    </row>
    <row r="5" spans="1:22" s="74" customFormat="1" ht="80.25" customHeight="1" thickBot="1" x14ac:dyDescent="0.25">
      <c r="A5" s="780"/>
      <c r="B5" s="209" t="s">
        <v>253</v>
      </c>
      <c r="C5" s="210" t="s">
        <v>254</v>
      </c>
      <c r="D5" s="209" t="s">
        <v>255</v>
      </c>
      <c r="E5" s="209" t="s">
        <v>256</v>
      </c>
      <c r="F5" s="209" t="s">
        <v>257</v>
      </c>
      <c r="G5" s="116" t="s">
        <v>258</v>
      </c>
      <c r="H5" s="116" t="s">
        <v>259</v>
      </c>
      <c r="I5" s="209" t="s">
        <v>260</v>
      </c>
      <c r="J5" s="116" t="s">
        <v>258</v>
      </c>
      <c r="K5" s="116" t="s">
        <v>261</v>
      </c>
      <c r="L5" s="116" t="s">
        <v>262</v>
      </c>
      <c r="M5" s="116" t="s">
        <v>263</v>
      </c>
      <c r="N5" s="116" t="s">
        <v>264</v>
      </c>
      <c r="O5" s="210" t="s">
        <v>265</v>
      </c>
      <c r="P5" s="209" t="s">
        <v>17</v>
      </c>
      <c r="Q5" s="116" t="s">
        <v>19</v>
      </c>
    </row>
    <row r="6" spans="1:22" x14ac:dyDescent="0.2">
      <c r="A6" s="211"/>
      <c r="B6" s="212"/>
      <c r="C6" s="213"/>
      <c r="D6" s="212"/>
      <c r="E6" s="131"/>
      <c r="F6" s="131"/>
      <c r="G6" s="131"/>
      <c r="H6" s="131"/>
      <c r="I6" s="131"/>
      <c r="J6" s="131"/>
      <c r="K6" s="131"/>
      <c r="L6" s="131"/>
      <c r="M6" s="131"/>
      <c r="N6" s="131"/>
      <c r="O6" s="131"/>
      <c r="P6" s="213"/>
      <c r="Q6" s="211"/>
    </row>
    <row r="7" spans="1:22" ht="15.75" customHeight="1" x14ac:dyDescent="0.2">
      <c r="A7" s="211" t="s">
        <v>41</v>
      </c>
      <c r="B7" s="212"/>
      <c r="C7" s="223">
        <v>26958862</v>
      </c>
      <c r="D7" s="223">
        <v>6761531</v>
      </c>
      <c r="E7" s="223">
        <v>195544748</v>
      </c>
      <c r="F7" s="223">
        <v>6503979</v>
      </c>
      <c r="G7" s="223">
        <v>31038879</v>
      </c>
      <c r="H7" s="226">
        <f>SUM(C7:G7)</f>
        <v>266807999</v>
      </c>
      <c r="I7" s="131"/>
      <c r="J7" s="131"/>
      <c r="K7" s="225">
        <v>31514383</v>
      </c>
      <c r="L7" s="131"/>
      <c r="M7" s="226">
        <f>K7</f>
        <v>31514383</v>
      </c>
      <c r="N7" s="131"/>
      <c r="O7" s="131"/>
      <c r="P7" s="228">
        <f>H7+M7</f>
        <v>298322382</v>
      </c>
      <c r="Q7" s="231">
        <f>P7/$P$17</f>
        <v>0.63426521447427675</v>
      </c>
    </row>
    <row r="8" spans="1:22" ht="15.75" customHeight="1" x14ac:dyDescent="0.2">
      <c r="A8" s="211"/>
      <c r="B8" s="212"/>
      <c r="C8" s="213"/>
      <c r="D8" s="212"/>
      <c r="E8" s="131"/>
      <c r="F8" s="131"/>
      <c r="G8" s="131"/>
      <c r="H8" s="126"/>
      <c r="I8" s="131"/>
      <c r="J8" s="131"/>
      <c r="K8" s="223"/>
      <c r="L8" s="131"/>
      <c r="M8" s="126"/>
      <c r="N8" s="131"/>
      <c r="O8" s="131"/>
      <c r="P8" s="229"/>
      <c r="Q8" s="231"/>
    </row>
    <row r="9" spans="1:22" ht="15.75" customHeight="1" x14ac:dyDescent="0.2">
      <c r="A9" s="211" t="s">
        <v>42</v>
      </c>
      <c r="B9" s="212"/>
      <c r="C9" s="213"/>
      <c r="D9" s="212"/>
      <c r="E9" s="223">
        <v>105243345</v>
      </c>
      <c r="F9" s="223"/>
      <c r="G9" s="223">
        <v>549118</v>
      </c>
      <c r="H9" s="226">
        <f>SUM(C9:G9)</f>
        <v>105792463</v>
      </c>
      <c r="I9" s="131"/>
      <c r="J9" s="131"/>
      <c r="K9" s="225">
        <v>45834196</v>
      </c>
      <c r="L9" s="131"/>
      <c r="M9" s="226">
        <f>K9</f>
        <v>45834196</v>
      </c>
      <c r="N9" s="131"/>
      <c r="O9" s="131"/>
      <c r="P9" s="229">
        <f>H9+M9</f>
        <v>151626659</v>
      </c>
      <c r="Q9" s="231">
        <f>P9/$P$17</f>
        <v>0.32237445526515346</v>
      </c>
    </row>
    <row r="10" spans="1:22" ht="15.75" customHeight="1" x14ac:dyDescent="0.2">
      <c r="A10" s="211"/>
      <c r="B10" s="212"/>
      <c r="C10" s="213"/>
      <c r="D10" s="212"/>
      <c r="E10" s="131"/>
      <c r="F10" s="131"/>
      <c r="G10" s="131"/>
      <c r="H10" s="126"/>
      <c r="I10" s="131"/>
      <c r="J10" s="131"/>
      <c r="K10" s="223"/>
      <c r="L10" s="131"/>
      <c r="M10" s="126"/>
      <c r="N10" s="131"/>
      <c r="O10" s="131"/>
      <c r="P10" s="229"/>
      <c r="Q10" s="231"/>
    </row>
    <row r="11" spans="1:22" ht="15.75" customHeight="1" x14ac:dyDescent="0.2">
      <c r="A11" s="211" t="s">
        <v>43</v>
      </c>
      <c r="B11" s="212"/>
      <c r="C11" s="213"/>
      <c r="D11" s="212"/>
      <c r="E11" s="131"/>
      <c r="F11" s="131"/>
      <c r="G11" s="131"/>
      <c r="H11" s="126"/>
      <c r="I11" s="131"/>
      <c r="J11" s="131"/>
      <c r="K11" s="225">
        <v>18192226</v>
      </c>
      <c r="L11" s="131"/>
      <c r="M11" s="226">
        <f>K11</f>
        <v>18192226</v>
      </c>
      <c r="N11" s="131"/>
      <c r="O11" s="131"/>
      <c r="P11" s="229">
        <f>H11+M11</f>
        <v>18192226</v>
      </c>
      <c r="Q11" s="231">
        <f>P11/$P$17</f>
        <v>3.8678613546517318E-2</v>
      </c>
    </row>
    <row r="12" spans="1:22" ht="15.75" customHeight="1" x14ac:dyDescent="0.2">
      <c r="A12" s="211" t="s">
        <v>82</v>
      </c>
      <c r="B12" s="212"/>
      <c r="C12" s="213"/>
      <c r="D12" s="212"/>
      <c r="E12" s="131"/>
      <c r="F12" s="131"/>
      <c r="G12" s="131"/>
      <c r="H12" s="126"/>
      <c r="I12" s="131"/>
      <c r="J12" s="131"/>
      <c r="K12" s="131"/>
      <c r="L12" s="131"/>
      <c r="M12" s="126"/>
      <c r="N12" s="131"/>
      <c r="O12" s="131"/>
      <c r="P12" s="229"/>
      <c r="Q12" s="231"/>
    </row>
    <row r="13" spans="1:22" ht="15.75" customHeight="1" x14ac:dyDescent="0.2">
      <c r="A13" s="214"/>
      <c r="B13" s="212"/>
      <c r="C13" s="215"/>
      <c r="D13" s="216"/>
      <c r="E13" s="217"/>
      <c r="F13" s="217"/>
      <c r="G13" s="131"/>
      <c r="H13" s="126"/>
      <c r="I13" s="131"/>
      <c r="J13" s="131"/>
      <c r="K13" s="131"/>
      <c r="L13" s="131"/>
      <c r="M13" s="126"/>
      <c r="N13" s="131"/>
      <c r="O13" s="131"/>
      <c r="P13" s="229"/>
      <c r="Q13" s="231"/>
    </row>
    <row r="14" spans="1:22" ht="15.75" customHeight="1" x14ac:dyDescent="0.2">
      <c r="A14" s="211" t="s">
        <v>44</v>
      </c>
      <c r="B14" s="212"/>
      <c r="C14" s="213"/>
      <c r="D14" s="212"/>
      <c r="E14" s="223">
        <v>2202014</v>
      </c>
      <c r="F14" s="131"/>
      <c r="G14" s="131"/>
      <c r="H14" s="226">
        <f>SUM(C14:G14)</f>
        <v>2202014</v>
      </c>
      <c r="I14" s="131"/>
      <c r="J14" s="131"/>
      <c r="K14" s="131"/>
      <c r="L14" s="131"/>
      <c r="M14" s="126"/>
      <c r="N14" s="131"/>
      <c r="O14" s="131"/>
      <c r="P14" s="228">
        <f>H14+M14</f>
        <v>2202014</v>
      </c>
      <c r="Q14" s="231">
        <f>P14/$P$17</f>
        <v>4.6817167140525175E-3</v>
      </c>
    </row>
    <row r="15" spans="1:22" x14ac:dyDescent="0.2">
      <c r="A15" s="211"/>
      <c r="B15" s="212"/>
      <c r="C15" s="213"/>
      <c r="D15" s="212"/>
      <c r="E15" s="131"/>
      <c r="F15" s="131"/>
      <c r="G15" s="131"/>
      <c r="H15" s="131"/>
      <c r="I15" s="131"/>
      <c r="J15" s="131"/>
      <c r="K15" s="131"/>
      <c r="L15" s="131"/>
      <c r="M15" s="126"/>
      <c r="N15" s="131"/>
      <c r="O15" s="131"/>
      <c r="P15" s="229"/>
      <c r="Q15" s="231"/>
    </row>
    <row r="16" spans="1:22" ht="12" thickBot="1" x14ac:dyDescent="0.25">
      <c r="A16" s="218"/>
      <c r="B16" s="218"/>
      <c r="C16" s="219"/>
      <c r="D16" s="211"/>
      <c r="E16" s="220"/>
      <c r="F16" s="220"/>
      <c r="G16" s="220"/>
      <c r="H16" s="220"/>
      <c r="I16" s="220"/>
      <c r="J16" s="220"/>
      <c r="K16" s="220"/>
      <c r="L16" s="220"/>
      <c r="M16" s="227"/>
      <c r="N16" s="220"/>
      <c r="O16" s="220"/>
      <c r="P16" s="230"/>
      <c r="Q16" s="231"/>
    </row>
    <row r="17" spans="1:17" ht="12" thickBot="1" x14ac:dyDescent="0.25">
      <c r="A17" s="221" t="s">
        <v>0</v>
      </c>
      <c r="B17" s="222"/>
      <c r="C17" s="224">
        <f>SUM(C7:C14)</f>
        <v>26958862</v>
      </c>
      <c r="D17" s="224">
        <f t="shared" ref="D17:H17" si="0">SUM(D7:D14)</f>
        <v>6761531</v>
      </c>
      <c r="E17" s="224">
        <f t="shared" si="0"/>
        <v>302990107</v>
      </c>
      <c r="F17" s="224">
        <f t="shared" si="0"/>
        <v>6503979</v>
      </c>
      <c r="G17" s="224">
        <f t="shared" si="0"/>
        <v>31587997</v>
      </c>
      <c r="H17" s="224">
        <f t="shared" si="0"/>
        <v>374802476</v>
      </c>
      <c r="I17" s="222"/>
      <c r="J17" s="222"/>
      <c r="K17" s="224">
        <f>K7+K9+K11</f>
        <v>95540805</v>
      </c>
      <c r="L17" s="222"/>
      <c r="M17" s="224">
        <f>M7+M9+M11</f>
        <v>95540805</v>
      </c>
      <c r="N17" s="222"/>
      <c r="O17" s="222"/>
      <c r="P17" s="224">
        <f>P7+P9+P11+P14</f>
        <v>470343281</v>
      </c>
      <c r="Q17" s="232">
        <f>P17/P17</f>
        <v>1</v>
      </c>
    </row>
    <row r="18" spans="1:17" x14ac:dyDescent="0.2">
      <c r="A18" s="69"/>
      <c r="B18" s="75"/>
      <c r="C18" s="75"/>
      <c r="D18" s="75"/>
      <c r="E18" s="75"/>
      <c r="F18" s="75"/>
      <c r="G18" s="75"/>
      <c r="H18" s="75"/>
      <c r="I18" s="75"/>
      <c r="J18" s="75"/>
      <c r="K18" s="75"/>
      <c r="L18" s="75"/>
      <c r="M18" s="75"/>
      <c r="N18" s="75"/>
      <c r="O18" s="75"/>
      <c r="P18" s="75"/>
      <c r="Q18" s="75"/>
    </row>
  </sheetData>
  <mergeCells count="5">
    <mergeCell ref="P4:Q4"/>
    <mergeCell ref="B4:H4"/>
    <mergeCell ref="I4:M4"/>
    <mergeCell ref="A4:A5"/>
    <mergeCell ref="N4:O4"/>
  </mergeCells>
  <phoneticPr fontId="0" type="noConversion"/>
  <pageMargins left="0.23622047244094491" right="0.23622047244094491" top="0.74803149606299213" bottom="0.74803149606299213" header="0.31496062992125984" footer="0.31496062992125984"/>
  <pageSetup paperSize="9" scale="88"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7"/>
  <sheetViews>
    <sheetView zoomScaleNormal="100" zoomScaleSheetLayoutView="70" zoomScalePageLayoutView="90" workbookViewId="0">
      <selection activeCell="E5" sqref="E5"/>
    </sheetView>
  </sheetViews>
  <sheetFormatPr baseColWidth="10" defaultColWidth="11.42578125" defaultRowHeight="12" x14ac:dyDescent="0.2"/>
  <cols>
    <col min="1" max="1" width="25" style="39" customWidth="1"/>
    <col min="2" max="2" width="16.28515625" style="39" bestFit="1" customWidth="1"/>
    <col min="3" max="3" width="4.5703125" style="39" customWidth="1"/>
    <col min="4" max="4" width="9" style="39" customWidth="1"/>
    <col min="5" max="5" width="8.42578125" style="39" customWidth="1"/>
    <col min="6" max="6" width="10.7109375" style="39" customWidth="1"/>
    <col min="7" max="8" width="8.7109375" style="39" customWidth="1"/>
    <col min="9" max="9" width="11" style="39" customWidth="1"/>
    <col min="10" max="10" width="5.5703125" style="39" customWidth="1"/>
    <col min="11" max="11" width="5.140625" style="39" customWidth="1"/>
    <col min="12" max="12" width="10.140625" style="39" customWidth="1"/>
    <col min="13" max="13" width="4.85546875" style="39" customWidth="1"/>
    <col min="14" max="14" width="10.42578125" style="39" customWidth="1"/>
    <col min="15" max="15" width="4.85546875" style="39" customWidth="1"/>
    <col min="16" max="16" width="5.85546875" style="39" customWidth="1"/>
    <col min="17" max="17" width="10.28515625" style="39" customWidth="1"/>
    <col min="18" max="18" width="8.7109375" style="39" customWidth="1"/>
    <col min="19" max="16384" width="11.42578125" style="39"/>
  </cols>
  <sheetData>
    <row r="1" spans="1:22" s="4" customFormat="1" x14ac:dyDescent="0.2">
      <c r="A1" s="52" t="s">
        <v>371</v>
      </c>
      <c r="B1" s="5"/>
      <c r="C1" s="5"/>
      <c r="D1" s="5"/>
      <c r="E1" s="5"/>
      <c r="F1" s="5"/>
      <c r="G1" s="5"/>
      <c r="H1" s="5"/>
      <c r="I1" s="5"/>
      <c r="J1" s="5"/>
      <c r="K1" s="5"/>
      <c r="L1" s="5"/>
      <c r="M1" s="5"/>
      <c r="N1" s="5"/>
      <c r="O1" s="5"/>
      <c r="P1" s="5"/>
      <c r="Q1" s="5"/>
      <c r="R1" s="5"/>
    </row>
    <row r="2" spans="1:22" s="4" customFormat="1" x14ac:dyDescent="0.2">
      <c r="A2" s="54" t="s">
        <v>427</v>
      </c>
      <c r="B2" s="51"/>
      <c r="C2" s="51"/>
      <c r="D2" s="51"/>
      <c r="E2" s="51"/>
      <c r="F2" s="51"/>
      <c r="G2" s="51"/>
      <c r="H2" s="51"/>
      <c r="I2" s="51"/>
      <c r="J2" s="51"/>
      <c r="K2" s="51"/>
      <c r="L2" s="51"/>
      <c r="M2" s="51"/>
      <c r="N2" s="51"/>
      <c r="O2" s="51"/>
      <c r="P2" s="51"/>
      <c r="Q2" s="51"/>
      <c r="R2" s="51"/>
      <c r="S2" s="51"/>
      <c r="T2" s="51"/>
      <c r="U2" s="51"/>
      <c r="V2" s="51"/>
    </row>
    <row r="3" spans="1:22" s="4" customFormat="1" ht="12.75" thickBot="1" x14ac:dyDescent="0.25">
      <c r="A3" s="54" t="s">
        <v>455</v>
      </c>
      <c r="B3" s="51"/>
      <c r="C3" s="51"/>
      <c r="D3" s="51"/>
      <c r="E3" s="51"/>
      <c r="F3" s="51"/>
      <c r="G3" s="51"/>
      <c r="H3" s="51"/>
      <c r="I3" s="51"/>
      <c r="J3" s="51"/>
      <c r="K3" s="51"/>
      <c r="L3" s="51"/>
      <c r="M3" s="51"/>
      <c r="N3" s="51"/>
      <c r="O3" s="51"/>
      <c r="P3" s="51"/>
      <c r="Q3" s="51"/>
      <c r="R3" s="51"/>
      <c r="S3" s="51"/>
      <c r="T3" s="51"/>
      <c r="U3" s="51"/>
      <c r="V3" s="51"/>
    </row>
    <row r="4" spans="1:22" ht="27" customHeight="1" x14ac:dyDescent="0.2">
      <c r="A4" s="779" t="s">
        <v>114</v>
      </c>
      <c r="B4" s="794" t="s">
        <v>115</v>
      </c>
      <c r="C4" s="789" t="s">
        <v>20</v>
      </c>
      <c r="D4" s="790"/>
      <c r="E4" s="790"/>
      <c r="F4" s="790"/>
      <c r="G4" s="790"/>
      <c r="H4" s="790"/>
      <c r="I4" s="791"/>
      <c r="J4" s="792" t="s">
        <v>95</v>
      </c>
      <c r="K4" s="787"/>
      <c r="L4" s="787"/>
      <c r="M4" s="787"/>
      <c r="N4" s="788"/>
      <c r="O4" s="793" t="s">
        <v>83</v>
      </c>
      <c r="P4" s="787"/>
      <c r="Q4" s="787" t="s">
        <v>0</v>
      </c>
      <c r="R4" s="788"/>
    </row>
    <row r="5" spans="1:22" ht="112.5" customHeight="1" thickBot="1" x14ac:dyDescent="0.25">
      <c r="A5" s="780"/>
      <c r="B5" s="795"/>
      <c r="C5" s="233" t="s">
        <v>217</v>
      </c>
      <c r="D5" s="234" t="s">
        <v>218</v>
      </c>
      <c r="E5" s="234" t="s">
        <v>219</v>
      </c>
      <c r="F5" s="234" t="s">
        <v>220</v>
      </c>
      <c r="G5" s="234" t="s">
        <v>221</v>
      </c>
      <c r="H5" s="234" t="s">
        <v>222</v>
      </c>
      <c r="I5" s="235" t="s">
        <v>92</v>
      </c>
      <c r="J5" s="233" t="s">
        <v>221</v>
      </c>
      <c r="K5" s="234" t="s">
        <v>222</v>
      </c>
      <c r="L5" s="234" t="s">
        <v>223</v>
      </c>
      <c r="M5" s="234" t="s">
        <v>224</v>
      </c>
      <c r="N5" s="235" t="s">
        <v>93</v>
      </c>
      <c r="O5" s="236" t="s">
        <v>225</v>
      </c>
      <c r="P5" s="234" t="s">
        <v>94</v>
      </c>
      <c r="Q5" s="237" t="s">
        <v>37</v>
      </c>
      <c r="R5" s="238" t="s">
        <v>81</v>
      </c>
    </row>
    <row r="6" spans="1:22" x14ac:dyDescent="0.2">
      <c r="A6" s="239" t="s">
        <v>226</v>
      </c>
      <c r="B6" s="240">
        <v>2020</v>
      </c>
      <c r="C6" s="241"/>
      <c r="D6" s="262">
        <v>30427574</v>
      </c>
      <c r="E6" s="262">
        <v>660806</v>
      </c>
      <c r="F6" s="262">
        <v>281833805</v>
      </c>
      <c r="G6" s="262"/>
      <c r="H6" s="262">
        <v>30766280</v>
      </c>
      <c r="I6" s="265">
        <f>SUM(D6:H6)</f>
        <v>343688465</v>
      </c>
      <c r="J6" s="241"/>
      <c r="K6" s="242"/>
      <c r="L6" s="264">
        <v>119832434</v>
      </c>
      <c r="M6" s="262"/>
      <c r="N6" s="268">
        <f>L6</f>
        <v>119832434</v>
      </c>
      <c r="O6" s="267"/>
      <c r="P6" s="262"/>
      <c r="Q6" s="263">
        <f>I6+N6</f>
        <v>463520899</v>
      </c>
      <c r="R6" s="276">
        <f>Q6/$Q$14</f>
        <v>0.98525100890415263</v>
      </c>
    </row>
    <row r="7" spans="1:22" x14ac:dyDescent="0.2">
      <c r="A7" s="245"/>
      <c r="B7" s="246">
        <v>2021</v>
      </c>
      <c r="C7" s="247"/>
      <c r="D7" s="262">
        <v>29238406</v>
      </c>
      <c r="E7" s="262">
        <v>712095</v>
      </c>
      <c r="F7" s="262">
        <v>291826935</v>
      </c>
      <c r="G7" s="262">
        <v>1650000</v>
      </c>
      <c r="H7" s="262">
        <v>31799573</v>
      </c>
      <c r="I7" s="266">
        <f t="shared" ref="I7:I8" si="0">SUM(D7:H7)</f>
        <v>355227009</v>
      </c>
      <c r="J7" s="247"/>
      <c r="K7" s="248"/>
      <c r="L7" s="262">
        <v>126904205</v>
      </c>
      <c r="M7" s="248"/>
      <c r="N7" s="269">
        <f t="shared" ref="N7:N8" si="1">L7</f>
        <v>126904205</v>
      </c>
      <c r="O7" s="250"/>
      <c r="P7" s="248"/>
      <c r="Q7" s="204">
        <f t="shared" ref="Q7:Q8" si="2">I7+N7</f>
        <v>482131214</v>
      </c>
      <c r="R7" s="277">
        <f t="shared" ref="R7:R8" si="3">Q7/$Q$14</f>
        <v>1.024808732556596</v>
      </c>
    </row>
    <row r="8" spans="1:22" x14ac:dyDescent="0.2">
      <c r="A8" s="245"/>
      <c r="B8" s="246">
        <v>2022</v>
      </c>
      <c r="C8" s="247"/>
      <c r="D8" s="262">
        <v>26958862</v>
      </c>
      <c r="E8" s="262"/>
      <c r="F8" s="262">
        <v>302990107</v>
      </c>
      <c r="G8" s="262">
        <v>6503979</v>
      </c>
      <c r="H8" s="262">
        <v>31587997</v>
      </c>
      <c r="I8" s="266">
        <f t="shared" si="0"/>
        <v>368040945</v>
      </c>
      <c r="J8" s="247"/>
      <c r="K8" s="248"/>
      <c r="L8" s="262">
        <v>95540805</v>
      </c>
      <c r="M8" s="248"/>
      <c r="N8" s="269">
        <f t="shared" si="1"/>
        <v>95540805</v>
      </c>
      <c r="O8" s="250"/>
      <c r="P8" s="248"/>
      <c r="Q8" s="204">
        <f t="shared" si="2"/>
        <v>463581750</v>
      </c>
      <c r="R8" s="277">
        <f t="shared" si="3"/>
        <v>0.98538035260639378</v>
      </c>
    </row>
    <row r="9" spans="1:22" ht="12.75" thickBot="1" x14ac:dyDescent="0.25">
      <c r="A9" s="251"/>
      <c r="B9" s="252" t="s">
        <v>372</v>
      </c>
      <c r="C9" s="253"/>
      <c r="D9" s="271">
        <f>(D7-D8)/D7</f>
        <v>7.7964031281322246E-2</v>
      </c>
      <c r="E9" s="270">
        <f t="shared" ref="E9:I9" si="4">(E7-E8)/E7</f>
        <v>1</v>
      </c>
      <c r="F9" s="270">
        <f t="shared" si="4"/>
        <v>-3.825271303349706E-2</v>
      </c>
      <c r="G9" s="270">
        <f t="shared" si="4"/>
        <v>-2.9418054545454546</v>
      </c>
      <c r="H9" s="270">
        <f t="shared" si="4"/>
        <v>6.6534226733170289E-3</v>
      </c>
      <c r="I9" s="270">
        <f t="shared" si="4"/>
        <v>-3.6072527356724726E-2</v>
      </c>
      <c r="J9" s="253"/>
      <c r="K9" s="254"/>
      <c r="L9" s="270">
        <f t="shared" ref="L9:N9" si="5">(L7-L8)/L7</f>
        <v>0.24714232282531537</v>
      </c>
      <c r="M9" s="254"/>
      <c r="N9" s="272">
        <f t="shared" si="5"/>
        <v>0.24714232282531537</v>
      </c>
      <c r="O9" s="256"/>
      <c r="P9" s="254"/>
      <c r="Q9" s="270">
        <f t="shared" ref="Q9" si="6">(Q7-Q8)/Q7</f>
        <v>3.8473891466400678E-2</v>
      </c>
      <c r="R9" s="272"/>
    </row>
    <row r="10" spans="1:22" x14ac:dyDescent="0.2">
      <c r="A10" s="239" t="s">
        <v>227</v>
      </c>
      <c r="B10" s="240">
        <v>2020</v>
      </c>
      <c r="C10" s="241"/>
      <c r="D10" s="242"/>
      <c r="E10" s="264">
        <v>6938806</v>
      </c>
      <c r="F10" s="242"/>
      <c r="G10" s="242"/>
      <c r="H10" s="242"/>
      <c r="I10" s="265">
        <f>E10</f>
        <v>6938806</v>
      </c>
      <c r="J10" s="241"/>
      <c r="K10" s="242"/>
      <c r="L10" s="242"/>
      <c r="M10" s="242"/>
      <c r="N10" s="243"/>
      <c r="O10" s="244"/>
      <c r="P10" s="242"/>
      <c r="Q10" s="263">
        <f>I10</f>
        <v>6938806</v>
      </c>
      <c r="R10" s="276">
        <f>Q10/Q14</f>
        <v>1.4748991095847411E-2</v>
      </c>
    </row>
    <row r="11" spans="1:22" x14ac:dyDescent="0.2">
      <c r="A11" s="245"/>
      <c r="B11" s="246">
        <v>2021</v>
      </c>
      <c r="C11" s="247"/>
      <c r="D11" s="248"/>
      <c r="E11" s="262">
        <v>6858588</v>
      </c>
      <c r="F11" s="248"/>
      <c r="G11" s="248"/>
      <c r="H11" s="248"/>
      <c r="I11" s="266">
        <f t="shared" ref="I11:I12" si="7">E11</f>
        <v>6858588</v>
      </c>
      <c r="J11" s="247"/>
      <c r="K11" s="248"/>
      <c r="L11" s="248"/>
      <c r="M11" s="248"/>
      <c r="N11" s="249"/>
      <c r="O11" s="250"/>
      <c r="P11" s="248"/>
      <c r="Q11" s="204">
        <f t="shared" ref="Q11" si="8">I11</f>
        <v>6858588</v>
      </c>
      <c r="R11" s="277">
        <f t="shared" ref="R11:R12" si="9">Q11/Q15</f>
        <v>1.4026034841520069E-2</v>
      </c>
    </row>
    <row r="12" spans="1:22" x14ac:dyDescent="0.2">
      <c r="A12" s="245"/>
      <c r="B12" s="246">
        <v>2022</v>
      </c>
      <c r="C12" s="247"/>
      <c r="D12" s="248"/>
      <c r="E12" s="262">
        <v>6761531</v>
      </c>
      <c r="F12" s="248"/>
      <c r="G12" s="248"/>
      <c r="H12" s="248"/>
      <c r="I12" s="266">
        <f t="shared" si="7"/>
        <v>6761531</v>
      </c>
      <c r="J12" s="247"/>
      <c r="K12" s="248"/>
      <c r="L12" s="248"/>
      <c r="M12" s="248"/>
      <c r="N12" s="249"/>
      <c r="O12" s="250"/>
      <c r="P12" s="248"/>
      <c r="Q12" s="204">
        <f>I12</f>
        <v>6761531</v>
      </c>
      <c r="R12" s="277">
        <f t="shared" si="9"/>
        <v>1.4375736346492E-2</v>
      </c>
    </row>
    <row r="13" spans="1:22" ht="12.75" thickBot="1" x14ac:dyDescent="0.25">
      <c r="A13" s="251"/>
      <c r="B13" s="252" t="s">
        <v>372</v>
      </c>
      <c r="C13" s="253"/>
      <c r="D13" s="254"/>
      <c r="E13" s="270">
        <f>(E11-E12)/E11</f>
        <v>1.4151163475630843E-2</v>
      </c>
      <c r="F13" s="254"/>
      <c r="G13" s="254"/>
      <c r="H13" s="254"/>
      <c r="I13" s="270">
        <f>(I11-I12)/I11</f>
        <v>1.4151163475630843E-2</v>
      </c>
      <c r="J13" s="253"/>
      <c r="K13" s="254"/>
      <c r="L13" s="254"/>
      <c r="M13" s="254"/>
      <c r="N13" s="255"/>
      <c r="O13" s="256"/>
      <c r="P13" s="254"/>
      <c r="Q13" s="270">
        <f>(Q11-Q12)/Q11</f>
        <v>1.4151163475630843E-2</v>
      </c>
      <c r="R13" s="272"/>
    </row>
    <row r="14" spans="1:22" x14ac:dyDescent="0.2">
      <c r="A14" s="257" t="s">
        <v>0</v>
      </c>
      <c r="B14" s="240">
        <v>2020</v>
      </c>
      <c r="C14" s="258"/>
      <c r="D14" s="273">
        <f>D6+D10</f>
        <v>30427574</v>
      </c>
      <c r="E14" s="273">
        <f t="shared" ref="E14:I14" si="10">E6+E10</f>
        <v>7599612</v>
      </c>
      <c r="F14" s="273">
        <f t="shared" si="10"/>
        <v>281833805</v>
      </c>
      <c r="G14" s="273">
        <f t="shared" si="10"/>
        <v>0</v>
      </c>
      <c r="H14" s="273">
        <f t="shared" si="10"/>
        <v>30766280</v>
      </c>
      <c r="I14" s="273">
        <f t="shared" si="10"/>
        <v>350627271</v>
      </c>
      <c r="J14" s="258"/>
      <c r="K14" s="259"/>
      <c r="L14" s="273">
        <f>L6</f>
        <v>119832434</v>
      </c>
      <c r="M14" s="259"/>
      <c r="N14" s="275">
        <f>N6</f>
        <v>119832434</v>
      </c>
      <c r="O14" s="260"/>
      <c r="P14" s="259"/>
      <c r="Q14" s="273">
        <f>I14+N14</f>
        <v>470459705</v>
      </c>
      <c r="R14" s="278">
        <f>Q14/Q14</f>
        <v>1</v>
      </c>
    </row>
    <row r="15" spans="1:22" x14ac:dyDescent="0.2">
      <c r="A15" s="261"/>
      <c r="B15" s="246">
        <v>2021</v>
      </c>
      <c r="C15" s="247"/>
      <c r="D15" s="273">
        <f t="shared" ref="D15:I16" si="11">D7+D11</f>
        <v>29238406</v>
      </c>
      <c r="E15" s="273">
        <f t="shared" si="11"/>
        <v>7570683</v>
      </c>
      <c r="F15" s="273">
        <f t="shared" si="11"/>
        <v>291826935</v>
      </c>
      <c r="G15" s="273">
        <f t="shared" si="11"/>
        <v>1650000</v>
      </c>
      <c r="H15" s="273">
        <f t="shared" si="11"/>
        <v>31799573</v>
      </c>
      <c r="I15" s="273">
        <f t="shared" si="11"/>
        <v>362085597</v>
      </c>
      <c r="J15" s="247"/>
      <c r="K15" s="248"/>
      <c r="L15" s="273">
        <f t="shared" ref="L15:L16" si="12">L7</f>
        <v>126904205</v>
      </c>
      <c r="M15" s="248"/>
      <c r="N15" s="275">
        <f t="shared" ref="N15:N16" si="13">N7</f>
        <v>126904205</v>
      </c>
      <c r="O15" s="250"/>
      <c r="P15" s="248"/>
      <c r="Q15" s="273">
        <f t="shared" ref="Q15:Q16" si="14">I15+N15</f>
        <v>488989802</v>
      </c>
      <c r="R15" s="278">
        <f t="shared" ref="R15:R16" si="15">Q15/Q15</f>
        <v>1</v>
      </c>
    </row>
    <row r="16" spans="1:22" x14ac:dyDescent="0.2">
      <c r="A16" s="261"/>
      <c r="B16" s="246">
        <v>2022</v>
      </c>
      <c r="C16" s="247"/>
      <c r="D16" s="273">
        <f t="shared" si="11"/>
        <v>26958862</v>
      </c>
      <c r="E16" s="273">
        <f t="shared" si="11"/>
        <v>6761531</v>
      </c>
      <c r="F16" s="273">
        <f t="shared" si="11"/>
        <v>302990107</v>
      </c>
      <c r="G16" s="273">
        <f t="shared" si="11"/>
        <v>6503979</v>
      </c>
      <c r="H16" s="273">
        <f t="shared" si="11"/>
        <v>31587997</v>
      </c>
      <c r="I16" s="273">
        <f t="shared" si="11"/>
        <v>374802476</v>
      </c>
      <c r="J16" s="247"/>
      <c r="K16" s="248"/>
      <c r="L16" s="273">
        <f t="shared" si="12"/>
        <v>95540805</v>
      </c>
      <c r="M16" s="248"/>
      <c r="N16" s="275">
        <f t="shared" si="13"/>
        <v>95540805</v>
      </c>
      <c r="O16" s="250"/>
      <c r="P16" s="248"/>
      <c r="Q16" s="273">
        <f t="shared" si="14"/>
        <v>470343281</v>
      </c>
      <c r="R16" s="278">
        <f t="shared" si="15"/>
        <v>1</v>
      </c>
    </row>
    <row r="17" spans="1:18" ht="12.75" thickBot="1" x14ac:dyDescent="0.25">
      <c r="A17" s="251"/>
      <c r="B17" s="252" t="s">
        <v>372</v>
      </c>
      <c r="C17" s="253"/>
      <c r="D17" s="274">
        <f>(D15-D16)/D15</f>
        <v>7.7964031281322246E-2</v>
      </c>
      <c r="E17" s="274">
        <f t="shared" ref="E17:I17" si="16">(E15-E16)/E15</f>
        <v>0.10687965669676039</v>
      </c>
      <c r="F17" s="274">
        <f t="shared" si="16"/>
        <v>-3.825271303349706E-2</v>
      </c>
      <c r="G17" s="274">
        <f t="shared" si="16"/>
        <v>-2.9418054545454546</v>
      </c>
      <c r="H17" s="274">
        <f t="shared" si="16"/>
        <v>6.6534226733170289E-3</v>
      </c>
      <c r="I17" s="274">
        <f t="shared" si="16"/>
        <v>-3.5121195389608388E-2</v>
      </c>
      <c r="J17" s="253"/>
      <c r="K17" s="254"/>
      <c r="L17" s="270">
        <f t="shared" ref="L17" si="17">(L15-L16)/L15</f>
        <v>0.24714232282531537</v>
      </c>
      <c r="M17" s="254"/>
      <c r="N17" s="272">
        <f t="shared" ref="N17" si="18">(N15-N16)/N15</f>
        <v>0.24714232282531537</v>
      </c>
      <c r="O17" s="256"/>
      <c r="P17" s="254"/>
      <c r="Q17" s="270">
        <f>(Q15-Q16)/Q15</f>
        <v>3.8132740036161329E-2</v>
      </c>
      <c r="R17" s="255"/>
    </row>
  </sheetData>
  <mergeCells count="6">
    <mergeCell ref="Q4:R4"/>
    <mergeCell ref="A4:A5"/>
    <mergeCell ref="C4:I4"/>
    <mergeCell ref="J4:N4"/>
    <mergeCell ref="O4:P4"/>
    <mergeCell ref="B4:B5"/>
  </mergeCells>
  <phoneticPr fontId="0" type="noConversion"/>
  <printOptions horizontalCentered="1"/>
  <pageMargins left="0.23622047244094491" right="0.23622047244094491" top="0.74803149606299213" bottom="0.74803149606299213" header="0.31496062992125984" footer="0.31496062992125984"/>
  <pageSetup paperSize="9" scale="86"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'F-06'!Área_de_impresión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'F-16'!Área_de_impresión</vt:lpstr>
      <vt:lpstr>'F-18'!Área_de_impresión</vt:lpstr>
      <vt:lpstr>Índice!Área_de_impresión</vt:lpstr>
      <vt:lpstr>'F-01'!Títulos_a_imprimir</vt:lpstr>
      <vt:lpstr>'F-17'!Títulos_a_imprimir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2021-09-11T03:08:56Z</cp:lastPrinted>
  <dcterms:created xsi:type="dcterms:W3CDTF">1998-08-20T20:27:58Z</dcterms:created>
  <dcterms:modified xsi:type="dcterms:W3CDTF">2021-09-11T22:59:37Z</dcterms:modified>
</cp:coreProperties>
</file>