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127"/>
  <workbookPr showInkAnnotation="0" codeName="ThisWorkbook"/>
  <mc:AlternateContent xmlns:mc="http://schemas.openxmlformats.org/markup-compatibility/2006">
    <mc:Choice Requires="x15">
      <x15ac:absPath xmlns:x15ac="http://schemas.microsoft.com/office/spreadsheetml/2010/11/ac" url="C:\Users\pined\Documents\Humberto Acuña\LEY DE PRESUPUESTO DEL AÑO 2021\Formatos y Directivas de las entidades\Defensoria del Pueblo\"/>
    </mc:Choice>
  </mc:AlternateContent>
  <xr:revisionPtr revIDLastSave="0" documentId="8_{ED789247-25DB-4E49-9A3C-E60CF2C4283A}" xr6:coauthVersionLast="45" xr6:coauthVersionMax="45" xr10:uidLastSave="{00000000-0000-0000-0000-000000000000}"/>
  <bookViews>
    <workbookView xWindow="-120" yWindow="-120" windowWidth="20730" windowHeight="11160" tabRatio="825" activeTab="4" xr2:uid="{00000000-000D-0000-FFFF-FFFF00000000}"/>
  </bookViews>
  <sheets>
    <sheet name="Índice" sheetId="55" r:id="rId1"/>
    <sheet name="F-01" sheetId="81" r:id="rId2"/>
    <sheet name="F-02" sheetId="73" r:id="rId3"/>
    <sheet name="F-03" sheetId="70" r:id="rId4"/>
    <sheet name="F-04" sheetId="30" r:id="rId5"/>
    <sheet name="F-05" sheetId="76" r:id="rId6"/>
    <sheet name="F-06" sheetId="57" r:id="rId7"/>
    <sheet name="F-07" sheetId="9" r:id="rId8"/>
    <sheet name="F-08" sheetId="21" r:id="rId9"/>
    <sheet name="F-09" sheetId="60" r:id="rId10"/>
    <sheet name="F-10" sheetId="32" r:id="rId11"/>
    <sheet name="F-11" sheetId="45" r:id="rId12"/>
    <sheet name="F-12" sheetId="33" r:id="rId13"/>
    <sheet name="F-13" sheetId="50" r:id="rId14"/>
    <sheet name="F-14" sheetId="84" r:id="rId15"/>
    <sheet name="F-15" sheetId="83" r:id="rId16"/>
    <sheet name="F-16" sheetId="79" r:id="rId17"/>
    <sheet name="F-17" sheetId="53" r:id="rId18"/>
    <sheet name="F-18" sheetId="82" r:id="rId19"/>
    <sheet name="Hoja1" sheetId="78" state="hidden" r:id="rId20"/>
  </sheets>
  <externalReferences>
    <externalReference r:id="rId21"/>
  </externalReferences>
  <definedNames>
    <definedName name="_xlnm.Print_Area" localSheetId="1">'F-01'!$A$1:$N$10</definedName>
    <definedName name="_xlnm.Print_Area" localSheetId="6">'F-06'!$A$1:$N$52</definedName>
    <definedName name="_xlnm.Print_Area" localSheetId="7">'F-07'!$A$1:$Q$27</definedName>
    <definedName name="_xlnm.Print_Area" localSheetId="8">'F-08'!$A$1:$R$110</definedName>
    <definedName name="_xlnm.Print_Area" localSheetId="9">'F-09'!$A$1:$X$39</definedName>
    <definedName name="_xlnm.Print_Area" localSheetId="10">'F-10'!$A$1:$I$24</definedName>
    <definedName name="_xlnm.Print_Area" localSheetId="11">'F-11'!$A$1:$AI$70</definedName>
    <definedName name="_xlnm.Print_Area" localSheetId="12">'F-12'!$A$1:$J$109</definedName>
    <definedName name="_xlnm.Print_Area" localSheetId="13">'F-13'!$A$1:$N$28</definedName>
    <definedName name="_xlnm.Print_Area" localSheetId="14">'F-14'!$B$1:$K$142</definedName>
    <definedName name="_xlnm.Print_Area" localSheetId="15">'F-15'!$B$1:$I$110</definedName>
    <definedName name="_xlnm.Print_Area" localSheetId="16">'F-16'!$A$1:$H$44</definedName>
    <definedName name="_xlnm.Print_Area" localSheetId="17">'F-17'!$A$1:$P$19</definedName>
    <definedName name="_xlnm.Print_Area" localSheetId="18">'F-18'!$A$1:$L$49</definedName>
    <definedName name="_xlnm.Print_Area" localSheetId="0">Índice!$A$1:$E$35</definedName>
    <definedName name="dd" localSheetId="1">#REF!</definedName>
    <definedName name="dd" localSheetId="2">#REF!</definedName>
    <definedName name="dd" localSheetId="3">#REF!</definedName>
    <definedName name="dd" localSheetId="5">#REF!</definedName>
    <definedName name="dd" localSheetId="14">#REF!</definedName>
    <definedName name="dd" localSheetId="15">#REF!</definedName>
    <definedName name="dd" localSheetId="18">#REF!</definedName>
    <definedName name="dd">#REF!</definedName>
    <definedName name="DIRECREC" localSheetId="1">#REF!</definedName>
    <definedName name="DIRECREC" localSheetId="2">#REF!</definedName>
    <definedName name="DIRECREC" localSheetId="3">#REF!</definedName>
    <definedName name="DIRECREC" localSheetId="5">#REF!</definedName>
    <definedName name="DIRECREC" localSheetId="6">#REF!</definedName>
    <definedName name="DIRECREC" localSheetId="9">#REF!</definedName>
    <definedName name="DIRECREC" localSheetId="14">#REF!</definedName>
    <definedName name="DIRECREC" localSheetId="15">#REF!</definedName>
    <definedName name="DIRECREC" localSheetId="18">#REF!</definedName>
    <definedName name="DIRECREC">#REF!</definedName>
    <definedName name="DONAC" localSheetId="1">#REF!</definedName>
    <definedName name="DONAC" localSheetId="2">#REF!</definedName>
    <definedName name="DONAC" localSheetId="3">#REF!</definedName>
    <definedName name="DONAC" localSheetId="5">#REF!</definedName>
    <definedName name="DONAC" localSheetId="6">#REF!</definedName>
    <definedName name="DONAC" localSheetId="9">#REF!</definedName>
    <definedName name="DONAC" localSheetId="14">#REF!</definedName>
    <definedName name="DONAC" localSheetId="15">#REF!</definedName>
    <definedName name="DONAC" localSheetId="18">#REF!</definedName>
    <definedName name="DONAC">#REF!</definedName>
    <definedName name="EE" localSheetId="1">#REF!</definedName>
    <definedName name="EE" localSheetId="2">#REF!</definedName>
    <definedName name="EE" localSheetId="3">#REF!</definedName>
    <definedName name="EE" localSheetId="5">#REF!</definedName>
    <definedName name="EE" localSheetId="14">#REF!</definedName>
    <definedName name="EE" localSheetId="15">#REF!</definedName>
    <definedName name="EE" localSheetId="18">#REF!</definedName>
    <definedName name="EE">#REF!</definedName>
    <definedName name="RECORD" localSheetId="1">#REF!</definedName>
    <definedName name="RECORD" localSheetId="2">#REF!</definedName>
    <definedName name="RECORD" localSheetId="3">#REF!</definedName>
    <definedName name="RECORD" localSheetId="5">#REF!</definedName>
    <definedName name="RECORD" localSheetId="6">#REF!</definedName>
    <definedName name="RECORD" localSheetId="9">#REF!</definedName>
    <definedName name="RECORD" localSheetId="14">#REF!</definedName>
    <definedName name="RECORD" localSheetId="15">#REF!</definedName>
    <definedName name="RECORD" localSheetId="18">#REF!</definedName>
    <definedName name="RECORD">#REF!</definedName>
    <definedName name="RECPUB" localSheetId="1">#REF!</definedName>
    <definedName name="RECPUB" localSheetId="2">#REF!</definedName>
    <definedName name="RECPUB" localSheetId="3">#REF!</definedName>
    <definedName name="RECPUB" localSheetId="5">#REF!</definedName>
    <definedName name="RECPUB" localSheetId="6">#REF!</definedName>
    <definedName name="RECPUB" localSheetId="9">#REF!</definedName>
    <definedName name="RECPUB" localSheetId="14">#REF!</definedName>
    <definedName name="RECPUB" localSheetId="15">#REF!</definedName>
    <definedName name="RECPUB" localSheetId="18">#REF!</definedName>
    <definedName name="RECPUB">#REF!</definedName>
    <definedName name="_xlnm.Print_Titles" localSheetId="1">'F-01'!$4:$4</definedName>
    <definedName name="_xlnm.Print_Titles" localSheetId="15">'F-15'!$1:$6</definedName>
    <definedName name="_xlnm.Print_Titles" localSheetId="0">Índice!$1:$1</definedName>
    <definedName name="XPRINT" localSheetId="1">#REF!</definedName>
    <definedName name="XPRINT" localSheetId="2">#REF!</definedName>
    <definedName name="XPRINT" localSheetId="3">#REF!</definedName>
    <definedName name="XPRINT" localSheetId="5">#REF!</definedName>
    <definedName name="XPRINT" localSheetId="6">#REF!</definedName>
    <definedName name="XPRINT" localSheetId="9">#REF!</definedName>
    <definedName name="XPRINT" localSheetId="14">#REF!</definedName>
    <definedName name="XPRINT" localSheetId="15">#REF!</definedName>
    <definedName name="XPRINT" localSheetId="18">#REF!</definedName>
    <definedName name="XPRINT">#REF!</definedName>
    <definedName name="XPRINT2" localSheetId="1">#REF!</definedName>
    <definedName name="XPRINT2" localSheetId="2">#REF!</definedName>
    <definedName name="XPRINT2" localSheetId="3">#REF!</definedName>
    <definedName name="XPRINT2" localSheetId="5">#REF!</definedName>
    <definedName name="XPRINT2" localSheetId="6">#REF!</definedName>
    <definedName name="XPRINT2" localSheetId="9">#REF!</definedName>
    <definedName name="XPRINT2" localSheetId="14">#REF!</definedName>
    <definedName name="XPRINT2" localSheetId="15">#REF!</definedName>
    <definedName name="XPRINT2" localSheetId="18">#REF!</definedName>
    <definedName name="XPRINT2">#REF!</definedName>
    <definedName name="XPRINT3" localSheetId="1">#REF!</definedName>
    <definedName name="XPRINT3" localSheetId="2">#REF!</definedName>
    <definedName name="XPRINT3" localSheetId="3">#REF!</definedName>
    <definedName name="XPRINT3" localSheetId="5">#REF!</definedName>
    <definedName name="XPRINT3" localSheetId="6">#REF!</definedName>
    <definedName name="XPRINT3" localSheetId="9">#REF!</definedName>
    <definedName name="XPRINT3" localSheetId="14">#REF!</definedName>
    <definedName name="XPRINT3" localSheetId="15">#REF!</definedName>
    <definedName name="XPRINT3" localSheetId="18">#REF!</definedName>
    <definedName name="XPRINT3">#REF!</definedName>
    <definedName name="XPRINT4" localSheetId="1">#REF!</definedName>
    <definedName name="XPRINT4" localSheetId="2">#REF!</definedName>
    <definedName name="XPRINT4" localSheetId="3">#REF!</definedName>
    <definedName name="XPRINT4" localSheetId="5">#REF!</definedName>
    <definedName name="XPRINT4" localSheetId="6">#REF!</definedName>
    <definedName name="XPRINT4" localSheetId="9">#REF!</definedName>
    <definedName name="XPRINT4" localSheetId="14">#REF!</definedName>
    <definedName name="XPRINT4" localSheetId="15">#REF!</definedName>
    <definedName name="XPRINT4" localSheetId="18">#REF!</definedName>
    <definedName name="XPRINT4">#REF!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7" i="70" l="1"/>
  <c r="D8" i="70"/>
  <c r="D9" i="70"/>
  <c r="D10" i="70"/>
  <c r="D27" i="70"/>
  <c r="F77" i="33" l="1"/>
  <c r="D17" i="83"/>
  <c r="L48" i="82" l="1"/>
  <c r="O47" i="82"/>
  <c r="H47" i="82" s="1"/>
  <c r="N47" i="82"/>
  <c r="N48" i="82" s="1"/>
  <c r="O46" i="82"/>
  <c r="H46" i="82" s="1"/>
  <c r="G46" i="82"/>
  <c r="O45" i="82"/>
  <c r="H45" i="82"/>
  <c r="G45" i="82"/>
  <c r="O44" i="82"/>
  <c r="H44" i="82"/>
  <c r="G44" i="82"/>
  <c r="O43" i="82"/>
  <c r="H43" i="82" s="1"/>
  <c r="G43" i="82"/>
  <c r="O42" i="82"/>
  <c r="H42" i="82"/>
  <c r="G42" i="82"/>
  <c r="O41" i="82"/>
  <c r="H41" i="82"/>
  <c r="G41" i="82"/>
  <c r="O40" i="82"/>
  <c r="H40" i="82" s="1"/>
  <c r="G40" i="82"/>
  <c r="O39" i="82"/>
  <c r="H39" i="82" s="1"/>
  <c r="G39" i="82"/>
  <c r="O38" i="82"/>
  <c r="H38" i="82" s="1"/>
  <c r="G38" i="82"/>
  <c r="O37" i="82"/>
  <c r="H37" i="82" s="1"/>
  <c r="G37" i="82"/>
  <c r="O36" i="82"/>
  <c r="H36" i="82"/>
  <c r="G36" i="82"/>
  <c r="O35" i="82"/>
  <c r="H35" i="82" s="1"/>
  <c r="G35" i="82"/>
  <c r="O34" i="82"/>
  <c r="H34" i="82" s="1"/>
  <c r="G34" i="82"/>
  <c r="O33" i="82"/>
  <c r="H33" i="82"/>
  <c r="G33" i="82"/>
  <c r="O32" i="82"/>
  <c r="H32" i="82" s="1"/>
  <c r="G32" i="82"/>
  <c r="O31" i="82"/>
  <c r="H31" i="82" s="1"/>
  <c r="G31" i="82"/>
  <c r="O30" i="82"/>
  <c r="H30" i="82"/>
  <c r="G30" i="82"/>
  <c r="O29" i="82"/>
  <c r="H29" i="82" s="1"/>
  <c r="G29" i="82"/>
  <c r="O28" i="82"/>
  <c r="H28" i="82" s="1"/>
  <c r="G28" i="82"/>
  <c r="O27" i="82"/>
  <c r="H27" i="82" s="1"/>
  <c r="G27" i="82"/>
  <c r="O26" i="82"/>
  <c r="H26" i="82" s="1"/>
  <c r="G26" i="82"/>
  <c r="O25" i="82"/>
  <c r="H25" i="82" s="1"/>
  <c r="G25" i="82"/>
  <c r="O24" i="82"/>
  <c r="H24" i="82"/>
  <c r="G24" i="82"/>
  <c r="O23" i="82"/>
  <c r="H23" i="82" s="1"/>
  <c r="G23" i="82"/>
  <c r="O22" i="82"/>
  <c r="H22" i="82" s="1"/>
  <c r="G22" i="82"/>
  <c r="O21" i="82"/>
  <c r="H21" i="82"/>
  <c r="G21" i="82"/>
  <c r="O20" i="82"/>
  <c r="H20" i="82"/>
  <c r="G20" i="82"/>
  <c r="O19" i="82"/>
  <c r="H19" i="82" s="1"/>
  <c r="G19" i="82"/>
  <c r="O18" i="82"/>
  <c r="H18" i="82"/>
  <c r="G18" i="82"/>
  <c r="O17" i="82"/>
  <c r="H17" i="82"/>
  <c r="G17" i="82"/>
  <c r="O16" i="82"/>
  <c r="H16" i="82" s="1"/>
  <c r="G16" i="82"/>
  <c r="O15" i="82"/>
  <c r="H15" i="82" s="1"/>
  <c r="G15" i="82"/>
  <c r="H14" i="82"/>
  <c r="G14" i="82"/>
  <c r="O13" i="82"/>
  <c r="H13" i="82" s="1"/>
  <c r="G13" i="82"/>
  <c r="O12" i="82"/>
  <c r="H12" i="82" s="1"/>
  <c r="G12" i="82"/>
  <c r="O11" i="82"/>
  <c r="H11" i="82" s="1"/>
  <c r="G11" i="82"/>
  <c r="O10" i="82"/>
  <c r="H10" i="82" s="1"/>
  <c r="G10" i="82"/>
  <c r="O9" i="82"/>
  <c r="H9" i="82"/>
  <c r="G9" i="82"/>
  <c r="O8" i="82"/>
  <c r="H8" i="82" s="1"/>
  <c r="G8" i="82"/>
  <c r="O7" i="82"/>
  <c r="H7" i="82" s="1"/>
  <c r="G7" i="82"/>
  <c r="O6" i="82"/>
  <c r="H6" i="82"/>
  <c r="G6" i="82"/>
  <c r="G47" i="82" l="1"/>
  <c r="O48" i="82"/>
  <c r="H88" i="33"/>
  <c r="J88" i="33"/>
  <c r="I87" i="33"/>
  <c r="G87" i="33"/>
  <c r="G88" i="33" s="1"/>
  <c r="I86" i="33"/>
  <c r="J76" i="33"/>
  <c r="I76" i="33"/>
  <c r="G76" i="33"/>
  <c r="J75" i="33"/>
  <c r="I75" i="33"/>
  <c r="G75" i="33"/>
  <c r="J74" i="33"/>
  <c r="I74" i="33"/>
  <c r="G74" i="33"/>
  <c r="J73" i="33"/>
  <c r="I73" i="33"/>
  <c r="G73" i="33"/>
  <c r="J72" i="33"/>
  <c r="I72" i="33"/>
  <c r="G72" i="33"/>
  <c r="J71" i="33"/>
  <c r="I71" i="33"/>
  <c r="G71" i="33"/>
  <c r="I70" i="33"/>
  <c r="I68" i="33"/>
  <c r="G68" i="33"/>
  <c r="I66" i="33"/>
  <c r="I64" i="33"/>
  <c r="I63" i="33"/>
  <c r="H63" i="33"/>
  <c r="G63" i="33"/>
  <c r="H62" i="33"/>
  <c r="I61" i="33"/>
  <c r="H61" i="33"/>
  <c r="G61" i="33"/>
  <c r="J59" i="33"/>
  <c r="I59" i="33"/>
  <c r="H59" i="33"/>
  <c r="G59" i="33"/>
  <c r="J57" i="33"/>
  <c r="I57" i="33"/>
  <c r="H57" i="33"/>
  <c r="G57" i="33"/>
  <c r="J56" i="33"/>
  <c r="I56" i="33"/>
  <c r="H56" i="33"/>
  <c r="G56" i="33"/>
  <c r="I55" i="33"/>
  <c r="G55" i="33"/>
  <c r="I54" i="33"/>
  <c r="G54" i="33"/>
  <c r="J53" i="33"/>
  <c r="I53" i="33"/>
  <c r="H53" i="33"/>
  <c r="G53" i="33"/>
  <c r="J52" i="33"/>
  <c r="I52" i="33"/>
  <c r="H52" i="33"/>
  <c r="G52" i="33"/>
  <c r="I51" i="33"/>
  <c r="J50" i="33"/>
  <c r="I50" i="33"/>
  <c r="H50" i="33"/>
  <c r="G50" i="33"/>
  <c r="I48" i="33"/>
  <c r="H48" i="33"/>
  <c r="G48" i="33"/>
  <c r="I47" i="33"/>
  <c r="H47" i="33"/>
  <c r="G47" i="33"/>
  <c r="I46" i="33"/>
  <c r="H46" i="33"/>
  <c r="G46" i="33"/>
  <c r="J45" i="33"/>
  <c r="I45" i="33"/>
  <c r="H45" i="33"/>
  <c r="G45" i="33"/>
  <c r="J44" i="33"/>
  <c r="I44" i="33"/>
  <c r="H44" i="33"/>
  <c r="G44" i="33"/>
  <c r="J43" i="33"/>
  <c r="I43" i="33"/>
  <c r="H43" i="33"/>
  <c r="G43" i="33"/>
  <c r="J42" i="33"/>
  <c r="I42" i="33"/>
  <c r="H42" i="33"/>
  <c r="G42" i="33"/>
  <c r="J41" i="33"/>
  <c r="I41" i="33"/>
  <c r="G41" i="33"/>
  <c r="J40" i="33"/>
  <c r="I40" i="33"/>
  <c r="G40" i="33"/>
  <c r="J39" i="33"/>
  <c r="I39" i="33"/>
  <c r="G39" i="33"/>
  <c r="I38" i="33"/>
  <c r="G38" i="33"/>
  <c r="J37" i="33"/>
  <c r="I37" i="33"/>
  <c r="G37" i="33"/>
  <c r="I36" i="33"/>
  <c r="H36" i="33"/>
  <c r="G36" i="33"/>
  <c r="J35" i="33"/>
  <c r="I35" i="33"/>
  <c r="H35" i="33"/>
  <c r="G35" i="33"/>
  <c r="J34" i="33"/>
  <c r="I34" i="33"/>
  <c r="G34" i="33"/>
  <c r="I33" i="33"/>
  <c r="H33" i="33"/>
  <c r="G33" i="33"/>
  <c r="I32" i="33"/>
  <c r="H32" i="33"/>
  <c r="G32" i="33"/>
  <c r="J31" i="33"/>
  <c r="I31" i="33"/>
  <c r="H31" i="33"/>
  <c r="G31" i="33"/>
  <c r="J30" i="33"/>
  <c r="I30" i="33"/>
  <c r="H30" i="33"/>
  <c r="G30" i="33"/>
  <c r="J29" i="33"/>
  <c r="I29" i="33"/>
  <c r="H29" i="33"/>
  <c r="G29" i="33"/>
  <c r="J27" i="33"/>
  <c r="I27" i="33"/>
  <c r="H27" i="33"/>
  <c r="G27" i="33"/>
  <c r="H26" i="33"/>
  <c r="J25" i="33"/>
  <c r="I25" i="33"/>
  <c r="H25" i="33"/>
  <c r="G25" i="33"/>
  <c r="H24" i="33"/>
  <c r="J23" i="33"/>
  <c r="I23" i="33"/>
  <c r="H23" i="33"/>
  <c r="G23" i="33"/>
  <c r="J22" i="33"/>
  <c r="I22" i="33"/>
  <c r="H22" i="33"/>
  <c r="G22" i="33"/>
  <c r="J21" i="33"/>
  <c r="I21" i="33"/>
  <c r="H21" i="33"/>
  <c r="G21" i="33"/>
  <c r="J20" i="33"/>
  <c r="I20" i="33"/>
  <c r="H20" i="33"/>
  <c r="G20" i="33"/>
  <c r="J19" i="33"/>
  <c r="I19" i="33"/>
  <c r="H19" i="33"/>
  <c r="G19" i="33"/>
  <c r="I18" i="33"/>
  <c r="H18" i="33"/>
  <c r="G18" i="33"/>
  <c r="J17" i="33"/>
  <c r="I17" i="33"/>
  <c r="H17" i="33"/>
  <c r="G17" i="33"/>
  <c r="J16" i="33"/>
  <c r="I16" i="33"/>
  <c r="H16" i="33"/>
  <c r="G16" i="33"/>
  <c r="J15" i="33"/>
  <c r="I15" i="33"/>
  <c r="H15" i="33"/>
  <c r="G15" i="33"/>
  <c r="J14" i="33"/>
  <c r="I14" i="33"/>
  <c r="H14" i="33"/>
  <c r="G14" i="33"/>
  <c r="J13" i="33"/>
  <c r="I13" i="33"/>
  <c r="H13" i="33"/>
  <c r="G13" i="33"/>
  <c r="J12" i="33"/>
  <c r="I12" i="33"/>
  <c r="H12" i="33"/>
  <c r="G12" i="33"/>
  <c r="J11" i="33"/>
  <c r="I11" i="33"/>
  <c r="H11" i="33"/>
  <c r="G11" i="33"/>
  <c r="J10" i="33"/>
  <c r="I10" i="33"/>
  <c r="H10" i="33"/>
  <c r="G10" i="33"/>
  <c r="J9" i="33"/>
  <c r="I9" i="33"/>
  <c r="H9" i="33"/>
  <c r="G9" i="33"/>
  <c r="J8" i="33"/>
  <c r="I8" i="33"/>
  <c r="H8" i="33"/>
  <c r="G8" i="33"/>
  <c r="J7" i="33"/>
  <c r="H7" i="33"/>
  <c r="I7" i="33"/>
  <c r="G7" i="33"/>
  <c r="D109" i="33"/>
  <c r="E109" i="33"/>
  <c r="C109" i="33"/>
  <c r="C88" i="33"/>
  <c r="B88" i="33"/>
  <c r="D88" i="33"/>
  <c r="E88" i="33"/>
  <c r="I88" i="33" l="1"/>
  <c r="H77" i="33"/>
  <c r="J77" i="33"/>
  <c r="G77" i="33"/>
  <c r="I77" i="33"/>
  <c r="W32" i="60"/>
  <c r="V32" i="60"/>
  <c r="U32" i="60"/>
  <c r="T32" i="60"/>
  <c r="T35" i="60" s="1"/>
  <c r="S32" i="60"/>
  <c r="R32" i="60"/>
  <c r="Q32" i="60"/>
  <c r="Q35" i="60" s="1"/>
  <c r="P32" i="60"/>
  <c r="O32" i="60"/>
  <c r="N32" i="60"/>
  <c r="M32" i="60"/>
  <c r="L32" i="60"/>
  <c r="K32" i="60"/>
  <c r="J32" i="60"/>
  <c r="I32" i="60"/>
  <c r="I35" i="60" s="1"/>
  <c r="H32" i="60"/>
  <c r="G32" i="60"/>
  <c r="G35" i="60" s="1"/>
  <c r="F32" i="60"/>
  <c r="E32" i="60"/>
  <c r="D32" i="60"/>
  <c r="D35" i="60" s="1"/>
  <c r="C32" i="60"/>
  <c r="B32" i="60"/>
  <c r="W27" i="60"/>
  <c r="V27" i="60"/>
  <c r="U27" i="60"/>
  <c r="T27" i="60"/>
  <c r="S27" i="60"/>
  <c r="R27" i="60"/>
  <c r="Q27" i="60"/>
  <c r="P27" i="60"/>
  <c r="P35" i="60" s="1"/>
  <c r="O27" i="60"/>
  <c r="O35" i="60" s="1"/>
  <c r="N27" i="60"/>
  <c r="M27" i="60"/>
  <c r="L27" i="60"/>
  <c r="K27" i="60"/>
  <c r="J27" i="60"/>
  <c r="I27" i="60"/>
  <c r="H27" i="60"/>
  <c r="G27" i="60"/>
  <c r="F27" i="60"/>
  <c r="E27" i="60"/>
  <c r="D27" i="60"/>
  <c r="C27" i="60"/>
  <c r="B27" i="60"/>
  <c r="W19" i="60"/>
  <c r="V19" i="60"/>
  <c r="U19" i="60"/>
  <c r="T19" i="60"/>
  <c r="S19" i="60"/>
  <c r="R19" i="60"/>
  <c r="Q19" i="60"/>
  <c r="P19" i="60"/>
  <c r="O19" i="60"/>
  <c r="N19" i="60"/>
  <c r="M19" i="60"/>
  <c r="L19" i="60"/>
  <c r="K19" i="60"/>
  <c r="J19" i="60"/>
  <c r="I19" i="60"/>
  <c r="H19" i="60"/>
  <c r="H35" i="60" s="1"/>
  <c r="G19" i="60"/>
  <c r="F19" i="60"/>
  <c r="E19" i="60"/>
  <c r="D19" i="60"/>
  <c r="C19" i="60"/>
  <c r="B19" i="60"/>
  <c r="W18" i="60"/>
  <c r="W8" i="60" s="1"/>
  <c r="L18" i="60"/>
  <c r="L8" i="60" s="1"/>
  <c r="V8" i="60"/>
  <c r="U8" i="60"/>
  <c r="T8" i="60"/>
  <c r="S8" i="60"/>
  <c r="R8" i="60"/>
  <c r="Q8" i="60"/>
  <c r="P8" i="60"/>
  <c r="O8" i="60"/>
  <c r="N8" i="60"/>
  <c r="M8" i="60"/>
  <c r="K8" i="60"/>
  <c r="J8" i="60"/>
  <c r="I8" i="60"/>
  <c r="H8" i="60"/>
  <c r="G8" i="60"/>
  <c r="F8" i="60"/>
  <c r="E8" i="60"/>
  <c r="D8" i="60"/>
  <c r="C8" i="60"/>
  <c r="B8" i="60"/>
  <c r="G23" i="32"/>
  <c r="F23" i="32"/>
  <c r="E23" i="32"/>
  <c r="D23" i="32"/>
  <c r="C23" i="32"/>
  <c r="B23" i="32"/>
  <c r="I22" i="32"/>
  <c r="I21" i="32"/>
  <c r="I20" i="32"/>
  <c r="I19" i="32"/>
  <c r="I18" i="32"/>
  <c r="I17" i="32"/>
  <c r="I16" i="32"/>
  <c r="I15" i="32"/>
  <c r="I14" i="32"/>
  <c r="I13" i="32"/>
  <c r="I12" i="32"/>
  <c r="I11" i="32"/>
  <c r="I10" i="32"/>
  <c r="I9" i="32"/>
  <c r="I8" i="32"/>
  <c r="I7" i="32"/>
  <c r="I6" i="32"/>
  <c r="H6" i="32"/>
  <c r="H23" i="32" s="1"/>
  <c r="AF27" i="45"/>
  <c r="AA27" i="45"/>
  <c r="AA26" i="45" s="1"/>
  <c r="Z27" i="45"/>
  <c r="AB27" i="45" s="1"/>
  <c r="AB26" i="45" s="1"/>
  <c r="K27" i="45"/>
  <c r="AH26" i="45"/>
  <c r="Y26" i="45"/>
  <c r="X26" i="45"/>
  <c r="W26" i="45"/>
  <c r="V26" i="45"/>
  <c r="U26" i="45"/>
  <c r="T26" i="45"/>
  <c r="S26" i="45"/>
  <c r="R26" i="45"/>
  <c r="Q26" i="45"/>
  <c r="J26" i="45"/>
  <c r="I26" i="45"/>
  <c r="H26" i="45"/>
  <c r="G26" i="45"/>
  <c r="F26" i="45"/>
  <c r="E26" i="45"/>
  <c r="D26" i="45"/>
  <c r="C26" i="45"/>
  <c r="B26" i="45"/>
  <c r="AF25" i="45"/>
  <c r="Z25" i="45"/>
  <c r="AB25" i="45" s="1"/>
  <c r="M25" i="45"/>
  <c r="K25" i="45"/>
  <c r="L25" i="45" s="1"/>
  <c r="AF24" i="45"/>
  <c r="AB24" i="45"/>
  <c r="Z24" i="45"/>
  <c r="AA24" i="45" s="1"/>
  <c r="K24" i="45"/>
  <c r="L24" i="45" s="1"/>
  <c r="AF23" i="45"/>
  <c r="AB23" i="45"/>
  <c r="Z23" i="45"/>
  <c r="AA23" i="45" s="1"/>
  <c r="K23" i="45"/>
  <c r="AH22" i="45"/>
  <c r="Y22" i="45"/>
  <c r="X22" i="45"/>
  <c r="W22" i="45"/>
  <c r="V22" i="45"/>
  <c r="U22" i="45"/>
  <c r="T22" i="45"/>
  <c r="S22" i="45"/>
  <c r="R22" i="45"/>
  <c r="Q22" i="45"/>
  <c r="J22" i="45"/>
  <c r="I22" i="45"/>
  <c r="H22" i="45"/>
  <c r="G22" i="45"/>
  <c r="F22" i="45"/>
  <c r="E22" i="45"/>
  <c r="D22" i="45"/>
  <c r="C22" i="45"/>
  <c r="B22" i="45"/>
  <c r="AF21" i="45"/>
  <c r="Z21" i="45"/>
  <c r="L21" i="45"/>
  <c r="K21" i="45"/>
  <c r="M21" i="45" s="1"/>
  <c r="N21" i="45" s="1"/>
  <c r="O21" i="45" s="1"/>
  <c r="P21" i="45" s="1"/>
  <c r="AF20" i="45"/>
  <c r="AA20" i="45"/>
  <c r="Z20" i="45"/>
  <c r="AB20" i="45" s="1"/>
  <c r="AC20" i="45" s="1"/>
  <c r="AD20" i="45" s="1"/>
  <c r="AE20" i="45" s="1"/>
  <c r="K20" i="45"/>
  <c r="M20" i="45" s="1"/>
  <c r="AF19" i="45"/>
  <c r="AB19" i="45"/>
  <c r="AA19" i="45"/>
  <c r="AC19" i="45" s="1"/>
  <c r="AD19" i="45" s="1"/>
  <c r="AE19" i="45" s="1"/>
  <c r="Z19" i="45"/>
  <c r="K19" i="45"/>
  <c r="L19" i="45" s="1"/>
  <c r="AF18" i="45"/>
  <c r="AA18" i="45"/>
  <c r="Z18" i="45"/>
  <c r="K18" i="45"/>
  <c r="AH17" i="45"/>
  <c r="Y17" i="45"/>
  <c r="X17" i="45"/>
  <c r="W17" i="45"/>
  <c r="V17" i="45"/>
  <c r="U17" i="45"/>
  <c r="T17" i="45"/>
  <c r="S17" i="45"/>
  <c r="R17" i="45"/>
  <c r="Q17" i="45"/>
  <c r="J17" i="45"/>
  <c r="I17" i="45"/>
  <c r="H17" i="45"/>
  <c r="G17" i="45"/>
  <c r="F17" i="45"/>
  <c r="E17" i="45"/>
  <c r="D17" i="45"/>
  <c r="C17" i="45"/>
  <c r="B17" i="45"/>
  <c r="AF16" i="45"/>
  <c r="Z16" i="45"/>
  <c r="AA16" i="45" s="1"/>
  <c r="K16" i="45"/>
  <c r="L16" i="45" s="1"/>
  <c r="AF15" i="45"/>
  <c r="AB15" i="45"/>
  <c r="Z15" i="45"/>
  <c r="AA15" i="45" s="1"/>
  <c r="K15" i="45"/>
  <c r="L15" i="45" s="1"/>
  <c r="AF14" i="45"/>
  <c r="Z14" i="45"/>
  <c r="AA14" i="45" s="1"/>
  <c r="K14" i="45"/>
  <c r="AF13" i="45"/>
  <c r="Z13" i="45"/>
  <c r="K13" i="45"/>
  <c r="L13" i="45" s="1"/>
  <c r="AF12" i="45"/>
  <c r="Z12" i="45"/>
  <c r="AA12" i="45" s="1"/>
  <c r="K12" i="45"/>
  <c r="L12" i="45" s="1"/>
  <c r="AF11" i="45"/>
  <c r="Z11" i="45"/>
  <c r="AA11" i="45" s="1"/>
  <c r="M11" i="45"/>
  <c r="K11" i="45"/>
  <c r="L11" i="45" s="1"/>
  <c r="AF10" i="45"/>
  <c r="Z10" i="45"/>
  <c r="AA10" i="45" s="1"/>
  <c r="K10" i="45"/>
  <c r="AF9" i="45"/>
  <c r="Z9" i="45"/>
  <c r="M9" i="45"/>
  <c r="K9" i="45"/>
  <c r="L9" i="45" s="1"/>
  <c r="AF8" i="45"/>
  <c r="Z8" i="45"/>
  <c r="AA8" i="45" s="1"/>
  <c r="AC8" i="45" s="1"/>
  <c r="K8" i="45"/>
  <c r="L8" i="45" s="1"/>
  <c r="AH7" i="45"/>
  <c r="Y7" i="45"/>
  <c r="X7" i="45"/>
  <c r="W7" i="45"/>
  <c r="V7" i="45"/>
  <c r="U7" i="45"/>
  <c r="T7" i="45"/>
  <c r="T28" i="45" s="1"/>
  <c r="S7" i="45"/>
  <c r="R7" i="45"/>
  <c r="Q7" i="45"/>
  <c r="J7" i="45"/>
  <c r="I7" i="45"/>
  <c r="H7" i="45"/>
  <c r="G7" i="45"/>
  <c r="F7" i="45"/>
  <c r="E7" i="45"/>
  <c r="D7" i="45"/>
  <c r="C7" i="45"/>
  <c r="C28" i="45" s="1"/>
  <c r="B7" i="45"/>
  <c r="R28" i="45" l="1"/>
  <c r="Z7" i="45"/>
  <c r="AF7" i="45"/>
  <c r="AF28" i="45" s="1"/>
  <c r="N16" i="45"/>
  <c r="O16" i="45" s="1"/>
  <c r="P16" i="45" s="1"/>
  <c r="AH28" i="45"/>
  <c r="N9" i="45"/>
  <c r="O9" i="45" s="1"/>
  <c r="P9" i="45" s="1"/>
  <c r="N11" i="45"/>
  <c r="AB12" i="45"/>
  <c r="AC12" i="45" s="1"/>
  <c r="AD12" i="45" s="1"/>
  <c r="AE12" i="45" s="1"/>
  <c r="AB14" i="45"/>
  <c r="AC14" i="45" s="1"/>
  <c r="AD14" i="45" s="1"/>
  <c r="AE14" i="45" s="1"/>
  <c r="M16" i="45"/>
  <c r="E28" i="45"/>
  <c r="B35" i="60"/>
  <c r="J35" i="60"/>
  <c r="R35" i="60"/>
  <c r="N25" i="45"/>
  <c r="O25" i="45" s="1"/>
  <c r="P25" i="45" s="1"/>
  <c r="F28" i="45"/>
  <c r="U28" i="45"/>
  <c r="AC11" i="45"/>
  <c r="AD11" i="45" s="1"/>
  <c r="AE11" i="45" s="1"/>
  <c r="AB16" i="45"/>
  <c r="AC16" i="45" s="1"/>
  <c r="AD16" i="45" s="1"/>
  <c r="AE16" i="45" s="1"/>
  <c r="AG16" i="45" s="1"/>
  <c r="H28" i="45"/>
  <c r="V28" i="45"/>
  <c r="W35" i="60"/>
  <c r="C35" i="60"/>
  <c r="K35" i="60"/>
  <c r="S35" i="60"/>
  <c r="E35" i="60"/>
  <c r="M35" i="60"/>
  <c r="U35" i="60"/>
  <c r="G28" i="45"/>
  <c r="L35" i="60"/>
  <c r="D28" i="45"/>
  <c r="AB11" i="45"/>
  <c r="M13" i="45"/>
  <c r="N13" i="45" s="1"/>
  <c r="O13" i="45" s="1"/>
  <c r="P13" i="45" s="1"/>
  <c r="M15" i="45"/>
  <c r="N15" i="45" s="1"/>
  <c r="O15" i="45" s="1"/>
  <c r="P15" i="45" s="1"/>
  <c r="L20" i="45"/>
  <c r="N20" i="45" s="1"/>
  <c r="O20" i="45" s="1"/>
  <c r="P20" i="45" s="1"/>
  <c r="AG20" i="45" s="1"/>
  <c r="S28" i="45"/>
  <c r="K7" i="45"/>
  <c r="AC15" i="45"/>
  <c r="AD15" i="45" s="1"/>
  <c r="AE15" i="45" s="1"/>
  <c r="AG15" i="45" s="1"/>
  <c r="I28" i="45"/>
  <c r="W28" i="45"/>
  <c r="F35" i="60"/>
  <c r="N35" i="60"/>
  <c r="V35" i="60"/>
  <c r="B28" i="45"/>
  <c r="J28" i="45"/>
  <c r="M24" i="45"/>
  <c r="N24" i="45" s="1"/>
  <c r="O24" i="45" s="1"/>
  <c r="P24" i="45" s="1"/>
  <c r="AG24" i="45" s="1"/>
  <c r="X28" i="45"/>
  <c r="AB10" i="45"/>
  <c r="AC10" i="45" s="1"/>
  <c r="AD10" i="45" s="1"/>
  <c r="AE10" i="45" s="1"/>
  <c r="M12" i="45"/>
  <c r="N12" i="45" s="1"/>
  <c r="O12" i="45" s="1"/>
  <c r="P12" i="45" s="1"/>
  <c r="AC24" i="45"/>
  <c r="AD24" i="45" s="1"/>
  <c r="AE24" i="45" s="1"/>
  <c r="Q28" i="45"/>
  <c r="Y28" i="45"/>
  <c r="I23" i="32"/>
  <c r="AD8" i="45"/>
  <c r="AC23" i="45"/>
  <c r="AD27" i="45"/>
  <c r="N8" i="45"/>
  <c r="AB22" i="45"/>
  <c r="L14" i="45"/>
  <c r="M19" i="45"/>
  <c r="N19" i="45" s="1"/>
  <c r="O19" i="45" s="1"/>
  <c r="P19" i="45" s="1"/>
  <c r="AG19" i="45" s="1"/>
  <c r="Z22" i="45"/>
  <c r="AB9" i="45"/>
  <c r="AB7" i="45" s="1"/>
  <c r="M10" i="45"/>
  <c r="O11" i="45"/>
  <c r="P11" i="45" s="1"/>
  <c r="AG11" i="45" s="1"/>
  <c r="AB13" i="45"/>
  <c r="M14" i="45"/>
  <c r="Z17" i="45"/>
  <c r="L18" i="45"/>
  <c r="AC18" i="45"/>
  <c r="AA21" i="45"/>
  <c r="K22" i="45"/>
  <c r="M23" i="45"/>
  <c r="Z26" i="45"/>
  <c r="L27" i="45"/>
  <c r="AC27" i="45"/>
  <c r="AC26" i="45" s="1"/>
  <c r="AA9" i="45"/>
  <c r="AA13" i="45"/>
  <c r="AC13" i="45" s="1"/>
  <c r="AD13" i="45" s="1"/>
  <c r="AE13" i="45" s="1"/>
  <c r="AB18" i="45"/>
  <c r="L23" i="45"/>
  <c r="K17" i="45"/>
  <c r="M18" i="45"/>
  <c r="M17" i="45" s="1"/>
  <c r="AB21" i="45"/>
  <c r="AA25" i="45"/>
  <c r="AC25" i="45" s="1"/>
  <c r="AD25" i="45" s="1"/>
  <c r="AE25" i="45" s="1"/>
  <c r="AG25" i="45" s="1"/>
  <c r="K26" i="45"/>
  <c r="M27" i="45"/>
  <c r="M26" i="45" s="1"/>
  <c r="L10" i="45"/>
  <c r="N10" i="45" s="1"/>
  <c r="O10" i="45" s="1"/>
  <c r="P10" i="45" s="1"/>
  <c r="E77" i="33"/>
  <c r="D77" i="33"/>
  <c r="AG12" i="45" l="1"/>
  <c r="Z28" i="45"/>
  <c r="M22" i="45"/>
  <c r="K28" i="45"/>
  <c r="AC21" i="45"/>
  <c r="AD21" i="45" s="1"/>
  <c r="AE21" i="45" s="1"/>
  <c r="AG21" i="45" s="1"/>
  <c r="AG13" i="45"/>
  <c r="M7" i="45"/>
  <c r="M28" i="45" s="1"/>
  <c r="AC17" i="45"/>
  <c r="AG10" i="45"/>
  <c r="N27" i="45"/>
  <c r="L26" i="45"/>
  <c r="N18" i="45"/>
  <c r="L17" i="45"/>
  <c r="L7" i="45"/>
  <c r="AD26" i="45"/>
  <c r="AE27" i="45"/>
  <c r="AC22" i="45"/>
  <c r="N23" i="45"/>
  <c r="L22" i="45"/>
  <c r="AD23" i="45"/>
  <c r="AA22" i="45"/>
  <c r="AB17" i="45"/>
  <c r="AB28" i="45" s="1"/>
  <c r="N14" i="45"/>
  <c r="O14" i="45" s="1"/>
  <c r="P14" i="45" s="1"/>
  <c r="AG14" i="45" s="1"/>
  <c r="AA17" i="45"/>
  <c r="AA7" i="45"/>
  <c r="AC9" i="45"/>
  <c r="AE8" i="45"/>
  <c r="O8" i="45"/>
  <c r="AD18" i="45"/>
  <c r="Q107" i="21"/>
  <c r="Q106" i="21"/>
  <c r="Q35" i="21"/>
  <c r="Q36" i="21"/>
  <c r="Q37" i="21" s="1"/>
  <c r="H109" i="21"/>
  <c r="G109" i="21"/>
  <c r="F109" i="21"/>
  <c r="E109" i="21"/>
  <c r="D109" i="21"/>
  <c r="I108" i="21"/>
  <c r="I109" i="21" s="1"/>
  <c r="I107" i="21"/>
  <c r="I106" i="21"/>
  <c r="E37" i="21"/>
  <c r="F37" i="21"/>
  <c r="G37" i="21"/>
  <c r="H37" i="21"/>
  <c r="I37" i="21"/>
  <c r="D37" i="21"/>
  <c r="I36" i="21"/>
  <c r="I35" i="21"/>
  <c r="I34" i="21"/>
  <c r="Q34" i="21" s="1"/>
  <c r="D26" i="9"/>
  <c r="E26" i="9"/>
  <c r="F26" i="9"/>
  <c r="G26" i="9"/>
  <c r="C26" i="9"/>
  <c r="H8" i="9"/>
  <c r="H26" i="9" s="1"/>
  <c r="C18" i="76"/>
  <c r="C34" i="76"/>
  <c r="C50" i="76"/>
  <c r="L28" i="45" l="1"/>
  <c r="AA28" i="45"/>
  <c r="Q108" i="21"/>
  <c r="Q109" i="21" s="1"/>
  <c r="P8" i="9"/>
  <c r="AD17" i="45"/>
  <c r="AE18" i="45"/>
  <c r="AD22" i="45"/>
  <c r="AE23" i="45"/>
  <c r="P8" i="45"/>
  <c r="P7" i="45" s="1"/>
  <c r="O7" i="45"/>
  <c r="N17" i="45"/>
  <c r="O18" i="45"/>
  <c r="N22" i="45"/>
  <c r="O23" i="45"/>
  <c r="N26" i="45"/>
  <c r="O27" i="45"/>
  <c r="AC7" i="45"/>
  <c r="AC28" i="45" s="1"/>
  <c r="AD9" i="45"/>
  <c r="AE26" i="45"/>
  <c r="N7" i="45"/>
  <c r="Q5" i="30"/>
  <c r="Q13" i="30" s="1"/>
  <c r="R5" i="30" s="1"/>
  <c r="I5" i="30"/>
  <c r="I13" i="30" s="1"/>
  <c r="E13" i="30"/>
  <c r="F13" i="30"/>
  <c r="G13" i="30"/>
  <c r="H13" i="30"/>
  <c r="D13" i="30"/>
  <c r="G106" i="70"/>
  <c r="H104" i="70"/>
  <c r="G104" i="70"/>
  <c r="F104" i="70"/>
  <c r="F106" i="70" s="1"/>
  <c r="C104" i="70"/>
  <c r="D104" i="70"/>
  <c r="H99" i="70"/>
  <c r="G99" i="70"/>
  <c r="F99" i="70"/>
  <c r="C99" i="70"/>
  <c r="D99" i="70"/>
  <c r="H92" i="70"/>
  <c r="H106" i="70" s="1"/>
  <c r="G92" i="70"/>
  <c r="F92" i="70"/>
  <c r="C92" i="70"/>
  <c r="C106" i="70" s="1"/>
  <c r="D92" i="70"/>
  <c r="D106" i="70" s="1"/>
  <c r="G87" i="70"/>
  <c r="F87" i="70"/>
  <c r="G82" i="70"/>
  <c r="F82" i="70"/>
  <c r="H75" i="70"/>
  <c r="G75" i="70"/>
  <c r="F75" i="70"/>
  <c r="C75" i="70"/>
  <c r="D75" i="70"/>
  <c r="H70" i="70"/>
  <c r="G70" i="70"/>
  <c r="F70" i="70"/>
  <c r="C70" i="70"/>
  <c r="D70" i="70"/>
  <c r="H65" i="70"/>
  <c r="G65" i="70"/>
  <c r="F65" i="70"/>
  <c r="F72" i="70" s="1"/>
  <c r="C65" i="70"/>
  <c r="D65" i="70"/>
  <c r="H58" i="70"/>
  <c r="H72" i="70" s="1"/>
  <c r="G58" i="70"/>
  <c r="G72" i="70" s="1"/>
  <c r="F58" i="70"/>
  <c r="C58" i="70"/>
  <c r="D58" i="70"/>
  <c r="H52" i="70"/>
  <c r="G52" i="70"/>
  <c r="H50" i="70"/>
  <c r="G50" i="70"/>
  <c r="F50" i="70"/>
  <c r="H45" i="70"/>
  <c r="G45" i="70"/>
  <c r="F45" i="70"/>
  <c r="H38" i="70"/>
  <c r="G38" i="70"/>
  <c r="F38" i="70"/>
  <c r="F52" i="70" s="1"/>
  <c r="H35" i="70"/>
  <c r="H33" i="70"/>
  <c r="G33" i="70"/>
  <c r="F33" i="70"/>
  <c r="H28" i="70"/>
  <c r="G28" i="70"/>
  <c r="F28" i="70"/>
  <c r="F35" i="70" s="1"/>
  <c r="H21" i="70"/>
  <c r="G21" i="70"/>
  <c r="G35" i="70" s="1"/>
  <c r="F21" i="70"/>
  <c r="H18" i="70"/>
  <c r="G18" i="70"/>
  <c r="H16" i="70"/>
  <c r="G16" i="70"/>
  <c r="F16" i="70"/>
  <c r="H11" i="70"/>
  <c r="G11" i="70"/>
  <c r="F11" i="70"/>
  <c r="H4" i="70"/>
  <c r="G4" i="70"/>
  <c r="F4" i="70"/>
  <c r="F18" i="70" s="1"/>
  <c r="C87" i="70"/>
  <c r="C82" i="70"/>
  <c r="B75" i="70"/>
  <c r="B70" i="70"/>
  <c r="C39" i="70"/>
  <c r="D39" i="70"/>
  <c r="C40" i="70"/>
  <c r="D40" i="70"/>
  <c r="C41" i="70"/>
  <c r="D41" i="70"/>
  <c r="C42" i="70"/>
  <c r="D42" i="70"/>
  <c r="C43" i="70"/>
  <c r="D43" i="70"/>
  <c r="C44" i="70"/>
  <c r="D44" i="70"/>
  <c r="C46" i="70"/>
  <c r="D46" i="70"/>
  <c r="C47" i="70"/>
  <c r="D47" i="70"/>
  <c r="C48" i="70"/>
  <c r="D48" i="70"/>
  <c r="C49" i="70"/>
  <c r="D49" i="70"/>
  <c r="C50" i="70"/>
  <c r="D50" i="70"/>
  <c r="C29" i="70"/>
  <c r="D29" i="70"/>
  <c r="D28" i="70" s="1"/>
  <c r="C30" i="70"/>
  <c r="D30" i="70"/>
  <c r="C31" i="70"/>
  <c r="D31" i="70"/>
  <c r="C32" i="70"/>
  <c r="D32" i="70"/>
  <c r="C33" i="70"/>
  <c r="C22" i="70"/>
  <c r="D22" i="70"/>
  <c r="C23" i="70"/>
  <c r="D23" i="70"/>
  <c r="C24" i="70"/>
  <c r="D24" i="70"/>
  <c r="C25" i="70"/>
  <c r="D25" i="70"/>
  <c r="C26" i="70"/>
  <c r="D26" i="70"/>
  <c r="C27" i="70"/>
  <c r="D33" i="70"/>
  <c r="D5" i="70"/>
  <c r="D6" i="70"/>
  <c r="D12" i="70"/>
  <c r="D13" i="70"/>
  <c r="D14" i="70"/>
  <c r="D15" i="70"/>
  <c r="D16" i="70"/>
  <c r="C5" i="70"/>
  <c r="C6" i="70"/>
  <c r="C7" i="70"/>
  <c r="C8" i="70"/>
  <c r="C9" i="70"/>
  <c r="C10" i="70"/>
  <c r="C12" i="70"/>
  <c r="C13" i="70"/>
  <c r="C14" i="70"/>
  <c r="C15" i="70"/>
  <c r="C16" i="70"/>
  <c r="B33" i="70"/>
  <c r="B87" i="70"/>
  <c r="B104" i="70"/>
  <c r="B99" i="70"/>
  <c r="B92" i="70"/>
  <c r="B82" i="70"/>
  <c r="B65" i="70"/>
  <c r="B58" i="70"/>
  <c r="B72" i="70" s="1"/>
  <c r="B50" i="70"/>
  <c r="B16" i="70"/>
  <c r="B47" i="70"/>
  <c r="B48" i="70"/>
  <c r="B49" i="70"/>
  <c r="B46" i="70"/>
  <c r="B40" i="70"/>
  <c r="B41" i="70"/>
  <c r="B42" i="70"/>
  <c r="B43" i="70"/>
  <c r="B44" i="70"/>
  <c r="B39" i="70"/>
  <c r="B30" i="70"/>
  <c r="B31" i="70"/>
  <c r="B32" i="70"/>
  <c r="B29" i="70"/>
  <c r="B23" i="70"/>
  <c r="B24" i="70"/>
  <c r="B21" i="70" s="1"/>
  <c r="B25" i="70"/>
  <c r="B26" i="70"/>
  <c r="B27" i="70"/>
  <c r="B22" i="70"/>
  <c r="B13" i="70"/>
  <c r="B14" i="70"/>
  <c r="B15" i="70"/>
  <c r="B12" i="70"/>
  <c r="B11" i="70" s="1"/>
  <c r="B6" i="70"/>
  <c r="B7" i="70"/>
  <c r="B8" i="70"/>
  <c r="B9" i="70"/>
  <c r="B10" i="70"/>
  <c r="B5" i="70"/>
  <c r="D19" i="73"/>
  <c r="D18" i="73"/>
  <c r="D17" i="73"/>
  <c r="C19" i="73"/>
  <c r="C18" i="73"/>
  <c r="C17" i="73"/>
  <c r="B18" i="73"/>
  <c r="B19" i="73"/>
  <c r="D13" i="73"/>
  <c r="D12" i="73"/>
  <c r="D11" i="73"/>
  <c r="C13" i="73"/>
  <c r="C12" i="73"/>
  <c r="C11" i="73"/>
  <c r="B12" i="73"/>
  <c r="B13" i="73"/>
  <c r="D7" i="73"/>
  <c r="D6" i="73"/>
  <c r="D5" i="73"/>
  <c r="C7" i="73"/>
  <c r="C6" i="73"/>
  <c r="C5" i="73"/>
  <c r="B6" i="73"/>
  <c r="B7" i="73"/>
  <c r="B45" i="70" l="1"/>
  <c r="B106" i="70"/>
  <c r="P26" i="9"/>
  <c r="Q8" i="9" s="1"/>
  <c r="B28" i="70"/>
  <c r="D11" i="70"/>
  <c r="B89" i="70"/>
  <c r="B4" i="70"/>
  <c r="B18" i="70" s="1"/>
  <c r="D45" i="70"/>
  <c r="C89" i="70"/>
  <c r="AE17" i="45"/>
  <c r="AG18" i="45"/>
  <c r="O26" i="45"/>
  <c r="P27" i="45"/>
  <c r="O22" i="45"/>
  <c r="P23" i="45"/>
  <c r="P22" i="45" s="1"/>
  <c r="N28" i="45"/>
  <c r="AG8" i="45"/>
  <c r="AE9" i="45"/>
  <c r="AD7" i="45"/>
  <c r="AD28" i="45" s="1"/>
  <c r="AE22" i="45"/>
  <c r="O17" i="45"/>
  <c r="P18" i="45"/>
  <c r="P17" i="45" s="1"/>
  <c r="D38" i="70"/>
  <c r="D52" i="70" s="1"/>
  <c r="D21" i="70"/>
  <c r="D35" i="70" s="1"/>
  <c r="D4" i="70"/>
  <c r="D72" i="70"/>
  <c r="C72" i="70"/>
  <c r="C45" i="70"/>
  <c r="C28" i="70"/>
  <c r="C11" i="70"/>
  <c r="C38" i="70"/>
  <c r="C52" i="70" s="1"/>
  <c r="C21" i="70"/>
  <c r="C4" i="70"/>
  <c r="B38" i="70"/>
  <c r="B35" i="70"/>
  <c r="B17" i="73"/>
  <c r="B11" i="73"/>
  <c r="B5" i="73"/>
  <c r="H36" i="73"/>
  <c r="G36" i="73"/>
  <c r="F36" i="73"/>
  <c r="H42" i="73"/>
  <c r="G42" i="73"/>
  <c r="F42" i="73"/>
  <c r="H30" i="73"/>
  <c r="G30" i="73"/>
  <c r="F30" i="73"/>
  <c r="H8" i="73"/>
  <c r="G8" i="73"/>
  <c r="F8" i="73"/>
  <c r="H14" i="73"/>
  <c r="G14" i="73"/>
  <c r="F14" i="73"/>
  <c r="H20" i="73"/>
  <c r="G20" i="73"/>
  <c r="F20" i="73"/>
  <c r="D42" i="73"/>
  <c r="C42" i="73"/>
  <c r="B42" i="73"/>
  <c r="D36" i="73"/>
  <c r="C36" i="73"/>
  <c r="B36" i="73"/>
  <c r="D30" i="73"/>
  <c r="C30" i="73"/>
  <c r="B30" i="73"/>
  <c r="O28" i="45" l="1"/>
  <c r="B52" i="70"/>
  <c r="D18" i="70"/>
  <c r="AG23" i="45"/>
  <c r="P26" i="45"/>
  <c r="P28" i="45" s="1"/>
  <c r="AG27" i="45"/>
  <c r="AG9" i="45"/>
  <c r="AG7" i="45" s="1"/>
  <c r="AG28" i="45" s="1"/>
  <c r="AE7" i="45"/>
  <c r="AE28" i="45" s="1"/>
  <c r="C35" i="70"/>
  <c r="C18" i="70"/>
  <c r="C8" i="73"/>
  <c r="D14" i="73"/>
  <c r="B14" i="73" s="1"/>
  <c r="D8" i="73"/>
  <c r="B8" i="73" s="1"/>
  <c r="C20" i="73"/>
  <c r="C14" i="73"/>
  <c r="D20" i="73"/>
  <c r="B20" i="73" s="1"/>
  <c r="H41" i="79"/>
  <c r="G41" i="7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pcuba</author>
  </authors>
  <commentList>
    <comment ref="D4" authorId="0" shapeId="0" xr:uid="{00000000-0006-0000-0100-000001000000}">
      <text>
        <r>
          <rPr>
            <sz val="8"/>
            <color indexed="81"/>
            <rFont val="Tahoma"/>
            <family val="2"/>
          </rPr>
          <t xml:space="preserve">
Nombre del Indicador</t>
        </r>
      </text>
    </comment>
  </commentList>
</comments>
</file>

<file path=xl/sharedStrings.xml><?xml version="1.0" encoding="utf-8"?>
<sst xmlns="http://schemas.openxmlformats.org/spreadsheetml/2006/main" count="2713" uniqueCount="1289">
  <si>
    <t>03</t>
  </si>
  <si>
    <t>05</t>
  </si>
  <si>
    <t>TOTAL</t>
  </si>
  <si>
    <t>RECURSOS PUBLICOS</t>
  </si>
  <si>
    <t>MONTO</t>
  </si>
  <si>
    <t>PROFESIONALES</t>
  </si>
  <si>
    <t>TECNICOS</t>
  </si>
  <si>
    <t>AUXILIARES</t>
  </si>
  <si>
    <t>DIRECTIVOS/FUNCIONARIOS</t>
  </si>
  <si>
    <t>FUENTE DE FINANCIAMIENTO</t>
  </si>
  <si>
    <t xml:space="preserve"> REMUNERATIVA</t>
  </si>
  <si>
    <t>CATEGORIA</t>
  </si>
  <si>
    <t>PEA</t>
  </si>
  <si>
    <t>S/.</t>
  </si>
  <si>
    <t>Est. %</t>
  </si>
  <si>
    <t>EST. %</t>
  </si>
  <si>
    <t>GASTOS CORRIENTES */</t>
  </si>
  <si>
    <t>TOTAL (A)</t>
  </si>
  <si>
    <t>01</t>
  </si>
  <si>
    <t>02</t>
  </si>
  <si>
    <t>04</t>
  </si>
  <si>
    <t>06</t>
  </si>
  <si>
    <t>07</t>
  </si>
  <si>
    <t>..</t>
  </si>
  <si>
    <t>OTROS</t>
  </si>
  <si>
    <t>COSTO ANUAL</t>
  </si>
  <si>
    <t>OBLIGACIONES DEL EMPLEADOR (CARGAS SOCIALES)</t>
  </si>
  <si>
    <t>GASTOS VARIABLES Y OCASIONALES</t>
  </si>
  <si>
    <t>TRANSFERENCIAS CAFAE</t>
  </si>
  <si>
    <t>RUBROS</t>
  </si>
  <si>
    <t>SEGUROS</t>
  </si>
  <si>
    <t>NUEVOS SOLES</t>
  </si>
  <si>
    <t>CONSULTORIAS</t>
  </si>
  <si>
    <t>1. RECURSOS ORDINARIOS</t>
  </si>
  <si>
    <t>2. RECURSOS DIRECTAM. RECAUD.</t>
  </si>
  <si>
    <t>3.- RECURSOS OPERACIONES</t>
  </si>
  <si>
    <t>4. DONACIONES Y TRANSFERENCIAS</t>
  </si>
  <si>
    <t>5. RECURSOS DETERMINADOS</t>
  </si>
  <si>
    <t xml:space="preserve">    - CONTRIBUCIONES A FONDOS</t>
  </si>
  <si>
    <t xml:space="preserve">    - FONDO DE COMPENCIÓN MUNICIPAL</t>
  </si>
  <si>
    <t xml:space="preserve">    - IMPUESTOS MUNICIPALES</t>
  </si>
  <si>
    <t xml:space="preserve">    - CANON  Y  SOBRECANON, REGALIAS</t>
  </si>
  <si>
    <t xml:space="preserve">       Y PARTICIPACIONES</t>
  </si>
  <si>
    <t>TOTAL    (*)</t>
  </si>
  <si>
    <t>(PIA) = Presupuesto Institucional de Apertura</t>
  </si>
  <si>
    <t>(*) EL PRODUCTO QUE SE ADQUIERE</t>
  </si>
  <si>
    <t>NIVELES REMUNERATIVOS</t>
  </si>
  <si>
    <t>(1)</t>
  </si>
  <si>
    <t>(2)</t>
  </si>
  <si>
    <t>(3)</t>
  </si>
  <si>
    <t>(4)</t>
  </si>
  <si>
    <t>(5)</t>
  </si>
  <si>
    <t>(6)</t>
  </si>
  <si>
    <t xml:space="preserve">     ………….</t>
  </si>
  <si>
    <t>NOTAS</t>
  </si>
  <si>
    <t xml:space="preserve">(1) PEA: </t>
  </si>
  <si>
    <t xml:space="preserve">(2) REMUNERACION: </t>
  </si>
  <si>
    <t xml:space="preserve">SE CONSIGNARA LA REMUNERACION MENSUAL PROMEDIO DE UN SERVIDOR EN CADA NIVEL DE LA CARRERA PUBLICA SEGUN CORRESPONDA </t>
  </si>
  <si>
    <t xml:space="preserve">(3) CAFAE: </t>
  </si>
  <si>
    <t xml:space="preserve">SE CONSIGNARA EL  INCENTIVO LABORAL  MENSUAL PROMEDIO QUE POR DISPOSICION EXPRESA SE LE OTORGUE A UN SERVIDOR EN CADA NIVEL SEGUN CORRESPONDA </t>
  </si>
  <si>
    <t xml:space="preserve">(4) AETA: </t>
  </si>
  <si>
    <t xml:space="preserve">SOLO APLICABLE AL SECTOR SALUD. SE CONSIGNARA LA ASIGNACION EXTRAORDINARIA POR TRABAJO ASISTENCIAL  MENSUAL PROMEDIO DE UN SERVIDOR EN CADA NIVEL </t>
  </si>
  <si>
    <t xml:space="preserve">SEGUN CORRESPONDA </t>
  </si>
  <si>
    <t xml:space="preserve">(5) OTROS BENEFICIOS - ASIGNACION MENSUAL </t>
  </si>
  <si>
    <t xml:space="preserve">RUBROS ANTERIORES . EN HOJA INDEPENDIENTES SE DETALLARA CADA CONCEPTO Y MONTO, ASI COMO LA DISPOSICION EXPRESA QUE LOS AUTORICE Y LA PERIODICIDAD CON QUE </t>
  </si>
  <si>
    <t xml:space="preserve">SE OTORGA . DEBERA DETALLAR POR CADA CONCEPTO ASI COMO LA DISPOSICION EXPRESA QUE LOS AUTORICE Y LA PERIODICIDAD CON QUE SE OTORGA (MENSUAL, BIMENSUAL, </t>
  </si>
  <si>
    <t>TRIMESTRAL , CUATRIMENSUAL)</t>
  </si>
  <si>
    <t>(7)</t>
  </si>
  <si>
    <t>ADQUISICIONES/CONTRATACIONES/OBRAS</t>
  </si>
  <si>
    <t>FECHA PROG. CONV.</t>
  </si>
  <si>
    <t xml:space="preserve">    - OTROS (ESPECIFICAR)</t>
  </si>
  <si>
    <t>TOTAL SECTOR</t>
  </si>
  <si>
    <t>PROYECTO</t>
  </si>
  <si>
    <t>CODIGO SNIP</t>
  </si>
  <si>
    <t>TIPO DE PROCESO DE SELECCIÓN</t>
  </si>
  <si>
    <t>ADQUISICIÓN</t>
  </si>
  <si>
    <t>OBSERVACIONES</t>
  </si>
  <si>
    <t>ESTADO DEL PROCESO</t>
  </si>
  <si>
    <t>PART. %</t>
  </si>
  <si>
    <t xml:space="preserve">       OFICIALES DE CREDITO</t>
  </si>
  <si>
    <t>SERVICIO DE DEUDA</t>
  </si>
  <si>
    <t>(**) PNUD, BONOS, etc.</t>
  </si>
  <si>
    <t xml:space="preserve"> </t>
  </si>
  <si>
    <t>FAG</t>
  </si>
  <si>
    <t>TIPO DE CONTRATO</t>
  </si>
  <si>
    <t>PNUD</t>
  </si>
  <si>
    <t>CAS</t>
  </si>
  <si>
    <t>SNP</t>
  </si>
  <si>
    <t>…</t>
  </si>
  <si>
    <t>PLIEGO</t>
  </si>
  <si>
    <t>UNIDAD EJECUTORA</t>
  </si>
  <si>
    <t xml:space="preserve">OTROS </t>
  </si>
  <si>
    <t>FUNCIÓN DESEMPEÑADA</t>
  </si>
  <si>
    <t>SUB TOTAL GASTOS CORRIENTES</t>
  </si>
  <si>
    <t>SUB TOTAL GASTOS DE CAPITAL</t>
  </si>
  <si>
    <t>SUB TOTAL SERVICIO DE DEUDA</t>
  </si>
  <si>
    <t>GASTOS DE CAPITAL</t>
  </si>
  <si>
    <t>1: Reserva de Contingencia</t>
  </si>
  <si>
    <t>2: Personal y Obligaciones Sociales</t>
  </si>
  <si>
    <t>3: Pensiones y Prestaciones Sociales</t>
  </si>
  <si>
    <t>4: Bienes y Servicios</t>
  </si>
  <si>
    <t>5: Donaciones y Transferencias</t>
  </si>
  <si>
    <t>6: Otros Gastos</t>
  </si>
  <si>
    <t>7: Donaciones y Transferencias</t>
  </si>
  <si>
    <t>8: Otros Gastos</t>
  </si>
  <si>
    <t>9: Adquisiciones de Activos No Financieros</t>
  </si>
  <si>
    <t>10: Adquisiciones de Activos Financieros</t>
  </si>
  <si>
    <t>11: Servicio de la Deuda</t>
  </si>
  <si>
    <t>GASTOS CORRIENTES</t>
  </si>
  <si>
    <t>TRIMESTRAL , CUATRIMENSUAL  O SIN PERIODICIDAD)</t>
  </si>
  <si>
    <t>(8)</t>
  </si>
  <si>
    <t>SUB TOTAL OTROS BENEFICIOS ... (no, mensuales, monto anual)</t>
  </si>
  <si>
    <t>ESPECIALIDAD (**)</t>
  </si>
  <si>
    <t>(**) LA ESPECIALIDAD TOMANDO ENCUENTA HACIENDO REFERENCIA UNA O MAS DE LAS 25 FUNCIONES DEL CLASIFICADOR FUNCIONAL PROGRAMATICO</t>
  </si>
  <si>
    <t xml:space="preserve">CONTRAPRESTACIÓN MENSUAL </t>
  </si>
  <si>
    <t>FUNCIONES</t>
  </si>
  <si>
    <t>PPTO (PIA)</t>
  </si>
  <si>
    <t>1 Legislativa</t>
  </si>
  <si>
    <t>2 Relaciones Exteriores</t>
  </si>
  <si>
    <t>3 Planeam. Gestión y Reserva</t>
  </si>
  <si>
    <t>Decreto Legislativo 728 (Regimen Privado)</t>
  </si>
  <si>
    <t>DNI</t>
  </si>
  <si>
    <t>Apellidos y Nombres</t>
  </si>
  <si>
    <t>Numero de contratos o renovaciones</t>
  </si>
  <si>
    <t>Meses Ejecutados</t>
  </si>
  <si>
    <t>Monto Ejecutado</t>
  </si>
  <si>
    <t>Titulo Profesióonal, Técncio o Capacitación Ocupacional</t>
  </si>
  <si>
    <t>Fuente de Información</t>
  </si>
  <si>
    <t>7: Donaciones y Transferencias (de capital)</t>
  </si>
  <si>
    <t>5: Donaciones y Transferencias (corrientes)</t>
  </si>
  <si>
    <t>6: Otros Gastos (corrientes)</t>
  </si>
  <si>
    <t>8: Otros Gastos (de capital)</t>
  </si>
  <si>
    <t>TOTAL GASTOS UNIDAD EJECUTORA / ENTIDAD PÚBLICA</t>
  </si>
  <si>
    <t>CONTRATANTE</t>
  </si>
  <si>
    <t>CONTRATADO</t>
  </si>
  <si>
    <t>COSTO TOTAL EN PLANILLAS (*)</t>
  </si>
  <si>
    <t>Profesión</t>
  </si>
  <si>
    <t>Grado Academico</t>
  </si>
  <si>
    <t>PEA / Beneficiarios</t>
  </si>
  <si>
    <t>REMUNERACION MENSUAL (cada persona)</t>
  </si>
  <si>
    <t>CAFAE MENSUL (cada persona)</t>
  </si>
  <si>
    <t>AETA MENSUAL (cada persona)</t>
  </si>
  <si>
    <t>SUB TOTAL INGRESOS MENSUALES (cada persona)</t>
  </si>
  <si>
    <r>
      <rPr>
        <b/>
        <sz val="9"/>
        <rFont val="Arial"/>
        <family val="2"/>
      </rPr>
      <t xml:space="preserve">LAS COLUMNAS COMO SEAN NECESARIAS, </t>
    </r>
    <r>
      <rPr>
        <sz val="9"/>
        <rFont val="Arial"/>
        <family val="2"/>
      </rPr>
      <t xml:space="preserve">SE CONSIGNARA LOS OTROS BENEFICIOS - ASIGNACIONES MENSUALES PERIODICOS  DE UN SERVIDOR EN CADA NIVEL SEGÚN CORRESPONDA NO CONSIGNADO EN LOS </t>
    </r>
  </si>
  <si>
    <r>
      <rPr>
        <b/>
        <sz val="9"/>
        <rFont val="Arial"/>
        <family val="2"/>
      </rPr>
      <t xml:space="preserve">LAS COLUMNAS COMO SEAN NECESARIAS, </t>
    </r>
    <r>
      <rPr>
        <sz val="9"/>
        <rFont val="Arial"/>
        <family val="2"/>
      </rPr>
      <t xml:space="preserve">SE CONSIGNARA LOS OTROS BENEFICIOS - ASIGNACIONES PERIODICOS O NO PERIODICAS DE UN SERVIDOR EN CADA NIVEL SEGÚN CORRESPONDA NO CONSIGNADO EN LOS </t>
    </r>
  </si>
  <si>
    <t>(9)</t>
  </si>
  <si>
    <t>TOTAL INGRESO ANUAL PEA</t>
  </si>
  <si>
    <t>TOTAL INGRESOS ANUAL POR PERSONA</t>
  </si>
  <si>
    <t>MONTO ANUAL</t>
  </si>
  <si>
    <t>(10)</t>
  </si>
  <si>
    <t>DIFERENCIA INGRESO ANUAL PEA</t>
  </si>
  <si>
    <t xml:space="preserve">DIFERENCIA INGRESO ANUAL POR PERSONAL </t>
  </si>
  <si>
    <t>SE CONSIGNARA EL NUMERO TOTAL DE PERSONAL ACTIVO ( NOMBRADO Y CONTRATADO) SEGÚN EL PRESUPUESTO ANILITOCO DE PERSONAL (PAP) APROBADO</t>
  </si>
  <si>
    <t>(**) Recursos Públicos / Recursos Ordinarios / Recursos Directamente Recaudados / Donaciones  y  Transferencias / Operaciones Oficiales de Crédito/ Recursos Determinados</t>
  </si>
  <si>
    <t>FECHA DE SUSCRIPCION DEL CONTRATO</t>
  </si>
  <si>
    <t>FECHA DE VENCIMIENTO DEL PLAZO</t>
  </si>
  <si>
    <t>PLAZO DE EJEUCION DE OBRAS</t>
  </si>
  <si>
    <t>AMPLIACION DE PLAZO</t>
  </si>
  <si>
    <t>FECHA DE VENCIMIENTO DE PLAZO</t>
  </si>
  <si>
    <t>FECHA DE ENTREGA</t>
  </si>
  <si>
    <t>FECHA DE CONFORMIDAD DE OBRA</t>
  </si>
  <si>
    <t>VESTUARIO</t>
  </si>
  <si>
    <t>BONOS POR FUNCION JURIDICCIONAL Y FISCAL</t>
  </si>
  <si>
    <t>DIETAS</t>
  </si>
  <si>
    <t>RETRIBUCIONES EN BIENES</t>
  </si>
  <si>
    <t>MOVILIDAD PARA TRASLADO DE TRABAJADORES</t>
  </si>
  <si>
    <t>PRODUCTIVIDAD</t>
  </si>
  <si>
    <t>SEGUROS (ESPECIFICAR)</t>
  </si>
  <si>
    <t>GASTOS POR ESTACIONAMIENTO DE VEHICULOS</t>
  </si>
  <si>
    <t>DIETA DE DIRECTORIO</t>
  </si>
  <si>
    <t>OTROS INGRESOS NO MENSUALES 
(anual cada personal)</t>
  </si>
  <si>
    <t>INCENTIVOS O PRODUCTIVIDAD (cada persona)</t>
  </si>
  <si>
    <t>MOVILIDAD</t>
  </si>
  <si>
    <t>RACIONAMIENTO</t>
  </si>
  <si>
    <t>BONOS</t>
  </si>
  <si>
    <t>(10) SUB TOTAL</t>
  </si>
  <si>
    <t>SUMATORIA DE LAS COLUMNAS (2), (3), (4), (5), (6), (7), (8), (9)</t>
  </si>
  <si>
    <t>(11) AGUINALDOS, GRAFICACIONES Y ESCOLARIDAD</t>
  </si>
  <si>
    <t>(12) OTROS BENEFICIOS - ASIGNACION ANUAL</t>
  </si>
  <si>
    <t>(11)</t>
  </si>
  <si>
    <t>(12)</t>
  </si>
  <si>
    <t xml:space="preserve">MULTIMPLACIÓN DE LA COLUMNA (10) POR 12 (MESES) Y AL RESULTADO SE SUMA LA COLUMNA (13) </t>
  </si>
  <si>
    <t>(13)</t>
  </si>
  <si>
    <t>(14)</t>
  </si>
  <si>
    <t>(15)</t>
  </si>
  <si>
    <t>(14) TOTAL INGRESOS ANUAL POR PERSONA</t>
  </si>
  <si>
    <t>(15) TOTAL ANUAL PEA</t>
  </si>
  <si>
    <t>(13) SUB TOTAL OTROS BENEFICIOS</t>
  </si>
  <si>
    <t>SUMATORIA DE LAS COLUMNAS (11) Y (12)</t>
  </si>
  <si>
    <t>MULTIPLICACIÓN DEL A COMUNTA (1) POR LA COLUMNA (14)</t>
  </si>
  <si>
    <t>CONTRATISTA (RUC y Denominacion)</t>
  </si>
  <si>
    <t>MODALIDAD</t>
  </si>
  <si>
    <t>NUMERO DEL PROCESO</t>
  </si>
  <si>
    <t>PROGRAMAS SOCIALES</t>
  </si>
  <si>
    <t>JUNTOS</t>
  </si>
  <si>
    <t>SAMU</t>
  </si>
  <si>
    <t>SMN</t>
  </si>
  <si>
    <t>Mortalidad Materna</t>
  </si>
  <si>
    <t>Mortalidad Neonatal</t>
  </si>
  <si>
    <t>II.  GESTACIÓN</t>
  </si>
  <si>
    <t>PAN</t>
  </si>
  <si>
    <t>CUNA MAS</t>
  </si>
  <si>
    <t>Desnutrición Cronica</t>
  </si>
  <si>
    <t>Mortalidad Infantil</t>
  </si>
  <si>
    <t>Desarrollo cognitivo, lenguaje, socioemocional y motor</t>
  </si>
  <si>
    <t>PELA</t>
  </si>
  <si>
    <t>Logros de aprendizaje</t>
  </si>
  <si>
    <t>Cobertura escolar</t>
  </si>
  <si>
    <t>PELA Primaria</t>
  </si>
  <si>
    <t>PELA Secundaria</t>
  </si>
  <si>
    <t>Logros de aprindizaje</t>
  </si>
  <si>
    <t>Deserción escolar</t>
  </si>
  <si>
    <t>Jovenes a la obra</t>
  </si>
  <si>
    <t>Beca 18</t>
  </si>
  <si>
    <t>Acceso a la educación superior de calidad</t>
  </si>
  <si>
    <t>Educacion pertienente para el mercado laboral</t>
  </si>
  <si>
    <t>Pensión 65</t>
  </si>
  <si>
    <t>Asegurar las condiciones básicas para la subsistencia</t>
  </si>
  <si>
    <t>III.  De 0 a 2 AÑOS</t>
  </si>
  <si>
    <t>IV. DE 3 A 5 AÑOS</t>
  </si>
  <si>
    <t>V. DE 6 A 12 AÑOS</t>
  </si>
  <si>
    <t>VI. DE 13 A 17 AÑOS</t>
  </si>
  <si>
    <t>VII. DE 17 A 24 AÑOS</t>
  </si>
  <si>
    <t>VIII. DE 65 A MAS</t>
  </si>
  <si>
    <t>I.  DE GESTANTES A NIÑOS DE HASTA 14 AÑOS</t>
  </si>
  <si>
    <t>BENEFICIARIOS</t>
  </si>
  <si>
    <t>PRESUPUESTO PIA</t>
  </si>
  <si>
    <t>PRESUPUESTO PIM</t>
  </si>
  <si>
    <t>MONTO PRESUPUESTADO (*)</t>
  </si>
  <si>
    <t>0: Reserva de Contingencia</t>
  </si>
  <si>
    <t>1: Personal y Obligaciones Sociales</t>
  </si>
  <si>
    <t>2: Pensiones y Prestaciones Sociales</t>
  </si>
  <si>
    <t>3: Bienes y Servicios</t>
  </si>
  <si>
    <t>4: Donaciones y Transferencias</t>
  </si>
  <si>
    <t>5: Otros Gastos</t>
  </si>
  <si>
    <t>6: Adquisiciones de Activos No Financieros</t>
  </si>
  <si>
    <t>7: Adquisiciones de Activos Financieros</t>
  </si>
  <si>
    <t>8: Servicio de la Deuda</t>
  </si>
  <si>
    <t>4 Defensa y Seg. Nacional</t>
  </si>
  <si>
    <t>5 Orden Púb. y Seguridad</t>
  </si>
  <si>
    <t>6 Justicia</t>
  </si>
  <si>
    <t>7 Trabajo</t>
  </si>
  <si>
    <t>9 Turismo</t>
  </si>
  <si>
    <t>10 Agropecuaria</t>
  </si>
  <si>
    <t>11 Pesca</t>
  </si>
  <si>
    <t>12 Energía</t>
  </si>
  <si>
    <t>13 Mineria</t>
  </si>
  <si>
    <t>14 Industria</t>
  </si>
  <si>
    <t>15 Transporte</t>
  </si>
  <si>
    <t>16 Comunicaciones</t>
  </si>
  <si>
    <t>17 Ambiente</t>
  </si>
  <si>
    <t>18 aneamiento</t>
  </si>
  <si>
    <t>19 Vivienda y Des. Urbano</t>
  </si>
  <si>
    <t>20 Salud</t>
  </si>
  <si>
    <t>21 Cultura y Deporte</t>
  </si>
  <si>
    <t>22 Educación</t>
  </si>
  <si>
    <t>23 Protección Social</t>
  </si>
  <si>
    <t>24 Previsión Social</t>
  </si>
  <si>
    <t>25 Deuda Pública</t>
  </si>
  <si>
    <t>SUMINISTROS PARA MANTENIMIENTO Y REPARACION</t>
  </si>
  <si>
    <t>SERVICIOS DE LIMPIEZA, SEGURIDAD Y VIGILANCIA</t>
  </si>
  <si>
    <t>ALQUILERES DE MUEBLES E INMUEBLES</t>
  </si>
  <si>
    <t>REPUESTOS Y ACCESORIOS</t>
  </si>
  <si>
    <t>ENSERES</t>
  </si>
  <si>
    <t>CONTRATO ADMINISTRATIVO DE SERVICIOS</t>
  </si>
  <si>
    <t>COMPRA DE OTROS BIENES</t>
  </si>
  <si>
    <t>CAFAE MENSUAL (cada persona)</t>
  </si>
  <si>
    <t>Linea Base</t>
  </si>
  <si>
    <t>Meta 2021</t>
  </si>
  <si>
    <t>Responsable</t>
  </si>
  <si>
    <t>Resultado</t>
  </si>
  <si>
    <t>Proyectado</t>
  </si>
  <si>
    <t>Meta</t>
  </si>
  <si>
    <t>UNIDADES EJECUTORAS O ENTIDADES PÚBLICAS ADSCRITAS AL SECTOR</t>
  </si>
  <si>
    <t>RESERVA DE CONTINGENCIA</t>
  </si>
  <si>
    <t>PERSONAL Y OBLIGAC. SOC.</t>
  </si>
  <si>
    <t>PENSIONES Y PREST. SOC.</t>
  </si>
  <si>
    <t>BIENES Y SERVICIOS</t>
  </si>
  <si>
    <t>DONACIONES TRANSFER.</t>
  </si>
  <si>
    <t>OTROS GASTOS</t>
  </si>
  <si>
    <t>SUB TOTAL GASTO CTE</t>
  </si>
  <si>
    <t>DONACIONES Y TRANSFER,</t>
  </si>
  <si>
    <t>ADQUIS. ACT. NO FINANC.</t>
  </si>
  <si>
    <t>ADQUIS. ACT. FINANC.</t>
  </si>
  <si>
    <t>SUB TOTAL GASTOS CAP.</t>
  </si>
  <si>
    <t xml:space="preserve">SERVICIO DE DEUDA </t>
  </si>
  <si>
    <t>SUB TOTAL SER. DEUDA</t>
  </si>
  <si>
    <t>Ley 30057 
(Ley del Servicio Civil)</t>
  </si>
  <si>
    <t>001</t>
  </si>
  <si>
    <t>002</t>
  </si>
  <si>
    <t>003</t>
  </si>
  <si>
    <t>005</t>
  </si>
  <si>
    <t>006</t>
  </si>
  <si>
    <t>007</t>
  </si>
  <si>
    <t>004</t>
  </si>
  <si>
    <t>PLIEGOS DEL SECTOR O GOBIERNO REGIONAL</t>
  </si>
  <si>
    <t>PLIEGO O ENTIDAD DEL SECTOR</t>
  </si>
  <si>
    <t>Nombre del Indicador</t>
  </si>
  <si>
    <t>Objetivo Estrategico Institucional
(Código y Enunciado)</t>
  </si>
  <si>
    <t>Objetivo Estrategico Sectorial
(Código)</t>
  </si>
  <si>
    <t>Decreto Legislativo 1057 (Contrato Administrativo de Servicios</t>
  </si>
  <si>
    <t>(**) Incluye el monto pagado por otras entidades al personal que presta servidos en el Sector o Gobierno Regional</t>
  </si>
  <si>
    <t>Decreto Legislativo 1024 (Gerentes Públicos) (**)</t>
  </si>
  <si>
    <t>Ley 25650 (Fondo de Apoyo Generencial) (**)</t>
  </si>
  <si>
    <t>Ley 29806 (Personal Altamente Calificado) (**)</t>
  </si>
  <si>
    <t xml:space="preserve">(***) Detallar el marco legal </t>
  </si>
  <si>
    <t>(*) Incluye GRATIFICACIONES, CAFAE, PNUD, BONOS, PRODUCTIVIDAD, HORAS EXTRAS, GUARDIAS, AETAS, etc.</t>
  </si>
  <si>
    <t xml:space="preserve">Total </t>
  </si>
  <si>
    <t>S/ Anual (****)</t>
  </si>
  <si>
    <t>(****) Proyectado</t>
  </si>
  <si>
    <t>ARRENDATARIO</t>
  </si>
  <si>
    <t>ARRENDADOR</t>
  </si>
  <si>
    <t>DNI O PARTIDA REGISTRAL</t>
  </si>
  <si>
    <t>Apellidos y Nombres o Denominación</t>
  </si>
  <si>
    <t>INMUEBLE</t>
  </si>
  <si>
    <t>CONTRATO</t>
  </si>
  <si>
    <t>VIGENCIA DEL CONTRATO</t>
  </si>
  <si>
    <t>MONTO MENSUAL</t>
  </si>
  <si>
    <t>BIEN PROPIO DE TERCEROS O AJENO</t>
  </si>
  <si>
    <t>PARTIDA REGISTRAL DE INCRIPCION DE PROPIEDAD</t>
  </si>
  <si>
    <t xml:space="preserve">FORMA DE PAGO (MENSUAL O ANUAL) Y FECHA DE PAGO </t>
  </si>
  <si>
    <t>PIA TOTAL S/</t>
  </si>
  <si>
    <t>PIM TOTAL S/</t>
  </si>
  <si>
    <t>EJECUCIÓN TOTAL S/</t>
  </si>
  <si>
    <t>EJECUCIÓN 
POR FUENTE DE FINANCIAMIENTO</t>
  </si>
  <si>
    <t>PIM 
POR FUENTE DE FINANCIAMIENTO</t>
  </si>
  <si>
    <t>PIA 
POR FUENTE DE FINANCIAMIENTO</t>
  </si>
  <si>
    <t>1: Acciones Centrales (AC)</t>
  </si>
  <si>
    <t>2: Asignaciones Presupuestarias que No Resultan en Productos (APNP)</t>
  </si>
  <si>
    <t>3: Programas Presupuestales</t>
  </si>
  <si>
    <t>PIA
POR CATEGORIA PRESUPUESTAL</t>
  </si>
  <si>
    <t>PIM
POR CATEGORIA PRESUPUESTAL</t>
  </si>
  <si>
    <t>EJECUCIÓN
POR CATEGORIA PRESUPUESTAL</t>
  </si>
  <si>
    <t>0001: Programa Articulado Nutricional</t>
  </si>
  <si>
    <t>0002: Salud Materno Neonatal</t>
  </si>
  <si>
    <t>0016: Tbc-Vih/Sida</t>
  </si>
  <si>
    <t>0017: Enfermedades Metaxenicas Y Zoonosis</t>
  </si>
  <si>
    <t>0018: Enfermedades No Transmisibles</t>
  </si>
  <si>
    <t>0024: Prevencion Y Control Del Cancer</t>
  </si>
  <si>
    <t>0030: Reduccion De Delitos Y Faltas Que Afectan La Seguridad Ciudadana</t>
  </si>
  <si>
    <t>0145: Mejora De La Calidad Del Servicio Electrico</t>
  </si>
  <si>
    <t>0146: Acceso De Las Familias A Vivienda Y Entorno Urbano Adecuado</t>
  </si>
  <si>
    <t>0147: Fortalecimiento De La Educacion Superior Tecnologica</t>
  </si>
  <si>
    <t>0148: Reduccion Del Tiempo, Inseguridad Y Costo Ambiental En El Transporte Urbano</t>
  </si>
  <si>
    <t>0149: Mejora Del Desempeño En Las Contrataciones Publicas</t>
  </si>
  <si>
    <t>PIA
POR PROGRAMA PRESUPUESTAL</t>
  </si>
  <si>
    <t>PIM
POR PROGRAMA PRESUPUESTAL</t>
  </si>
  <si>
    <t>EJECUCIÓN
POR PROGRAMA PRESUPUESTAL</t>
  </si>
  <si>
    <t>SECTOR o GOB. REGIONAL:</t>
  </si>
  <si>
    <t>Decreto Legislativo 276 (Regimen Público)</t>
  </si>
  <si>
    <t>VARIACION 2019-2020</t>
  </si>
  <si>
    <t>2019 (PIA)</t>
  </si>
  <si>
    <t>INGRESOS PERSONAL PRESUPUESTO 2019</t>
  </si>
  <si>
    <t>TOTAL INGRESO ANUAL PEA (Proyección al 31 de diciembre de  2019)</t>
  </si>
  <si>
    <t>TOTAL INGRESO ANUAL PEA (Proyección al 31 de diciembre de 2020)</t>
  </si>
  <si>
    <t>PPTO 2019 
(PIA)</t>
  </si>
  <si>
    <t>Diferencia PIA (2019-2020)</t>
  </si>
  <si>
    <t>Variación % (2019-2020)</t>
  </si>
  <si>
    <t>(*) DEBE COINCIDIR CON LOS MONTOS ASIGNADOS EN LA GENERICA 3. BIENES Y SERVICIOS CONSIDERADAS EN EL PRESUPUESTO 2018 - 2019 - 2020</t>
  </si>
  <si>
    <t>(*) Una línea por cada año fiscal, consignado en monto presupuestado por cada año presupuestal</t>
  </si>
  <si>
    <t>PERSONA JURIDICA (RUC)</t>
  </si>
  <si>
    <t>PERSONA NATURAL (DNI)</t>
  </si>
  <si>
    <t xml:space="preserve">    - OTROS (ESPECIFIQUE)</t>
  </si>
  <si>
    <t xml:space="preserve">       OFICIALES DE CRED. EXTERNO</t>
  </si>
  <si>
    <t>MONEDA</t>
  </si>
  <si>
    <t>FECHA DE APERTURA</t>
  </si>
  <si>
    <t>CUENTA</t>
  </si>
  <si>
    <t>BANCO / INSTITUCIÓN FINANCIERA</t>
  </si>
  <si>
    <t>CUENTAS BANCARIAS</t>
  </si>
  <si>
    <t>ESPECIFICACIONES RECURSOS PUBLICOS</t>
  </si>
  <si>
    <t>SALDO 2018 (*)</t>
  </si>
  <si>
    <t>SALDO 2019 (**)</t>
  </si>
  <si>
    <t>AÑO FISCAL 2018</t>
  </si>
  <si>
    <t>AÑO FISCAL 2019 (*)</t>
  </si>
  <si>
    <t>ÍNDICE DE FORMATOS</t>
  </si>
  <si>
    <t>INDICADORES DE GESTIÓN SEGÚN OBJETIVOS ESTRATÉGICOS INSTITUCIONALES AL 2021</t>
  </si>
  <si>
    <t>FORMATO Nº 1:</t>
  </si>
  <si>
    <t>FORMATO Nº 2:</t>
  </si>
  <si>
    <t>FORMATO Nº 3:</t>
  </si>
  <si>
    <t>FORMATO Nº 4:</t>
  </si>
  <si>
    <t>FORMATO Nº 5:</t>
  </si>
  <si>
    <t>FORMATO Nº 6:</t>
  </si>
  <si>
    <t>FORMATO Nº 7:</t>
  </si>
  <si>
    <t>FORMATO Nº 8:</t>
  </si>
  <si>
    <t>FORMATO Nº 9:</t>
  </si>
  <si>
    <t>FORMATO Nº 10:</t>
  </si>
  <si>
    <t>FORMATO Nº 11:</t>
  </si>
  <si>
    <t>FORMATO Nº 12:</t>
  </si>
  <si>
    <t>FORMATO Nº 13:</t>
  </si>
  <si>
    <t>FORMATO Nº 14:</t>
  </si>
  <si>
    <t>FORMATO Nº 15:</t>
  </si>
  <si>
    <t>FORMATO Nº 16:</t>
  </si>
  <si>
    <t>FORMATO Nº 17:</t>
  </si>
  <si>
    <t>FORMATO Nº 18:</t>
  </si>
  <si>
    <t>INDICADORES INSTITUCIONALES</t>
  </si>
  <si>
    <t>DISTRIBUCIÓN DEL GASTO</t>
  </si>
  <si>
    <t>GASTOS DE PERSONAL</t>
  </si>
  <si>
    <t>GASTOS EN BIENES Y SERVICIOS</t>
  </si>
  <si>
    <t>FORMATO 02: DISTRIBUCIÓN DEL PRESUPUESTO POR CATEGORÍA PRESUPUESTAL 2019, 2020 Y PROYECTO 2021</t>
  </si>
  <si>
    <t>2020 (*)</t>
  </si>
  <si>
    <t>2021 (**)</t>
  </si>
  <si>
    <t>(*) Proyección al 31/12/2020</t>
  </si>
  <si>
    <t>(**) Proyecto 2021</t>
  </si>
  <si>
    <t>FORMATO 03: DISTRIBUCIÓN DEL PRESUPUESTO POR FUENTE DE FINANCIAMIENTO 2019, 2020 Y PROYECTO 2021</t>
  </si>
  <si>
    <t>FORMATO 04: DISTRIBUCIÓN DEL GASTO POR UNIDADES EJECUTORAS / ENTIDAD PÚBLICA Y FUENTES DE FINANCIAMIENTO - PROYECTO 2021</t>
  </si>
  <si>
    <t>FORMATO 05: DISTRIBUCIÓN DEL PRESUPUESTO POR PROGRAMA PRESUPUESTAL 2019, 2020 Y 2021</t>
  </si>
  <si>
    <t>FORMATO 06: PROGRAMAS SOCIALES PRIORIZADOS SEGÚN EL CICLO DE VIDA POR FUENTE DE FINANCIAMIENTO 2019, 2020 Y PROYECTO 2021</t>
  </si>
  <si>
    <t>DIferencia 
(2019-2020</t>
  </si>
  <si>
    <t>Proyecto 2021</t>
  </si>
  <si>
    <t>Estimado 2020 (**)</t>
  </si>
  <si>
    <t>DIferencia 
(2020-2021)</t>
  </si>
  <si>
    <t>(*) Al 30 de junio de 2020</t>
  </si>
  <si>
    <t>(**) Estimado al 31 de diciembre de 2020</t>
  </si>
  <si>
    <t>FORMATO 07: RESUMEN POR GRUPO GENÉRICO Y FUENTES DE FINANCIAMIENTO PROYECTO 2021</t>
  </si>
  <si>
    <t>GASTO CORRIENTE 2021</t>
  </si>
  <si>
    <t>GASTO CAPITAL 2021</t>
  </si>
  <si>
    <t>SERVICIO DE DEUDA 2021</t>
  </si>
  <si>
    <t>FORMATO 08: RESUMEN DE PRESUPUESTO POR FUNCIONES PIA 2019, 2020 Y PROYECTO 2021</t>
  </si>
  <si>
    <t>Var. % (2020-2021)</t>
  </si>
  <si>
    <t>2020 (JUNIO)</t>
  </si>
  <si>
    <t>PROYECCIÓN 2021 (JUNIO)</t>
  </si>
  <si>
    <t>FORMATO 09: COMPARATIVO DEL NÚMERO DE PLAZAS EN EL PRESUPUESTO  2020 Y PROYECTO 2021</t>
  </si>
  <si>
    <t>2020 (PIA)</t>
  </si>
  <si>
    <t>2021  (PROYECTO)</t>
  </si>
  <si>
    <t>FORMATO 12: ASIGNACIÓN DE BIENES Y SERVICIOS - COMPARATIVO PRESUPUESTO 2019, 2020 Y PROYECTO 2021</t>
  </si>
  <si>
    <t>PPTO 2019 (PIM)</t>
  </si>
  <si>
    <t>PPTO 2020 
(PIA)</t>
  </si>
  <si>
    <t>PPTO 2020
(PIM 30 JUNIO)</t>
  </si>
  <si>
    <t>PPTO 2021 (PROYECTO)</t>
  </si>
  <si>
    <t>Variación % (2020-2021)</t>
  </si>
  <si>
    <t>Diferencia PIA (2020-2021)</t>
  </si>
  <si>
    <t>FORMATO 13: CONTRATOS DE OBRAS SUSCRITOS EN LOS AÑOS 2019 Y 2020</t>
  </si>
  <si>
    <t>FORMATO 14: PRINCIPALES ADQUISICIONES DE BIENES Y SERVICIOS - PRESUPUESTO 2019, 2020 Y PROYECTO 2021</t>
  </si>
  <si>
    <t>FORMATO 15: DETALLE DE CONSULTORIAS PERSONAS JURÍDICAS Y NATURALES - PRESUPUESTO 2019 Y 2020</t>
  </si>
  <si>
    <t>FORMATO 16: TESORERIA - RESUMEN POR GRUPO GENERICO Y FUENTES DE FINANCIAMIENTO 2019 Y 2020</t>
  </si>
  <si>
    <t>(*) Saldo al 31 de Diciembre de 2019</t>
  </si>
  <si>
    <t>(**) Saldo al 30 de Junio de 2020</t>
  </si>
  <si>
    <t>FORMATO 17: NOMBRES E INGRESOS MENSUALES DEL PERSONAL CONTRATADO FUERA DEL PAP EN LOS AÑOS FISCALES 2019 Y 2020</t>
  </si>
  <si>
    <t>FORMATO 18: ALQUILER DE INMUEBLES EN LOS AÑOS FISCALES 2019 Y 2020</t>
  </si>
  <si>
    <t>(*) = Al 30 de junio de 2020</t>
  </si>
  <si>
    <t>FORMATO 11: INGRESOS MENSUALES POR PERIODO DEL PERSONAL ACTIVO -  COMPARATIVO PRESUPUESTO 2019, 2020 Y PROYECTO 2021</t>
  </si>
  <si>
    <t>INGRESOS PERSONAL PRESUPUESTO 2020</t>
  </si>
  <si>
    <t>PROYECTO 2021</t>
  </si>
  <si>
    <t>DIFERENCIA 
(2019 -2020)</t>
  </si>
  <si>
    <t>DISTRIBUCIÓN DEL PRESUPUESTO POR CATEGORÍA PRESUPUESTAL 2019, 2020 Y PROYECTO 2021</t>
  </si>
  <si>
    <t>DISTRIBUCIÓN DEL PRESUPUESTO POR FUENTE DE FINANCIAMIENTO 2019, 2020 Y PROYECTO 2021</t>
  </si>
  <si>
    <t>DISTRIBUCIÓN DEL GASTO POR UNIDADES EJECUTORAS / ENTIDAD PÚBLICA Y FUENTES DE FINANCIAMIENTO - PROYECTO 2021</t>
  </si>
  <si>
    <t>DISTRIBUCIÓN DEL PRESUPUESTO POR PROGRAMA PRESUPUESTAL 2019, 2020 Y 2021</t>
  </si>
  <si>
    <t>PROGRAMAS SOCIALES PRIORIZADOS SEGÚN EL CICLO DE VIDA POR FUENTE DE FINANCIAMIENTO 2019, 2020 Y PROYECTO 2021</t>
  </si>
  <si>
    <t>RESUMEN POR GRUPO GENÉRICO Y FUENTES DE FINANCIAMIENTO PROYECTO 2021</t>
  </si>
  <si>
    <t>RESUMEN DE PRESUPUESTO POR FUNCIONES PIA 2019, 2020 Y PROYECTO 2021</t>
  </si>
  <si>
    <t>COMPARATIVO DEL NÚMERO DE PLAZAS EN EL PRESUPUESTO 2019, 2020 Y PROYECTO 2021</t>
  </si>
  <si>
    <t>INFORMACIÓN DE REMUNERACIONES Y NÚMERO DE PLAZAS - PRESUPUESTO 2019, 2020 Y PROYECTO 2021</t>
  </si>
  <si>
    <t>INGRESOS MENSUALES POR PERIODO DEL PERSONAL ACTIVO -  COMPARATIVO PRESUPUESTO 2019, 2020 Y PROYECTO 2021</t>
  </si>
  <si>
    <t>ASIGNACIÓN DE BIENES Y SERVICIOS - COMPARATIVO PRESUPUESTO 2019, 2020 Y PROYECTO 2021</t>
  </si>
  <si>
    <t>CONTRATOS DE OBRAS SUSCRITOS EN LOS AÑOS 2019 Y 2020</t>
  </si>
  <si>
    <t>PRINCIPALES ADQUISICIONES DE BIENES Y SERVICIOS - PRESUPUESTO 2019, 2020 Y PROYECTO 2021</t>
  </si>
  <si>
    <t>DETALLE DE CONSULTORIAS PERSONAS JURÍDICAS Y NATURALES - PRESUPUESTO 2019, 2020 Y PROYECTO 2021</t>
  </si>
  <si>
    <t>TESORERIA - RESUMEN POR GRUPO GENERICO Y FUENTES DE FINANCIAMIENTO 2019 Y 2020</t>
  </si>
  <si>
    <t>NOMBRES E INGRESOS MENSUALES DEL PERSONAL CONTRATADO FUERA DEL PAP EN LOS AÑOS FISCALES 2019 Y 2020</t>
  </si>
  <si>
    <t>ALQUILER DE INMUEBLES EN LOS AÑOS FISCALES 2019 Y 2020</t>
  </si>
  <si>
    <t>FORMATO 01: INDICADORES DE GESTIÓN SEGÚN OBJETIVOS ESTRATÉGICOS INSTITUCIONALES AL 2022</t>
  </si>
  <si>
    <r>
      <t xml:space="preserve">SECTOR       : 020 </t>
    </r>
    <r>
      <rPr>
        <sz val="8"/>
        <rFont val="Arial"/>
        <family val="2"/>
      </rPr>
      <t>DEFENSORÍA DEL PUEBLO</t>
    </r>
  </si>
  <si>
    <r>
      <t xml:space="preserve">PLIEGO        : 20 </t>
    </r>
    <r>
      <rPr>
        <sz val="8"/>
        <rFont val="Arial"/>
        <family val="2"/>
      </rPr>
      <t>DEFENSORÍA DEL PUEBLO</t>
    </r>
  </si>
  <si>
    <t xml:space="preserve">020 DEFENSORÍA DEL PUEBLO </t>
  </si>
  <si>
    <t>NO APLICA</t>
  </si>
  <si>
    <t>OEI 01 Fortalecer la atención de casos en defensa de los derechos fundamentales de las personas, en beneficio de los grupos poblacionales en condiciones de mayor vulnerabilidad.</t>
  </si>
  <si>
    <t>Porcentaje de casos atendidos a población en condición de mayor vulnerabilidad.</t>
  </si>
  <si>
    <t>Sistema de Información Defensorial</t>
  </si>
  <si>
    <t>Primera Adjuntía</t>
  </si>
  <si>
    <t>OEI 02 Fortalecer las acciones de promoción de la defensa de los derechos fundamentales en beneficio de la población.</t>
  </si>
  <si>
    <t>Número de personas informadas sobre sus derechos en las acciones de promoción.</t>
  </si>
  <si>
    <t>Sistema POI Interno de la Defensoría del Pueblo</t>
  </si>
  <si>
    <t>Dirección de Coordinación Territorial / Oficina de Planeamiento y Presupuesto</t>
  </si>
  <si>
    <t>OEI 03 Mejorar los procesos de generación de evidencias, los mecanismos de seguimiento de recomendaciones y los acuerdos de diálogo en beneficio de la población.</t>
  </si>
  <si>
    <t>Porcentaje de recomendaciones acogidas de informes producto de la supervisión.</t>
  </si>
  <si>
    <t>N.D</t>
  </si>
  <si>
    <t>Registro Administrativo</t>
  </si>
  <si>
    <t>Primera Adjuntía / Adjuntías</t>
  </si>
  <si>
    <t>OEI 04 Modernizar la Gestión Institucional</t>
  </si>
  <si>
    <t>Número de buenas prácticas identificadas en gestión institucional</t>
  </si>
  <si>
    <t>Secretaría General / Oficina de Planeamiento y Presupuesto</t>
  </si>
  <si>
    <t>OEI 05 Implementar la Gestión de Riesgo de Desastres en la institución.</t>
  </si>
  <si>
    <t>Porcentaje de avance en la implementación la Gestión de Riesgos de Desastre (GRD) en la entidad.</t>
  </si>
  <si>
    <t>Secretaría General / Oficina de Administración y Finanzas</t>
  </si>
  <si>
    <t>00-068-375762</t>
  </si>
  <si>
    <t>DE LA NACIÓN</t>
  </si>
  <si>
    <t>3. CUENTA DONDE SE DEPOSITAN LO OBTENIDO POR EJECUCION DE CARTAS FIANZA POR GARANTIAS Y PENALIDADES A PROVEEDORES, CONTRATISTAS Y SIMILARES.</t>
  </si>
  <si>
    <t>0011-0130-29-0100016289</t>
  </si>
  <si>
    <t>BANCO BBVA PERU</t>
  </si>
  <si>
    <t xml:space="preserve">2. CUENTA PARA EL PAGO DE REMUNERACIONES </t>
  </si>
  <si>
    <t>00-000-872865</t>
  </si>
  <si>
    <t>1. CUENTA DONDE SE DEPOSITAN LAS RETENCIONES QUE SE EFECTUAN LAS MYPES POR GARANTÍAS DE FIEL CUMPLIMIENTO.</t>
  </si>
  <si>
    <t>00-068-383757</t>
  </si>
  <si>
    <t>DE LA NACION</t>
  </si>
  <si>
    <t xml:space="preserve">    - DEFENSORIA DEL PUEBLO DONACIONES DE AECID</t>
  </si>
  <si>
    <t>00-068-381193</t>
  </si>
  <si>
    <t xml:space="preserve">    - DEFENSORIA DEL PUEBLO DONACIONES ACNUR</t>
  </si>
  <si>
    <t>00-068-378419</t>
  </si>
  <si>
    <t xml:space="preserve">    - DONACIONES OPCAT</t>
  </si>
  <si>
    <t xml:space="preserve">    - DEFENSORIA DEL PUEBLO DONACIONES</t>
  </si>
  <si>
    <t>0000-300810 CTA CUT</t>
  </si>
  <si>
    <t>0000-299294 CTA CUT</t>
  </si>
  <si>
    <t>0000-290432</t>
  </si>
  <si>
    <t>0000-300810</t>
  </si>
  <si>
    <t>197</t>
  </si>
  <si>
    <t>|</t>
  </si>
  <si>
    <t>Recursos Ordinarios</t>
  </si>
  <si>
    <t>Toda Fuente</t>
  </si>
  <si>
    <t>Donaciones Transferencias</t>
  </si>
  <si>
    <t>Recursos Directamente Recaudado</t>
  </si>
  <si>
    <t xml:space="preserve">Toda Fuente </t>
  </si>
  <si>
    <t>Donaciones y Transferencias</t>
  </si>
  <si>
    <t>Recursos Directamente Recaudados</t>
  </si>
  <si>
    <t xml:space="preserve">0080. Lucha Contra La Violencia Familiar </t>
  </si>
  <si>
    <t>PERSONAL ADMINISTRATIVO</t>
  </si>
  <si>
    <t>ESCOLARIDAD, AGUINALDOS Y GRATIFICACIONES</t>
  </si>
  <si>
    <t>COMPENSACION POR TIEMPO DE SERVICIOS</t>
  </si>
  <si>
    <t>OTROS GASTOS VARIABLES Y OCASIONALES</t>
  </si>
  <si>
    <t>BIENES</t>
  </si>
  <si>
    <t>OBLIGACIONES DEL EMPLEADOR</t>
  </si>
  <si>
    <t>OTRAS PRESTACIONES DEL EMPLEADOR</t>
  </si>
  <si>
    <t>ALIMENTOS Y BEBIDAS</t>
  </si>
  <si>
    <t xml:space="preserve">VESTUARIO, ZAPATERIA Y ACCESORIOS, TALABARTERIA Y </t>
  </si>
  <si>
    <t>COMBUSTIBLES, CARBURANTES, LUBRICANTES Y AFINES</t>
  </si>
  <si>
    <t>DE OFICINA</t>
  </si>
  <si>
    <t>ASEO, LIMPIEZA Y COCINA</t>
  </si>
  <si>
    <t>ELECTRICIDAD, ILUMINACION Y ELECTRONICA</t>
  </si>
  <si>
    <t>PRODUCTOS FARMACEUTICOS</t>
  </si>
  <si>
    <t>MATERIAL,INSUMOS,INSTRUMENTAL Y ACCESORIOS MEDICOS,</t>
  </si>
  <si>
    <t>VIAJES INTERNACIONALES</t>
  </si>
  <si>
    <t>VIAJES DOMESTICOS</t>
  </si>
  <si>
    <t>SERVICIOS DE ENERGIA ELECTRICA, AGUA Y GAS</t>
  </si>
  <si>
    <t>SERVICIOS DE TELEFONIA E INTERNET</t>
  </si>
  <si>
    <t xml:space="preserve">SERVICIOS DE MENSAJERIA, TELECOMUNICACIONES Y OTROS </t>
  </si>
  <si>
    <t xml:space="preserve">SERVICIO DE PUBLICIDAD, IMPRESIONES, DIFUSION E IMAGEN </t>
  </si>
  <si>
    <t>SERVICIOS DE DIFUSIÓN EN EL DIARIO OFICIAL</t>
  </si>
  <si>
    <t>DE EDIFICACIONES, OFICINAS Y ESTRUCTURAS</t>
  </si>
  <si>
    <t>DE VEHICULOS</t>
  </si>
  <si>
    <t>DE MOBILIARIO Y SIMILARES</t>
  </si>
  <si>
    <t>DE MAQUINARIAS Y EQUIPOS</t>
  </si>
  <si>
    <t>DE OTROS BIENES Y ACTIVOS</t>
  </si>
  <si>
    <t>SERVICIOS ADMINISTRATIVOS</t>
  </si>
  <si>
    <t>SERVICIOS FINANCIEROS</t>
  </si>
  <si>
    <t>SERVICIO DE CAPACITACION Y PERFECCIONAMIENTO</t>
  </si>
  <si>
    <t>SERVICIOS DE PROCESAMIENTO DE DATOS E INFORMATICA</t>
  </si>
  <si>
    <t>PRACTICANTES, SECIGRISTAS Y SIMILARES</t>
  </si>
  <si>
    <t>SERVICIO POR ATENCIONES Y CELEBRACIONES</t>
  </si>
  <si>
    <t>OTROS SERVICIOS</t>
  </si>
  <si>
    <t xml:space="preserve">SERVICIOS TÉCNICOS DESARROLLADOS POR PERSONAS </t>
  </si>
  <si>
    <t>A ORGANISMOS INTERNACIONALES</t>
  </si>
  <si>
    <t>A OTRAS UNIDADES DEL GOBIERNO</t>
  </si>
  <si>
    <t>DERECHOS ADMINISTRATIVOS</t>
  </si>
  <si>
    <t>MULTAS</t>
  </si>
  <si>
    <t>A TRABAJADORES GUBERNAMENTALES</t>
  </si>
  <si>
    <t>PARA OFICINA</t>
  </si>
  <si>
    <t>ADQUISICION DE EQUIPOS INFORMATICOS Y DE COMUNICACIONES</t>
  </si>
  <si>
    <t>ADQUISICION DE MOBILIARIO, EQUIPOS Y APARATOS MEDICOS</t>
  </si>
  <si>
    <t xml:space="preserve">ADQUISICION DE MOBILIARIO Y EQUIPO DE USO AGRICOLA Y </t>
  </si>
  <si>
    <t>ADQUISICION DE MAQUINARIA Y EQUIPO DIVERSOS</t>
  </si>
  <si>
    <t/>
  </si>
  <si>
    <t>Asignación Familiar (cada persona)</t>
  </si>
  <si>
    <t>AGUINALDOS, GRAFICACIONES, ESCOLARIDAD Y BONIFICACIÓN 9% (anual cada persona)</t>
  </si>
  <si>
    <t>AGUINALDOS, GRAFICACIONES, ESCOLARIDAD Y BONIFICACIÓN DEL 9%(anual cada persona)</t>
  </si>
  <si>
    <t>DIRECTIVOS Y FUNCIONARIOS</t>
  </si>
  <si>
    <t>DP</t>
  </si>
  <si>
    <t>D8 - A</t>
  </si>
  <si>
    <t>D8 - B</t>
  </si>
  <si>
    <t>D7 - A</t>
  </si>
  <si>
    <t>D7 - B</t>
  </si>
  <si>
    <t>D7 - C</t>
  </si>
  <si>
    <t>D6 - A</t>
  </si>
  <si>
    <t>D5 - A</t>
  </si>
  <si>
    <t>D5 - B</t>
  </si>
  <si>
    <t>P6</t>
  </si>
  <si>
    <t>P5</t>
  </si>
  <si>
    <t>P4</t>
  </si>
  <si>
    <t>P3</t>
  </si>
  <si>
    <t>T6</t>
  </si>
  <si>
    <t>T5</t>
  </si>
  <si>
    <t>T4</t>
  </si>
  <si>
    <t>AUXLIARES</t>
  </si>
  <si>
    <t>A6</t>
  </si>
  <si>
    <t>BONIFICACIÓN EXTRAORDINARIA (INAFECTACIÓN DE GRATIFICACIONES)</t>
  </si>
  <si>
    <t>ESCOLARIDAD, GRATIFICACIONES Y BON. EX. 9%</t>
  </si>
  <si>
    <t>CONTRIBUCIONES A ESSALUD</t>
  </si>
  <si>
    <t>CTS</t>
  </si>
  <si>
    <t xml:space="preserve">Practicantes </t>
  </si>
  <si>
    <t xml:space="preserve">Secigristas </t>
  </si>
  <si>
    <t>PRACTICANTES</t>
  </si>
  <si>
    <t>SECIGRISTAS</t>
  </si>
  <si>
    <t>Recursos direstamente Recaudados</t>
  </si>
  <si>
    <t>AGROPECUARIO, GANADERO Y DE JARDINERIA</t>
  </si>
  <si>
    <t xml:space="preserve">SERVICIO DE MANTENIMIENTO, ACONDICIONAMIENTO Y  </t>
  </si>
  <si>
    <t>SERVICIOS DE ORGANIZACION DE EVENTOS</t>
  </si>
  <si>
    <t>AL SECTOR PRIVADO</t>
  </si>
  <si>
    <t>ACTIVOS INTANGIBLES</t>
  </si>
  <si>
    <t>SECTOR       : 020 DEFENSORÍA DEL PUEBLO</t>
  </si>
  <si>
    <t>PLIEGO        : 20 DEFENSORÍA DEL PUEBLO</t>
  </si>
  <si>
    <t xml:space="preserve">SERVICIOS DE CONSULTORIAS, ASESORIAS Y SIMILARES </t>
  </si>
  <si>
    <t>LOCACIÓN DE SERVICIOS RELACIONADAS AL ROL DE LA ENTIDAD</t>
  </si>
  <si>
    <t>SERVICIOS TÉCNICOS Y PROFESIONALES DESARROLLADOS POR PERSONAS JURÍDICAS</t>
  </si>
  <si>
    <t>SERVICIOS TÉCNICOS Y PROFESIONALES DESARROLLADOS POR PERSONAS NATURALES</t>
  </si>
  <si>
    <t>SERVICIOS DE CONSULTORIAS Y SIMILARES DESARROLLADOS POR PERSONAS NATURALES</t>
  </si>
  <si>
    <t>SERVICIOS DE MENSAJERIA, TELECOMUNICACIONES Y OTROS AFINES</t>
  </si>
  <si>
    <t>EJECUCIÓN 2019</t>
  </si>
  <si>
    <t>EJECUCIÓN 2020 (*)</t>
  </si>
  <si>
    <t>SALDO 2019 (*)</t>
  </si>
  <si>
    <t>SALDO 2020 (**)</t>
  </si>
  <si>
    <t>FELIX REEDER GUIZADO MEDINA</t>
  </si>
  <si>
    <t>DE TERCEROS</t>
  </si>
  <si>
    <t>MENSUAL</t>
  </si>
  <si>
    <t>DOMINGUEZ HERRERA JUAN MIGUEL</t>
  </si>
  <si>
    <t>32962550</t>
  </si>
  <si>
    <t>FLORES MORA PATROCINIA</t>
  </si>
  <si>
    <t>VARGAS RAMOS JOHN ALBERTO</t>
  </si>
  <si>
    <t>27720305</t>
  </si>
  <si>
    <t>ZAPANA CALISAYA LIDIA HERMELINDA</t>
  </si>
  <si>
    <t>02364078</t>
  </si>
  <si>
    <t xml:space="preserve">
01/06/20</t>
  </si>
  <si>
    <t xml:space="preserve">SANCHEZ PASTOR LENIN BENEDICTO </t>
  </si>
  <si>
    <t>27730638</t>
  </si>
  <si>
    <t>WILFREDO RIOS SANCHEZ</t>
  </si>
  <si>
    <t>18161730</t>
  </si>
  <si>
    <t>BARRAZA CARDENAS NORMA</t>
  </si>
  <si>
    <t>40138207</t>
  </si>
  <si>
    <t xml:space="preserve">NAVARRO RUA YSMAEL </t>
  </si>
  <si>
    <t>20088373</t>
  </si>
  <si>
    <t>PHILIPPS MOROCHO MILKO ANTONIO</t>
  </si>
  <si>
    <t>09645878</t>
  </si>
  <si>
    <t>DIAZ ASPAJO MARCOS BENEDICTO</t>
  </si>
  <si>
    <t>33403952</t>
  </si>
  <si>
    <t>CALDERON GAVIDIA JOSE WILLMAN</t>
  </si>
  <si>
    <t>31629598</t>
  </si>
  <si>
    <t>MARTINEZ CALDERON MARIO</t>
  </si>
  <si>
    <t>02388303</t>
  </si>
  <si>
    <t>JOSÉ RODOLFO ALVAREZ GALLEGOS</t>
  </si>
  <si>
    <t>29228412</t>
  </si>
  <si>
    <t>MAGHERI CUBATTOLI FLAVIO</t>
  </si>
  <si>
    <t>GONZALES TORRES ZOZIMO JAVIER</t>
  </si>
  <si>
    <t>18014410</t>
  </si>
  <si>
    <t>ESPINOZA VALENCIA MAGDA ELIZABETH</t>
  </si>
  <si>
    <t>07885560</t>
  </si>
  <si>
    <t>INMOBILIARIA CAUCATO S.A.</t>
  </si>
  <si>
    <t>20100427045</t>
  </si>
  <si>
    <t>CHARRY AYSANOA JUAN ELMER</t>
  </si>
  <si>
    <t>04005377</t>
  </si>
  <si>
    <t>MURO MEDRANO DE CORREA ANA MARIA</t>
  </si>
  <si>
    <t>06585453</t>
  </si>
  <si>
    <t>FLORES ORTIZ DE VELASQUEZ MARGOT YOLANDA</t>
  </si>
  <si>
    <t>43258625</t>
  </si>
  <si>
    <t xml:space="preserve">TELLO PALOMINO LUCIO FILEMON              </t>
  </si>
  <si>
    <t>08347650</t>
  </si>
  <si>
    <t>MALDONADO VDA DE TAMAYO CARMEN</t>
  </si>
  <si>
    <t>23802653</t>
  </si>
  <si>
    <t>HUAROTO SOLANO CESAR</t>
  </si>
  <si>
    <t>23266678</t>
  </si>
  <si>
    <t>PEREZ DE SILVA ROSA ANTONIETA</t>
  </si>
  <si>
    <t>22426734</t>
  </si>
  <si>
    <t>ALVARADO ROJAS MARCO AURELIO</t>
  </si>
  <si>
    <t>AMPUDIA BOJIN CECILIA</t>
  </si>
  <si>
    <t>21419765</t>
  </si>
  <si>
    <t>NAVARRO VDA. DE CHAVEZ ROSA</t>
  </si>
  <si>
    <t>19802450</t>
  </si>
  <si>
    <t>MEJIA PORTURAS MARTHA PATRICIA</t>
  </si>
  <si>
    <t>17803569</t>
  </si>
  <si>
    <t>BLANCA PETRONILA ARBULÚ AGUINAGA</t>
  </si>
  <si>
    <t>16487570</t>
  </si>
  <si>
    <t>GARCIA DE SIFUENTES NABY</t>
  </si>
  <si>
    <t>07760586</t>
  </si>
  <si>
    <t>GAMBOA DE SOTOMAYOR MARIA DOMITILA</t>
  </si>
  <si>
    <t>04818430</t>
  </si>
  <si>
    <t>SAENZ PASCUAL NICOLAS</t>
  </si>
  <si>
    <t>04640908</t>
  </si>
  <si>
    <t>MENDOZA LABRIN ANA DEL PILAR</t>
  </si>
  <si>
    <t>03599155</t>
  </si>
  <si>
    <t>PÉREZ ARIAS MARÍA ANA</t>
  </si>
  <si>
    <t>01234306</t>
  </si>
  <si>
    <t>BARDALEZ RIOS VIRGILIO</t>
  </si>
  <si>
    <t>00801107</t>
  </si>
  <si>
    <t xml:space="preserve">OLIVERA PERALTA CESAR AUGUSTO </t>
  </si>
  <si>
    <t>00410481</t>
  </si>
  <si>
    <t xml:space="preserve">PAREDES GIL MARIA ROXANA CARIDAD </t>
  </si>
  <si>
    <t>00328268</t>
  </si>
  <si>
    <t>VASQUEZ TANANTA ALBERTO</t>
  </si>
  <si>
    <t>00016037</t>
  </si>
  <si>
    <t>LUZ OLIT HOYOS DE LAO</t>
  </si>
  <si>
    <t>00021425</t>
  </si>
  <si>
    <t>GREEN BARRUETA NATALY MARIA DEL ROSARIO</t>
  </si>
  <si>
    <t>25756382</t>
  </si>
  <si>
    <t>IMPORTACIONES VIALEX SAC</t>
  </si>
  <si>
    <t>20471861619</t>
  </si>
  <si>
    <t>2.3.2.7.1.1</t>
  </si>
  <si>
    <t>PRODUCTO</t>
  </si>
  <si>
    <t>MONTOYA &amp; GUZMAN NAPURI ABOGADOS S.A.C.</t>
  </si>
  <si>
    <t xml:space="preserve">Contratar el servicio de consultoría para gestionar la Implementación del Sistema de Control Interno (SCI) en la Defensoría del Pueblo. </t>
  </si>
  <si>
    <t>MORALES MORANTE ABOGADOS SOC. CIV. R.L.</t>
  </si>
  <si>
    <t>Contratar el servicio de consultoría para la elaboración un informe técnico legal especializado relacionado al marco legal aplicable al desempeño de la función defensorial por parte del Defensor del Pueblo, que permita determinar el goce de la prerrogativa de la inmunidad y demás aplicables a los congresistas de la República, de acuerdo a lo establecido en el artículo 161° de la Constitución Política del Perú</t>
  </si>
  <si>
    <t>2.3.2.7.2.1</t>
  </si>
  <si>
    <t>BACA BALAREZO JEAN PIERE</t>
  </si>
  <si>
    <t>Contratar los servicios de un consultor para que redacte y coordine la elaboración del contenido del Vigésimo Tercer Informe Anual 2019, así como elaborar el informe de seguimiento a las acciones de la Red - RINDHCA</t>
  </si>
  <si>
    <t>2.3.2.7.14.7</t>
  </si>
  <si>
    <t>DEFENSA LEGAL</t>
  </si>
  <si>
    <t>VERA VALCARCEL JORGE RICARDO</t>
  </si>
  <si>
    <t>CONTRATACION DEL SERVICIO ESPECIALIZADO DE DEFENSA Y ASESORIA LEGAL, PARA EL EX SERVIDOR WILLIAM ROOSEVELT ROJAS QUINTANA</t>
  </si>
  <si>
    <t>CONTRATACION DEL SERVICIO ESPECIALIZADO DE DEFENSA Y ASESORIA LEGAL, PARA LA EX SERVIDORA PHOY LENA PEREZ PEREZ.</t>
  </si>
  <si>
    <t>CONTRATACION DEL SERVICIO ESPECIALIZADO DE DEFENSA Y ASESORIA LEGAL, PARA LA EX SERVIDORA YVONE CRUZADO MARIN DE PAREDES.</t>
  </si>
  <si>
    <t>ATARAMA CORDERO MARIO ALEXANDER</t>
  </si>
  <si>
    <t>Contratar a un consultor para que preste servicios en la Adjuntía para la Administración Estatal para la elaboración de un documentos de trabajo sobre la actuación de los órganos fiscalizadores y rectores en materia laboral respecto de entidades de intermediación laboral que no pueden ser conminadas al cumplimiento de sus obligaciones laborales al haberse extinguido, en especial en lo referido a los servicios de limpieza</t>
  </si>
  <si>
    <t>WORLD TOWN &amp; BUSINESSES S.A.</t>
  </si>
  <si>
    <t>Contratar el servicio de Consultoría para asesoramiento en la gestión de la comunicación interna institucional de la Defensoría del Pueblo</t>
  </si>
  <si>
    <t>UNDA DIAZ LAWRENCE MARTIN</t>
  </si>
  <si>
    <t>Contratación de un consultor para el Programa de Protección y Promoción de Derechos en Dependencias Policiales para elaborar un informe de supervisión sobre las condiciones de las Oficinas de Participación Ciudadana de las comisarías a nivel nacional.</t>
  </si>
  <si>
    <t>RIVERA MIRANDA JILBERT</t>
  </si>
  <si>
    <t>Contratar los servicios de una persona natural para realizar el análisis estadístico de indicadores registrados en las bases administrativas de los servicios del Programa Nacional contra la Violencia Familiar y Sexual, vinculados a casos de violencia en agravio de personas adultas mayores (60 años a más).</t>
  </si>
  <si>
    <t>PONCE DE LEON ECHEVARRIA DANTE MARTIN</t>
  </si>
  <si>
    <t>Contratar los servicios de un consultor para elaborar un reporte sobre representaciones  discriminatorias y discursos de odio en los medios de comunicación y la era del internet.</t>
  </si>
  <si>
    <t>EJECUCIÓN
 S/</t>
  </si>
  <si>
    <t>TIPO
 DE ESTUDIO Y/O INFORME (*)</t>
  </si>
  <si>
    <t>PPTO 2021
 (PROYECCION 31/12)</t>
  </si>
  <si>
    <t>PPTO 2020
 (AL 30/06)</t>
  </si>
  <si>
    <t>PPTO 2019 
(AL 31/12)</t>
  </si>
  <si>
    <t>AÑO 2020</t>
  </si>
  <si>
    <t>2.3.2.7.1.2</t>
  </si>
  <si>
    <t>ASERORIA</t>
  </si>
  <si>
    <t>BENITES, VARGAS &amp; UGAZ ABOGADOS S.CIVIL. DE R.L.</t>
  </si>
  <si>
    <t>SERVICIO ESPECIALIZADO DE DEFENSA Y ASESORÍA LEGAL, A FAVOR DE LA SRA. ROSA MARÍA PAZOS SAAVEDRA, AL ENCONTRARSE COMPRENDIDO EN LA INVESTIGACIÓN FISCAL PROMOVIDA POR LA TERCERA FISCALÍA SUPERIOR PENAL DE APELACIONES DE CUSCO</t>
  </si>
  <si>
    <t>ASESORIA</t>
  </si>
  <si>
    <t>SERVICIO ESPECIALIZADO DE DEFENSA Y ASESORÍA LEGAL, A FAVOR DEL SR. SILVIO OSWALDO CAMPANA ZEGARRA, AL ENCONTRARSE COMPRENDIDO EN LA INVESTIGACIÓN FISCAL PROMOVIDA POR LA TERCERA FISCALÍA SUPERIOR PENAL DE APELACIONES DE CUSCO</t>
  </si>
  <si>
    <t>RIVERA FEIJOO JUAN FRANCISCO</t>
  </si>
  <si>
    <t>Contratar a un consultor para que preste servicios en la Adjuntía para la Administración Estatal para la elaboración de un documento conteniendo una propuesta de documento base comprendiendo los aspectos médicos y éticos del ejercicio de la muerte digna en el Perú.</t>
  </si>
  <si>
    <t>CAMPOS TORRES JOSEPH GABRIELA</t>
  </si>
  <si>
    <t>Contratar los servicios de un consultor para que desarrolle en el marco del artículo 109 del Código Procesal Constitucional los alcances de la legitimidad de la Defensoría del Pueblo en los procesos competenciales.</t>
  </si>
  <si>
    <t>CASTILLO NAVARRO JIMMY MICHAEL</t>
  </si>
  <si>
    <t>Contratar los servicios de un consultor para que elabore un informe para delimitar la definición y las características del acoso u hostigamiento sexual contra las mujeres en el trabajo, en el marco de la defensa y protección de la mujer, mostrando además información que visibiliza esta problemática en el Perú, conformando un estudio que pueda difundir la Defensoría del Pueblo para dar a conocer el panorama de dicho flagelo en el Perú.</t>
  </si>
  <si>
    <t>ROJAS ORTIZ GRECIA ELENA</t>
  </si>
  <si>
    <t>Contratar los servicios de una consultora para la revisión del reporte y monitoreo de la ejecución de las medidas de protección a cargo de la Policía Nacional del Perú, en el marco de la ley N° 30364 y sus modificatorias.</t>
  </si>
  <si>
    <t>2.3.2.7.2.2</t>
  </si>
  <si>
    <t>CABRERA CONDEZO LADY MASSIEL</t>
  </si>
  <si>
    <t>Contratar los servicios de una Asesora que preste el servicio de asistencia legal en el patrocinio de los procesos judiciales que se siguen, a nivel nacional, en la Defensoría del Pueblo, así como efectuar el seguimiento respectivo de los mismos</t>
  </si>
  <si>
    <t>ALVAREZ ALVAREZ BRENDA IBETTE</t>
  </si>
  <si>
    <t>Contratar los servicios de una consulta para elaborar productos relacionados a la supervisión de las Fiscalías Penales Provinciales; y de la jurisprudencia actual de feminicidio y tentativa de feminicidio, así como la respuesta estatal frente a esta problemática</t>
  </si>
  <si>
    <t>RUIZ OLORTE DEMETRIO ANTONIO</t>
  </si>
  <si>
    <t>Contratar los servicios de un consultor para digitalizar y procesar estadísticamente la información de las fichas de supervisión que coadyuven en la elaboración de los informes sobre la implementación del enfoque de discapacidad en la atención de mujeres con discapacidad en las comisarías especializadas de familia a nivel nacional; condiciones de internamiento y ejercicio de los derechos de adolescentes con discapacidad en los centros juveniles de diagnóstico y rehabilitación a nivel nacional y las condiciones de internamiento y ejercicio de derechos de los niños, niñas y adolescentes con discapacidad en los Centros de Acogida Residencial.</t>
  </si>
  <si>
    <t>Contratar el servicio de consultoría para gestionar la Implementación del Sistema de Control Interno (SCI) en la Defensoría del Pueblo</t>
  </si>
  <si>
    <t>SANCHEZ PALOMINO EDITH MIRIAM</t>
  </si>
  <si>
    <t>Contratar los servicios de una consultora para que realice capacitaciones al personal vinculado con el funcionamiento del Sistema de Información Defensorial - Versión3 en concordancia con el Protocolo de Actuaciones Defensoriales y elabore un informe del resultado de dicha actividad. Asimismo, se requiere contar con un informe de la implementación - de los tres primeros trimestres del período 2019 - del Sistema de Información Defensorial - Versión 3 y proyectar el funcionamiento del sistema durante el período 2020</t>
  </si>
  <si>
    <t>LLANTANCE PORTOCARRERO WILLIAN ANTONIO</t>
  </si>
  <si>
    <t>Contratar el servicio especializado de defensa y asesoría legal, a favor del Sr. Pablo Núñez Almonacid, el beneficio de defensa y asesoría legal al encontrarse denunciado ante ante la Quincuagésima Tercera Fiscalía Provincial Penal de Lima</t>
  </si>
  <si>
    <t>PEREIRA RISSI CARLOS ANDRES</t>
  </si>
  <si>
    <t>Contratar los servicios de un consultor para que elabore un documento que contenga un diagnóstico sobre la calidad de la inversión pública financiada con recursos provenientes de canon, a nivel de los gobiernos regionales y locales</t>
  </si>
  <si>
    <t>ALZAMORA ROJAS KARIM</t>
  </si>
  <si>
    <t>Contratar el servicio de una consultora, con la finalidad de elaborar el Informe sobre las actividades realizadas en los Debates Escolares</t>
  </si>
  <si>
    <t>PAIVA EGUSQUIZA MARIA ALEJANDRA</t>
  </si>
  <si>
    <t>Contratar los servicios de una persona natural que preste servicios en el ámbito de la comunicación social para la promoción y difusión de la campaña Súmate por los derechos de las personas mayores, a fin de promover la aprobación de la Convención Interamericana sobre la protección de los derechos humanos de las personas mayores</t>
  </si>
  <si>
    <t>PINEDA BLANCO LUIS JORGE</t>
  </si>
  <si>
    <t>Contratación de los servicios de un consultor para diseñar, organizar e implementar ferias escolares en instituciones educativas, de las 13 redes educativas y una distrital pertenecientes a la  UGEL 5 de San Juan de Lurigancho, para la presentación de propuestas de políticas públicas elaboradas por alumnos y alumnas, en el marco de la estrategia institucional "Escuela Defensorial", destinada al fortalecimiento ciudadano para una vida libre de violencia</t>
  </si>
  <si>
    <t>SALOME RESURRECCION LILIANA MARIA</t>
  </si>
  <si>
    <t>Contratar el servicio de una  consultora para la elaboración del informe de adjuntía sobre los resultados de la supervisión a  instituciones competentes de la atención de casos de violencia escolar (Policía Nacional, Ministerio Público, establecimientos de salud, Direcciones Regionales de Educación y Unidades de Gestión Educativa Local)</t>
  </si>
  <si>
    <t>GUSHIKEN MIYAGUI ROBERTO ALFONSO</t>
  </si>
  <si>
    <t>Contratar el servicio de un consultor para la elaboración del informe de adjuntía sobre los resultados de la supervisión a la atención de niños, niñas y adolescentes víctimas de violencia en los Módulos de Atención al Maltrato Infantil en Salud (MAMIS) en 15 regiones</t>
  </si>
  <si>
    <t>Contratar los servicios de una consultora para la elaboración de amicus curiae de casos emblemáticos de tentativa de feminicidio y feminicidio.</t>
  </si>
  <si>
    <t>RAMOS PADILLA MIGUEL ANGEL</t>
  </si>
  <si>
    <t>Contratar los servicios de un consultor para la implementación de un curso piloto dirigido a estudiantes de una universidad sobre “Prevención de la violencia de género y masculinidades”, diseñado previamente por una consultora, en el marco de la supervisión al Plan de Acción Conjunta (PAC).</t>
  </si>
  <si>
    <t>Contratar a un consultor para elaborar un Documento de Trabajo sobre Gestión de la Información sobre Integridad y Anticorrupción que contenga un diagnóstico sobre la generación y gestión de información en instituciones vinculadas a la lucha contra la corrupción que generan estadísticas sobre las denuncias e investigaciones de actos de corrupción.</t>
  </si>
  <si>
    <t>NUÑEZ OTAROLA SILVANA MARCELA</t>
  </si>
  <si>
    <t>Contratar los servicios de una consultora para que realice la Consolidación y evaluación de los resultados de la implementación de las actividades de prevención programadas y ejecutadas en los POI´S correspondientes a las sedes desconcentradas, adjuntías y programas de la Defensoría del Pueblo, asignadas en el EJE III del “Plan de Acción Conjunto para prevenir la violencia contra las mujeres, así como brindar protección y atención a las víctimas de violencia, con énfasis en los casos de alto riesgo para el año 2019”, destinadas a la promoción de derechos.</t>
  </si>
  <si>
    <t>RIVAS BELLOSO JAIRO ANIBAL</t>
  </si>
  <si>
    <t>Contratación de los servicios de un consultor para elaborar un diseño metodológico, a implementar para la formación de jóvenes universitarios en el marco de la estrategia institucional "Escuela Defensorial", destinada al fortalecimiento ciudadano para una vida libre de violencia.</t>
  </si>
  <si>
    <t>ZELADITA HUAMAN JHON ALEX</t>
  </si>
  <si>
    <t>Contratar los servicios de un consultor para que elaborar un documento que contenga información referente a la atención de salud para diagnóstico y tratamiento de cáncer en niños y niñas en el Perú, en el que se evidencie los problemas de la atención descentralizada especializada.</t>
  </si>
  <si>
    <t>BENAVENTE ALVARADO MARCO ANTONIO</t>
  </si>
  <si>
    <t>Contratar los servicios de un consultor para que realice un diagnóstico y propuesta de estrategia legal en las controversias derivadas de la resolución del contrato suscrito con la empresa BLINSEGUR S.R.L. en el marco del Contrato Nº 13-2019-DP/OAF “Servicio de Vigilancia y Seguridad para las Sedes de Lima y Callao de la Defensoría del Pueblo”</t>
  </si>
  <si>
    <t>EVANS RISCO ELIZABETH LILY</t>
  </si>
  <si>
    <t>Contratar los servicios de una consultora para diseñar, organizar y validar el Módulo del curso-taller dirigido a directivos y docentes de instituciones educativas del nivel secundario sobre Educación Ciudadana para una vida libre de violencia.</t>
  </si>
  <si>
    <t>CABRERA MATUTE CARMEN ESTHER</t>
  </si>
  <si>
    <t>Contratación de una consultora para la elaboración de los siguientes materiales educativos para la Escuela Defensorial: dos (2) manuales para el desarrollo de proyectos ciudadanos participativos en el aula, uno (1) para docentes y uno (1) para alumnos y alumnas; un (1) cuadernillo sobre igualdad de género y, elaboración de un (1) cuadernillo para docentes sobre la Ley N° 30364, “Ley para Prevenir, Sancionar y Erradicar la Violencia contra las Mujeres e integrantes del Familiar”, la Ley 30403 "Ley que prohíbe el castigo físico y humillante contra niños, niñas y adolescentes”, y la Ley 29719 "Ley que promueve la convivencia sin violencia en las instituciones educativas"</t>
  </si>
  <si>
    <t>ALVITES RODRIGUEZ JOSE ANTONIO</t>
  </si>
  <si>
    <t>La Oficina de Asesoría Jurídica requiere contratar los servicios de un especialista legal en materia de Contrataciones del Estado, para que se encargue de efectuar el seguimiento a toda la documentación que ingresa a la precitada Oficina concerniente a la material legal antes señalada, proveniente de actividades del programa de la mujer.</t>
  </si>
  <si>
    <t>CARCAMO LADINES CARLOS RENATO</t>
  </si>
  <si>
    <t>La Defensoría del Pueblo requiere contratar el servicio especializado de defensa y asesoría legal, a favor de la Sra. Danitza Zevallos Infantes, al encontrarse demandada ante el Primer Juzgado de Familia (Familia Tutelar) de la Corte Superior de Justicia de Tumbes, promovida por la Segunda Fiscalía Provincial Mixta de Tumbes.</t>
  </si>
  <si>
    <t>La Defensoría del Pueblo requiere contratar el servicio especializado de defensa y asesoría legal, a favor del Sr. Abel Chiroque Becerra, al encontrarse demandado ante el Primer Juzgado de Familia (Familia Tutelar) de la Corte Superior de Justicia de Tumbes, promovida por la Segunda Fiscalía Provincial Mixta de Tumbes.</t>
  </si>
  <si>
    <t>PEREZ VELIZ MARITZA CRISTINA</t>
  </si>
  <si>
    <t>Contratar los servicios de un consultor o consultora para que elabore un informe sobre el cumplimiento de las medidas de protección en el marco del Decreto Legislativo N° 1386 y los lineamientos de actuación defensorial.</t>
  </si>
  <si>
    <t>SURICHAQUI LIMACO ANA ZINTHIA</t>
  </si>
  <si>
    <t>Contratar los servicios de una consultora para elaborar un Informe sobre las condiciones de internamiento y ejercicio de derechos de los niños, niñas y adolescentes con discapacidad en los Centros de Acogida Residencial.</t>
  </si>
  <si>
    <t>MERCADO NEUMAN EDGARDO RAUL</t>
  </si>
  <si>
    <t>Contratar los servicios de un consultor para elaborar un Informe sobre las condiciones de internamiento y ejercicio de derechos de los adolescentes con discapacidad en los Centros de Rehabilitación Juvenil a nivel nacional.</t>
  </si>
  <si>
    <t>Contratar a una Asesora para que preste el servicio de organización, seguimiento y patrocinio de los procesos judiciales que se encuentran en curso en la Defensoría del Pueblo a nivel nacional.</t>
  </si>
  <si>
    <t>Contratar los servicios de un consultor para elaborar un informe sobre la Discriminación a Personas con Discapacidad: Análisis de los casos atendidos por la Defensoría del Pueblo para el Programa de Defensa y Promoción de los Derechos de las Personas con Discapacidad.</t>
  </si>
  <si>
    <t xml:space="preserve">CONDORI LOZANO MARCO DIEGO </t>
  </si>
  <si>
    <t>Contratar los servicios de un consultor para elaborar un documento sobre la política pública de salud mental en relación a la situación de los migrantes en el Perú, análisis bajo el enfoque de discapacidad para la Adjuntía para los Derechos Humanos y las Personas con Discapacidad</t>
  </si>
  <si>
    <t>NUÑEZ MOREYRA LUCIA</t>
  </si>
  <si>
    <t>Contratar los servicios de un consultor o consultora para elaborar un Informe sobre la implementación del enfoque de discapacidad en la atención de mujeres con discapacidad en las comisarías especializadas de familia a nivel nacional.</t>
  </si>
  <si>
    <t>HERNANDEZ HUAMAÑAHUI LILIANA ESTEFANIA</t>
  </si>
  <si>
    <t>Contratar los servicios de una comunicadora para la elaboración de estrategia comunicacional para las audiencias defensoriales en discapacidad, desarrolladas por el Mecanismo Independiente encargado de promover, proteger y supervisar el cumplimiento de la Convención sobre los derechos de las personas con discapacidad</t>
  </si>
  <si>
    <t>GONZALES GONZALEZ DENISSE ANDREA</t>
  </si>
  <si>
    <t>Contratar los servicios de una Asesora para que preste servicios de asistencia legal en temas de Derecho Administrativo, Gestión Pública y Derecho Laboral.</t>
  </si>
  <si>
    <t>ASESORIA CONTABLE</t>
  </si>
  <si>
    <t>RODRIGUEZ FIGUEREDO ARTURO</t>
  </si>
  <si>
    <t>Contratar el servicio de asesoría contable, a favor del Sr. William Roosevelt Rojas Quintana, al encontrarse comprendido en la investigación fiscal promovida por el Segundo Despacho de la Fiscalía Provincial Corporativo Especializada en Delitos de Corrupción de Funcionarios del Distrito Fiscal de Ucayali</t>
  </si>
  <si>
    <t>GARCIA VIDARTE CINDY MARBELL</t>
  </si>
  <si>
    <t>Contratar los servicios de un consultor o consultora para elaborar un Informe sobre la aplicación de la Convención sobre los Derechos de las Personas con Discapacidad en Chimbote</t>
  </si>
  <si>
    <t>ALBURQUEQUE VILCHEZ JAHAIRA LILIANA</t>
  </si>
  <si>
    <t>Contratar los servicios de un consultor o consultora para elaborar un Informe sobre la aplicación de la Convención sobre los Derechos de las Personas con Discapacidad en Tumbes.</t>
  </si>
  <si>
    <t>INSUA SIME LUZMILA DEL SOCORRO</t>
  </si>
  <si>
    <t>Contratar los servicios de un consultor o consultora para elaborar un Informe sobre la aplicación de la Convención sobre los Derechos de las Personas con Discapacidad en San Martín.</t>
  </si>
  <si>
    <t>LOPEZ NUÑEZ JOSE LUIS</t>
  </si>
  <si>
    <t>Contratar los servicios de un consultor o consultora para elaborar un Informe sobre la aplicación de la Convención sobre los Derechos de las Personas con Discapacidad en Cajamarca.</t>
  </si>
  <si>
    <t>BAZAN NOVOA MOISES ANTONIO</t>
  </si>
  <si>
    <t xml:space="preserve">Contratar los servicios de un consultor para elaborar un modelo de mediación escolar en el nivel secundario que promueva la convivencia pacífica y la prevención de conflictos basada en el diálogo y tomando al estudiante como agente activo de su proceso de desarrollo, a través  de competencias basadas en lo experiencial. </t>
  </si>
  <si>
    <t>DE LA TORRE GRANADOS CARLOS RODRIGO</t>
  </si>
  <si>
    <t>Contratar los servicios de un consultor para analizar, sistematizar y procesar información que permita proponer diversas modificaciones normativas para la reforma de la estructura orgánica y funcional de la Corte Suprema de Justicia del Poder Judicial. Las conclusiones y recomendaciones  deben favorecer la reforma del sistema de justicia a nivel ejecutivo.</t>
  </si>
  <si>
    <t>ORE LEON AARON JOSE ALBERTO</t>
  </si>
  <si>
    <t>Contratar los servicios de un consultor a fin que elabore un documento que contenga el análisis de las limitaciones y oportunidades que afrontan los estudiantes de universidades con licenciamiento denegado en el marco del proceso de licenciamiento que conduce Sunedu, respuestas que esta situación puede recibir desde las instituciones públicas del país, incluido los ámbitos judicial y constitucional, así como el estudio sobre las medidas adoptadas en otros países para garantizar la continuidad de la educación superior de estudiantes de universidades con licenciamiento denegado.</t>
  </si>
  <si>
    <t>BACA BALEREZO JEAN PIERRE</t>
  </si>
  <si>
    <t xml:space="preserve">Contratar los servicios de un consultor para que elabore el diseño de tres (03) módulos de capacitación que permitan capacitar al personal de la Defensoría del Pueblo, en Derechos de la Mujer, Niñez y Adolescencia y Lucha contra la Violencia. </t>
  </si>
  <si>
    <t>OCHOA DE LA CRUZ PEDRO JOSE MARTIN</t>
  </si>
  <si>
    <t>Contratar los servicios de un consultor para la sistematización de indicadores para el reporte de CEM 2019.</t>
  </si>
  <si>
    <t>Contratar el servicio especializado de defensa y asesoría  legal, a favor del Sr. William Roosevelt Rojas Quintana, al encontrarse comprendido en la investigación fiscal promovida por el Segundo Despacho de la Fiscalía Provincial Corporativo Especializada en Delitos de Corrupción de Funcionarios del Distrito Fiscal de Ucayali.</t>
  </si>
  <si>
    <t>UGARTE UBILLUZ OSCAR RAUL</t>
  </si>
  <si>
    <t>Contratar los servicios de un consultor para que elabore un documento que contenga el análisis de la "Descentralización de la atención de salud oncológica para niños y niñas en el Perú"</t>
  </si>
  <si>
    <t>Contratar a un consultor para diseñar e implementar un taller nacional para capacitar a los/las comisionados/as de la Defensoría del Pueblo y formadores de las escuelas de la Policía Nacional del Perú, en el uso de los materiales educativos y audiovisuales producidos por la Defensoría del Pueblo para labores de difusión y sensibilización en el marco de la Ley N° 30364 y sus modificatorias dirigidos al personal de la Policía Nacional del Perú a nivel nacional</t>
  </si>
  <si>
    <t>ANCCAS AYALA MERY LIZ</t>
  </si>
  <si>
    <t>Contratar los servicios de una consultora, para elaborar el reporte de educación sexual integral</t>
  </si>
  <si>
    <t>JIMENEZ MAYOR JUAN FEDERICO</t>
  </si>
  <si>
    <t>Contratar los servicios de un consultor para que realice en el marco de lo dispuesto en la Ley N° 30942, Ley que crea el Consejo para la Reforma del Sistema de Justicia del cual la Defensoría del pueblo es integrante, pueda elaborar insumos destinados a la participación de la institución en el seno de este Consejo y, en concreto, para lo dispuesto en el inciso b) del artículo 3 de la precitada Ley, con el fin de desarrollar elementos conceptuales para la ¿Formulación de criterios para la elaboración de la Política Nacional de reforma del Sistema de Justicial</t>
  </si>
  <si>
    <t>La Oficina de Asesoría Jurídica requiere contratar los servicios de un especialista legal en materia de Contrataciones del Estado, para que se encargue de efectuar el seguimiento a toda la documentación que ingresa a la precitada Oficina concerniente a la material legal antes señalada, proveniente de actividades del programa de la mujer</t>
  </si>
  <si>
    <t>CAVERO PRADO CARMEN ELIZABET</t>
  </si>
  <si>
    <t>Contratar el servicio de una consultora para el diseño de la metodología de las actividades de promoción de derechos (para primaria y secundaria) y de los materiales de promoción de derechos (para primaria y secundaria) en el marco de Escuela Segura</t>
  </si>
  <si>
    <t>ESTUDIO FLORES ARAOZ&amp;ASOC. S.CIVIL DE R.L.</t>
  </si>
  <si>
    <t>Contratar los servicios de una persona jurídica que preste el servicio de Consultoría para que realice un análisis interpretativo sobre la definición de función pública según el marco normativo vigente y en consecuencia, la Defensoría del Pueblo adopte dicha definición como base para la elaboración de sus instrumentos de gestión institucional</t>
  </si>
  <si>
    <t>Contratar el servicio de un consultor para la elaboración del Plan de Trabajo y fichas de supervisión sobre la atención a niños, niñas y adolescentes víctimas de violencia en los Módulos de Atención al Maltrato Infantil en Salud (MAMIS)</t>
  </si>
  <si>
    <t>RAFFO TOSSI GIANFRANCO</t>
  </si>
  <si>
    <t>Contratar los servicios de un consultor responsable del monitoreo de las acciones de difusión sobre  las Audiencias Defensoriales, debates escolares y debates universitarios, fortaleciendo la imagen de la gestión Defensorial a nivel nacional</t>
  </si>
  <si>
    <t xml:space="preserve">PALOMINO RAMIREZ NANCY </t>
  </si>
  <si>
    <t>Contratar los servicios de una consultora para el diseño de curso piloto dirigido a estudiantes universitarios sobre masculinidades y prevención de la violencia de género en el marco de la supervisión al Plan de Acción Conjunta (PAC)</t>
  </si>
  <si>
    <t>RIEGA VIRU DE SALAS YASMINA BEATRIZ</t>
  </si>
  <si>
    <t>Contratar a una consultora para elaborar un plan de supervisión que contenga: el objetivo, la delimitación y metodología, aplicable en las comisarías básicas a nivel nacional, en relación a la vigencia de los derechos fundamentales de niños, niñas, adolescentes, mujeres, personas con discapacidad y adultos mayores y sección tránsito; de acuerdo a su propuesta ofertada y a los términos de referencia.</t>
  </si>
  <si>
    <t>Contratar los servicios de un consultor para que elabore informes que delimiten las acciones legales y trámites administrativos, ante el Poder Judicial y entidades administrativas, que la Defensoría del Pueblo aplicará para la defensa de las victimas afectadas por la violencia de género, el acoso sexual y la discriminación; asimismo, informes con lineamientos para que la comunidad obtenga información acerca de la justicia impartida por los órganos jurisdiccionales del Poder Judicial y la competencia de las entidades administrativas del Estado frente a las mencionadas vulneraciones.</t>
  </si>
  <si>
    <t>Contratar los servicios de una consultora, con la finalidad de realizar la actualización de las normas en materia de violencia escolar; de acuerdo a su propuesta ofertada y los términos de referencia.</t>
  </si>
  <si>
    <t>ÁSESORIA</t>
  </si>
  <si>
    <t xml:space="preserve">Contratar los servicios de una Asesora para que preste servicios de asistencia legal en temas de Derecho Administrativo, Ley de Contrataciones del Estado y Derecho Laboral. </t>
  </si>
  <si>
    <t>CARHUAS ESPEJO MARTIN BAYRON</t>
  </si>
  <si>
    <t>Contratar los servicios de un consultor para que elabore un documento que contenga el seguimiento a la atención en los establecimientos de EsSalud, a nivel nacional, a las mujeres víctimas de violencia.</t>
  </si>
  <si>
    <t>Contratar los servicios de una consultora para realizar el análisis de proyectos de ley en materia de adolescencia, así como para coordinar, con otras adjuntías y órganos/áreas institucionales que corresponden, las actividades de promoción de derechos bajo el enfoque de adolescencia.</t>
  </si>
  <si>
    <t>ASALDE DOMINGUEZ REBECA MARIA</t>
  </si>
  <si>
    <t>Contratar a una asesora para que preste servicios de asesoramiento legal en temas laborales, administrativos y de gestión pública que son remitidos por las unidades orgánicas dependientes de este despacho y/u otras dependencias</t>
  </si>
  <si>
    <t>LIZANA SALVATIERRA VICTOR JUSTINIANO</t>
  </si>
  <si>
    <t>Contratar los servicios de un consultor para el diseño, implementación y capacitación de la Metodología Cooperativa de Debates para la realización del Torneo de Debate Defensorial Escolar sobre violencia contra la mujer y niñez, en el marco de la supervisión a la comisión de emergencia encargada de proponer acciones para la protección, prevención y atención de casos de violencia contra la mujer.</t>
  </si>
  <si>
    <t>Contratar los servicios de una consultoría para la elaboración de propuesta de indicadores de desempeño a nivel de insumo y producto del Plan de Acción Conjunto.</t>
  </si>
  <si>
    <t>ZAPATA ESPINOZA ANGELICA SUSANA</t>
  </si>
  <si>
    <t xml:space="preserve">Contratar los servicios de una consultora para el monitoreo y recomendaciones sobre las actividades a cargo del Comité de Seguridad y Salud en el Trabajo y realizar las acciones para obtener información sobre el clima laboral de la oficinas a nivel nacional </t>
  </si>
  <si>
    <t>CARDENAS BERDEJO VALERIA SANDRA</t>
  </si>
  <si>
    <t xml:space="preserve">Contratar los servicios de una consultora para elaborar un informe que determine la participación laboral de las mujeres en el sector público: Poder Ejecutivo, organizaciones autónomas, gobiernos regionales y municipales. </t>
  </si>
  <si>
    <t>GOMEZ CERRON CYNTHIA GIULIANA</t>
  </si>
  <si>
    <t>Contratar el Servicio de Diagnóstico, diseño e implementación, auditoría interna y acompañamiento hasta la certificación del sistema de gestión antisoborno en la norma ISO 37001:2016 y el Sistema de gestión de calidad ISO 9001:2015 en el proceso de atención de casos de la oficina defensorial de Lima de la Defensoría del Pueblo.</t>
  </si>
  <si>
    <t>Contratar los Servicios de un consultor para elaborar un Informe referidos a: i) el estado de implementación del Plan Nacional de Desarrollo para Población Afroperuana (PLANDEPA) 2016-2020 y ii) la evaluación y validación de las políticas nacionales a favor de grupos de la Población Afroperuana y población LGBTI</t>
  </si>
  <si>
    <t>Contratar a un consultor para elaborar un Informe sobre las reformas legales necesarias para adecuar la legislación  penal (Cógido Penal, Procesal Penal y Ejecución) a la Convención sobre los Derechos de las Personas con Discapacidad.</t>
  </si>
  <si>
    <t>Contratar los servicios de un consultor para elaborar una estrategía comunicacional para la promoción y defensa de los derechos de las personas con discapacidad.</t>
  </si>
  <si>
    <t>Contratar los servicios de una consultora, con la finalidad de realizar la actualización de la normativa sobre las obligaciones de los gobiernos regionales y locales en matería de niñez y adolescencia.</t>
  </si>
  <si>
    <t>UGAZ SALGUERO SERGIO LUIS</t>
  </si>
  <si>
    <t>Contratar los servicios de un consultor para que elabore un documento de trabajo para determinar la muestra estadística representativa para la supervisión nacional a instituciones educativas, diseñar herramientas metodológicas de recojo de la información (Ficha de supervisión y Guïa de entrevista)</t>
  </si>
  <si>
    <t>SALAZAR VILLALOBOS ROSSY LUZ</t>
  </si>
  <si>
    <t>Contratar los servicios de una consultora con la finalidad de que elabore un documento con el ánalisis técnico normativo de la legislación en matería de violencia sexual a niños, niñas y adolescentes.</t>
  </si>
  <si>
    <t>VILLACORTA GRANADOS TANIA GIOVANNA</t>
  </si>
  <si>
    <t>Contratar los servicios de una consultora, con la finalidad de que elabore un documento para la culminación de la elaboración del informe sobre violencia escolar.</t>
  </si>
  <si>
    <t>La Oficina de Asesoría Jurídica requiere contratar los servicios de un Asesor Especialista en Contrataciones del Estado, que se encargue de realizar el seguimiento de la documentación que ingresa a la precitada oficina en relación a dicho material</t>
  </si>
  <si>
    <t>Contratar los servicios de un consultor para elaborar un Informe de evaluación de las políticas públicas recogidas en el Plan Nacional de Derechos Humanos en relación a las personas con discapacidad.</t>
  </si>
  <si>
    <t xml:space="preserve">Contratar los servicios de una consultora especializada para la revisión y análisis de los informes defensoriales, informes de adjuntía y demás documentos elaborados por las Adjuntías y Programas. </t>
  </si>
  <si>
    <t>SIMONS PINO ANDRIAN MARCIUS</t>
  </si>
  <si>
    <t>Contratar los servicios de un consultor para que realice un análisis integral, especializado y determine las acciones legales que deberá adoptar la Defensoría del Pueblo en relación a la protección de los derechos colectivos relacionado a la afectación de los ciudadanos del distrito de San Juan de Lurigancho debido a la rotura de alcantarillado que provocó desborde de aguas servidas y el desabastecimiento de agua potable, así como el seguimiento exhaustivo a las acciones adoptadas.</t>
  </si>
  <si>
    <t>Contratar los servicios de un consultor para que elabore contenidos que permitan difundir las acciones de comunicación de las oficinas defensoriales de Tumbes, Piura, Arequipa, Moquegua, Tacna, Puno, Cusco, Madre de Dios, fortaleciendo la imagen de la gestión Defensorial a nivel nacional.</t>
  </si>
  <si>
    <t>AÑO 2019</t>
  </si>
  <si>
    <t>EN EJECUCION</t>
  </si>
  <si>
    <t>SERVICIOS ESPECIALES DE VIGILANCIA CUMBRE DE ACERO S.A.C</t>
  </si>
  <si>
    <t>Nº 008-2019-DP</t>
  </si>
  <si>
    <t>SUMA ALZADA</t>
  </si>
  <si>
    <t xml:space="preserve">ADJUDICACION SIMPLIFICADA </t>
  </si>
  <si>
    <t>31.CONTRATACION DEL SERVICIO DE VIGILANCIA Y SEGURIDAD PARA LA OFICINA DEFENSORIAL DE PIURA</t>
  </si>
  <si>
    <t>EMPRESA DE SEGURIDAD Y VIGILANCIA PRIVADA S.A.C.</t>
  </si>
  <si>
    <t>Nº 007-2019-DP</t>
  </si>
  <si>
    <t>30.CONTRATACION DEL SERVICIO DE VIGILANCIA Y SEGURIDAD PARA LA OFICINA DEFENSORIAL DE AREQUIPA</t>
  </si>
  <si>
    <t>DEL 01/12/2020 AL 30/11/2021</t>
  </si>
  <si>
    <t>PROYECCION</t>
  </si>
  <si>
    <t xml:space="preserve">ORDEN DE SERVICIO </t>
  </si>
  <si>
    <t>MENOR A 8 UIT</t>
  </si>
  <si>
    <t>29. CONTRATACIÓN DEL SERVICIO DE RESUMEN INFORMATIVO</t>
  </si>
  <si>
    <t>01/01/2021 AL
31/12/2021</t>
  </si>
  <si>
    <t>M&amp;V SEGURIDAD TOTAL SRL</t>
  </si>
  <si>
    <t>ORDEN DE SERVICIO</t>
  </si>
  <si>
    <t>28 CONTRATACION DEL SERVICIO DE VIGILANCIA Y SEGURIDAD EN LA SEDE DEL ICA</t>
  </si>
  <si>
    <t>20/12/2020 AL 19/12/2021</t>
  </si>
  <si>
    <t>VIPSA ANDINA SRL</t>
  </si>
  <si>
    <t>27 CONTRATACION DEL SERVICIO DE VIGILANCIA Y SEGURIDAD EN LA SEDE DEL JUNIN</t>
  </si>
  <si>
    <t>23/12/2020 AL 22/12/2021</t>
  </si>
  <si>
    <t>ROMA &amp; SGH SAC</t>
  </si>
  <si>
    <t>26 CONTRATACION DEL SERVICIO DE VIGILANCIA Y SEGURIDAD EN LA SEDE DEL CUSCO</t>
  </si>
  <si>
    <t>25/06/2020 AL 24/06/2022</t>
  </si>
  <si>
    <t>LOS PORTALES ESTACIONAMIENTOS OPERADORA S.A.</t>
  </si>
  <si>
    <t>A.S. N° 002-2020-DP</t>
  </si>
  <si>
    <t xml:space="preserve">25 CONTRATACIÓN DEL SERVICIO DE ALQUILER
DE GARAJE PARA EL ESTACIONAMIENTO
(ESPACIO) DE VEHÍCULOS
</t>
  </si>
  <si>
    <t>21/08/2020 AL 20/08/2022</t>
  </si>
  <si>
    <t>MARINO´S RESGUARDO S.A.C.</t>
  </si>
  <si>
    <t xml:space="preserve">S/ 1´179,528.00 </t>
  </si>
  <si>
    <t xml:space="preserve">C.P. Nº 001-2020-DP </t>
  </si>
  <si>
    <t>24. CONTRATACIÓN DEL SERVICIO DE VIGILANCIA Y SEGURIDAD PARA LAS SEDES DE LIMA Y CALLAO</t>
  </si>
  <si>
    <t>01/01/2020 AL 31/12/2021</t>
  </si>
  <si>
    <t>CONSORCIO DIEZGO SG SC</t>
  </si>
  <si>
    <t>C.P. N° 001-2019-DP</t>
  </si>
  <si>
    <t>23. CONTRATACIÓN DEL SERVICIO DE LIMPIEZA Y SERVICIOS GENERALES DE LAS OFICINAS DE LA DEFENSORÍA DEL PUEBLO EN LIMA Y CALLAO</t>
  </si>
  <si>
    <t>DEL 01/02/21AL 31/12/2021</t>
  </si>
  <si>
    <t>ORDEN DE COMPRA</t>
  </si>
  <si>
    <t>PRECIOS UNITARIOS</t>
  </si>
  <si>
    <t>ACUERDO MARCO</t>
  </si>
  <si>
    <t>22. SUMINISTRO DE PAPEL FOTOCOPIA DE 80 GRAMOS A-4</t>
  </si>
  <si>
    <t>DEL 16/07/21AL 15/07/2022</t>
  </si>
  <si>
    <t>S/. 97988.40</t>
  </si>
  <si>
    <t>SUBASTA INVERSA ELECTRÓNICA</t>
  </si>
  <si>
    <t>21. SUMINISTRO DE GASOHOL 97 PLUS</t>
  </si>
  <si>
    <t>16/03/2021 AL 15/03/2022</t>
  </si>
  <si>
    <t>PROYECCIÓN</t>
  </si>
  <si>
    <t>DIAZ MOLLEDA CHRISTIAN JESUS</t>
  </si>
  <si>
    <t>S/. 31,710.50</t>
  </si>
  <si>
    <t xml:space="preserve">ORDEN DE COMPRA </t>
  </si>
  <si>
    <t>20. CONTRATACIÓN DEL SUMINISTRO DE DIARIOS Y REVISTAS PARA LAS DIFERENTES OFICINAS DE LA DEFENSORIA DEL PUEBLO</t>
  </si>
  <si>
    <t>16/03/2020 AL 15/03/2021</t>
  </si>
  <si>
    <t>S/. 6,370.40</t>
  </si>
  <si>
    <t>ORDEN DE COMPRA RO-00069</t>
  </si>
  <si>
    <t>19. CONTRATACIÓN DEL SUMINISTRO DE DIARIOS Y REVISTAS PARA LAS DIFERENTES OFICINAS DE LA DEFENSORIA DEL PUEBLO</t>
  </si>
  <si>
    <t>DE FEBRERO 2021 A DICIEMBRE 2021</t>
  </si>
  <si>
    <t>PAPELERA EL PACIFICO SA</t>
  </si>
  <si>
    <t>S/. 33,500.00</t>
  </si>
  <si>
    <t>18. CONTRATACIÓN DEL SUMINISTRO DE PAPEL TOALLA INTERFOLIADO COLOR BLANCO</t>
  </si>
  <si>
    <t>S/. 34,000.00</t>
  </si>
  <si>
    <t>17. CONTRATACIÓN DEL SUMINISTRO DE PAPEL HIGIÉNICO JUMBO COLOR BLANCO</t>
  </si>
  <si>
    <t>DEL01/01/2021 AL 31/12/2021</t>
  </si>
  <si>
    <t>IMPACTO PB SERVICIOS ESPECIALIZADOS EIRL</t>
  </si>
  <si>
    <t>S/. 11,400.00</t>
  </si>
  <si>
    <t>16. CONTRATACIÓN DEL SERVICIO DE DESINFECIÓN DE 2 CAMIONETAS DE USO DEL DESPACHO DEL DEFENSOR DEL PUEBLO</t>
  </si>
  <si>
    <t>DEL 01/02/2020 AL 31/01/2021</t>
  </si>
  <si>
    <t>ELEVADORES FARCOR EIRL</t>
  </si>
  <si>
    <t>S/. 11,500.00</t>
  </si>
  <si>
    <t>15. CONTRATACIÓN DEL SERVICIO DE MANTENIMIENTO PREVENTIVO Y CORRECTIVO DEL ELEVADOR MONTA AUTOS</t>
  </si>
  <si>
    <t>S/. 958.37</t>
  </si>
  <si>
    <t>ORDEN DE SERVICIO RO-00196</t>
  </si>
  <si>
    <t>14. CONTRATACIÓN DEL SERVICIO DE MANTENIMIENTO PREVENTIVO Y CORRECTIVO DEL ELEVADOR MONTA AUTOS</t>
  </si>
  <si>
    <t>S/. 15,500.00</t>
  </si>
  <si>
    <t>13. CONTRATACIÓN DEL SERVICIO DE MANTENIMIENTO PREVENTIVO Y CORRECTIVO DEL ASCENSOR UBICADO EN JR. UCAYALI N° 388 - LIMA1</t>
  </si>
  <si>
    <t>S/. 1,291.63</t>
  </si>
  <si>
    <t>ORDEN DE SERVICIO RO-00198</t>
  </si>
  <si>
    <t>12. CONTRATACIÓN DEL SERVICIO DE MANTENIMIENTO PREVENTIVO Y CORRECTIVO DEL ASCENSOR UBICADO EN JR. UCAYALI N° 388 - LIMA1</t>
  </si>
  <si>
    <t>DEL 01/01/2021 AL 31/12/2021</t>
  </si>
  <si>
    <t>ASGLOBAL SAC</t>
  </si>
  <si>
    <t>S/. 34,400.00</t>
  </si>
  <si>
    <t>11. CONTRATACIÓN DEL SERVICIO DE MANTENIMIENTO PREVENTIVO DE DOS (02) ASCENSORES DEL EDIFICIO DE LA NUEVA SEDE CENTRAL DE LA DEFENSORIA DEL PUEBLO.</t>
  </si>
  <si>
    <t>DEL 01/08/2020 AL 31/07/2021</t>
  </si>
  <si>
    <t>MINISTERIO DE JUSTICIA Y DERECHOS HUMANOS</t>
  </si>
  <si>
    <t>S/. 19,930.99</t>
  </si>
  <si>
    <t>10. CONTRATACIÓN DEL SERVICIO DE SUSCRIPCIÓN DE LICENCIA ANUAL PARA USO DEL SOFTWARE JURIDICO DEL SISTEMA PERUANO DE INFORMACIÓN JURIDICA - SPIJ DEL MINISTERIO DE JUSTICIA Y DERECHOS HUMANOS PARA EL ACCESO DE LAS DIFERENTES OFICINAS DE LA DEFENSORIA DEL PUEBLO</t>
  </si>
  <si>
    <t>DEL 01/03/2021 AL 28/02/2022</t>
  </si>
  <si>
    <t>A-SERVICES E.I.R.L.</t>
  </si>
  <si>
    <t>S/. 14,364.00</t>
  </si>
  <si>
    <t>9. CONTRATACIÓN DEL SERVICIO DE FLUIDO DEODORIZANTE PARA LOS SERVICIOS HIGIENICOS DE LAS OFICINAS DE LA  DEFENSORIA DEL PUEBLO</t>
  </si>
  <si>
    <t>DEL 01/03/2020 AL28/02/2022</t>
  </si>
  <si>
    <t>EMPRESA DE PROTECCION PARTICULAR S.A.C.</t>
  </si>
  <si>
    <t>S/. 35,940.72</t>
  </si>
  <si>
    <t>AS 010-2029-DP</t>
  </si>
  <si>
    <t>ADJUDICACIÓN SIMPLIFICADA</t>
  </si>
  <si>
    <t>8. CONTRATACIÓN DEL SERVICIO DE VIGILANCIA Y SEGURIDAD PARA LA OFICINA DEFENSORIAL DE ANCASH</t>
  </si>
  <si>
    <t>DEL 20/12/2020 AL 19/12/2021</t>
  </si>
  <si>
    <t>TAKA GROUP SECURITY S.A.C.</t>
  </si>
  <si>
    <t>S/. 33,330.00</t>
  </si>
  <si>
    <t>7. CONTRATACIÓN DEL SERVICIO DE VIGILANCIA Y SEGURIDAD PARA LA OFICINA DEFENSORIAL DE LA LIBERTAD</t>
  </si>
  <si>
    <t>DEL 01/01/2021 AL 30/06/2021</t>
  </si>
  <si>
    <t>EMPRESA DE SEGURIDAD ARMADURA DE DIOS S.A.C.</t>
  </si>
  <si>
    <t>S/. 34,380.00</t>
  </si>
  <si>
    <t>6. CONTRATACIÓN DEL SERVICIO DE VIGILANCIA Y SEGURIDAD PARA LA OFICINA DEFENSORIAL DE TUMBES</t>
  </si>
  <si>
    <t>DEL 01/12/2020 AL 30/06/2021</t>
  </si>
  <si>
    <t>A&amp;T SECURITY NATIONAL S.A.C.</t>
  </si>
  <si>
    <t>S/. 31,515.00</t>
  </si>
  <si>
    <t>5. CONTRATACIÓN DEL SERVICIO DE VIGILANCIA Y SEGURIDAD PARA EL MÓDULO DE ATENCIÓN DEFENSORIAL DE TARAPOTO</t>
  </si>
  <si>
    <t>E.V.P. CORPORACION GLOBAL FORCE S.R.L.</t>
  </si>
  <si>
    <t>4. CONTRATACIÓN DEL SERVICIO DE VIGILANCIA Y SEGURIDAD PARA LA OFICINA DEFENSORIAL DE LORETO</t>
  </si>
  <si>
    <t>3. CONTRATACIÓN DEL SERVICIO DE VIGILANCIA Y SEGURIDAD PARA LA OFICINA DEFENSORIAL DE UCAYALI</t>
  </si>
  <si>
    <t>DEL 01/02/20 AL 31/01/22</t>
  </si>
  <si>
    <t>E-BUSINESS DISTRIBUTION PERU S.A.</t>
  </si>
  <si>
    <t>S/. 43,602.00</t>
  </si>
  <si>
    <t>AS 009-2019-DP</t>
  </si>
  <si>
    <t>2. CONTRATACIÓN DEL SERVICIO DE SOPORTE Y MANTENIMIENTO DE LA CENTRAL TELEFONICA DE LA SEDE CENTRAL DE LA DEFENSORIA DEL PUEBLO</t>
  </si>
  <si>
    <t>DEL 30/04/21 AL 30/04/22</t>
  </si>
  <si>
    <t>POR CONVOCARSE</t>
  </si>
  <si>
    <t>RIMAC SEGUROS Y REASEGUROS</t>
  </si>
  <si>
    <t>CONCURSO PÚBLICO</t>
  </si>
  <si>
    <t>1. CONTRATACIÓN DE UN PROGRAMA DE SEGUROS PERSONALES Y DE BIENES PATRIMONIALES</t>
  </si>
  <si>
    <t>VALOR ESTIMADO</t>
  </si>
  <si>
    <t>EJECUCIÓN 2021</t>
  </si>
  <si>
    <t>43. CONTRATACION DEL SERVICIO DE VIGILANCIA Y SEGURIDAD PARA LA OFICINA DEFENSORIAL DE PIURA</t>
  </si>
  <si>
    <t>42.CONTRATACION DEL SERVICIO DE VIGILANCIA Y SEGURIDAD PARA LA OFICINA DEFENSORIAL DE AREQUIPA</t>
  </si>
  <si>
    <t>DEL 01/12/2019 AL 30/11/2020</t>
  </si>
  <si>
    <t>DP COMUNICACIONES S.A.C.</t>
  </si>
  <si>
    <t>ORDEN DE SERVICIO RO-03014</t>
  </si>
  <si>
    <t>41. CONTRATACIÓN DEL SERVICIO DE RESUMEN INFORMATIVO</t>
  </si>
  <si>
    <t>DEL 21/07/20 AL 20/07/22</t>
  </si>
  <si>
    <t>VIETTEL PERU S.A.C.</t>
  </si>
  <si>
    <t>CP 003-2019-DP</t>
  </si>
  <si>
    <t>40. CONTRATACIÓN DEL SERVICIO DE INTERCONEXIÓN A NIVEL NACIONAL</t>
  </si>
  <si>
    <t>Por la coyuntura sanitaria se encuentra pendiente de ejecucion por haber es stock.</t>
  </si>
  <si>
    <t>DEL 01/02/2020 AL 31/01/2020</t>
  </si>
  <si>
    <t>39. SUMINISTRO DE PAPEL FOTOCOPIA DE 80 GRAMOS A-4</t>
  </si>
  <si>
    <t>DEL 01/07/19 AL 30/06/22</t>
  </si>
  <si>
    <t>S/. 136,800.00</t>
  </si>
  <si>
    <t>CD 009-2019-DP</t>
  </si>
  <si>
    <t>CONTRATACIÓN DIRECTA</t>
  </si>
  <si>
    <t>38. CONTRATACION DEL SERVICIO DE ARRENDAMIENTO DE LOCAL PARA EL FUNCIONAMIENTO DE LA OFICINA DEFENSORIAL DE LIMA NORTE</t>
  </si>
  <si>
    <t>DEL 01/06/19 AL 31/05/21</t>
  </si>
  <si>
    <t>S/. 139,896.00</t>
  </si>
  <si>
    <t>CD 008-2019-DP</t>
  </si>
  <si>
    <t>37. CONTRATACION DEL SERVICIO DE ARRENDAMIENTO DE LOCAL PARA EL FUNCIONAMIENTO DE LA OFICINA DEFENSORIAL DEL CALLAO</t>
  </si>
  <si>
    <t>DEL 01/06/19 AL 31/05/20</t>
  </si>
  <si>
    <t>INMOBILIARIA CAUCATO S A</t>
  </si>
  <si>
    <t>S/. 126,000.00</t>
  </si>
  <si>
    <t>CD 007-2019-DP</t>
  </si>
  <si>
    <t>36. CONTRATACION DEL SERVICIO DE ARRENDAMIENTO DE LOCAL PARA EL FUNCIONAMIENTO DEL ARCHIVO CENTRAL DE LA DEFENSORIA DEL PUEBLO</t>
  </si>
  <si>
    <t>MALDONADO VDA.DE TAMAYO CARMEN</t>
  </si>
  <si>
    <t>CD 006-2019-DP</t>
  </si>
  <si>
    <t>35. CONTRATACION DEL SERVICIO DE ARRENDAMIENTO DE LOCAL PARA EL FUNCIONAMIENTO DE LA OFICINA DEFENSORIAL DE CUSCO</t>
  </si>
  <si>
    <t>DEL 16/07/20 AL 15/07/2021</t>
  </si>
  <si>
    <t>OPERADORES DE ESTACIONES S.A.C.</t>
  </si>
  <si>
    <t>S/. 64,500.00</t>
  </si>
  <si>
    <t>SIE 001-2019-DP - 2</t>
  </si>
  <si>
    <t>34. SUMINISTRO DE GASOHOL 97 PLUS</t>
  </si>
  <si>
    <t>S/. 85,932.00</t>
  </si>
  <si>
    <t>ITEM 2 SERVICIO NACIONAL</t>
  </si>
  <si>
    <t>S/. 55,110.00</t>
  </si>
  <si>
    <t>ITEM 1 SERVICIO LOCAL</t>
  </si>
  <si>
    <t>DEL 01/03/20 AL 29/02/21</t>
  </si>
  <si>
    <t>PARA CONVOCARSE</t>
  </si>
  <si>
    <t>33. CONTRATACIÓN DEL SERVICIO DE MENSAJERÍA LOCAL Y NACIONAL DESDE EL ÁREA DE GESTIÓN DOCUMENTARIA</t>
  </si>
  <si>
    <t>DEL 16/02/20 AL 15/05/20</t>
  </si>
  <si>
    <t>CONCLUIDO</t>
  </si>
  <si>
    <t>AS 012-2018-DP</t>
  </si>
  <si>
    <t>32. CONTRATACIÓN DEL SERVICIO DE INTERCONEXIÓN A NIVEL NACIONAL</t>
  </si>
  <si>
    <t>DEL 01/01/20 AL 31/12/20</t>
  </si>
  <si>
    <t>S/. 533,911.92</t>
  </si>
  <si>
    <t>31. CONTRATACIÓN DEL SERVICIO DE LIMPIEZA Y SERVICIOS GENERALES DE LAS OFICINAS DE LA DEFENSORIA DEL PUEBLO EN LIMA Y CALLAO</t>
  </si>
  <si>
    <t>S/. 631,896.84</t>
  </si>
  <si>
    <t>30. CONTRATACIÓN DEL SERVICIO DE VIGILANCIA Y SEGURIDAD PARA LAS SEDES DE LIMA Y CALLAO</t>
  </si>
  <si>
    <t>S/. 25,340.10</t>
  </si>
  <si>
    <t>29. CONTRATACIÓN DEL SUMINISTRO DE DIARIOS Y REVISTAS PARA LAS DIFERENTES OFICINAS DE LA DEFENSORIA DEL PUEBLO</t>
  </si>
  <si>
    <t>16/03/2019 AL 15/03/2020</t>
  </si>
  <si>
    <t>S/. 4,565.35</t>
  </si>
  <si>
    <t>ORDEN DE COMPRA RO-00058</t>
  </si>
  <si>
    <t>28. CONTRATACIÓN DEL SUMINISTRO DE DIARIOS Y REVISTAS PARA LAS DIFERENTES OFICINAS DE LA DEFENSORIA DEL PUEBLO</t>
  </si>
  <si>
    <t>DE FEBRERO 2020 A DICIEMBRE 2020</t>
  </si>
  <si>
    <t>S/. 27,225.00</t>
  </si>
  <si>
    <t>ORDEN DE COMPRA RO-00026</t>
  </si>
  <si>
    <t>27. CONTRATACIÓN DEL SUMINISTRO DE PAPEL TOALLA INTERFOLIADO COLOR BLANCO</t>
  </si>
  <si>
    <t>S/. 31,320.00</t>
  </si>
  <si>
    <t>ORDEN DE COMPRA RO-00025</t>
  </si>
  <si>
    <t>26. CONTRATACIÓN DEL SUMINISTRO DE PAPEL HIGIÉNICO JUMBO COLOR BLANCO</t>
  </si>
  <si>
    <t>DEL 06/06/2020 AL 31/12/2020</t>
  </si>
  <si>
    <t>S/. 5,664.00</t>
  </si>
  <si>
    <t>ORDEN DE SERVICIO RO-00882</t>
  </si>
  <si>
    <t>25. CONTRATACIÓN DEL SERVICIO DE DESINFECIÓN DE 2 CAMIONETAS DE USO DEL DESPACHO DEL DEFENSOR DEL PUEBLO</t>
  </si>
  <si>
    <t>S/. 10,541.63</t>
  </si>
  <si>
    <t>24. CONTRATACIÓN DEL SERVICIO DE MANTENIMIENTO PREVENTIVO Y CORRECTIVO DEL ELEVADOR MONTA AUTOS</t>
  </si>
  <si>
    <t>S/. 14,208.37</t>
  </si>
  <si>
    <t>23. CONTRATACIÓN DEL SERVICIO DE MANTENIMIENTO PREVENTIVO Y CORRECTIVO DEL ASCENSOR UBICADO EN JR. UCAYALI N° 388 - LIMA1</t>
  </si>
  <si>
    <t>DEL 01/08/2019 AL 31/07/2020</t>
  </si>
  <si>
    <t>S/. 13,750.00</t>
  </si>
  <si>
    <t>ORDEN DE SERVICIO RO-01625</t>
  </si>
  <si>
    <t>22. CONTRATACIÓN DEL SERVICIO DE MANTENIMIENTO PREVENTIVO DE DOS (02) ASCENSORES DEL EDIFICIO DE LA NUEVA SEDE CENTRAL DE LA DEFENSORIA DEL PUEBLO.</t>
  </si>
  <si>
    <t>S/. 16,108.15</t>
  </si>
  <si>
    <t>ORDEN DE SERVICIO RO-01164</t>
  </si>
  <si>
    <t>21. CONTRATACIÓN DEL SERVICIO DE SUSCRIPCIÓN DE LICENCIA ANUAL PARA USO DEL SOFTWARE JURIDICO DEL SISTEMA PERUANO DE INFORMACIÓN JURIDICA - SPIJ DEL MINISTERIO DE JUSTICIA Y DERECHOS HUMANOS PARA EL ACCESO DE LAS DIFERENTES OFICINAS DE LA DEFENSORIA DEL PUEBLO</t>
  </si>
  <si>
    <t>DEL 01/03/2020 AL 28/02/2021</t>
  </si>
  <si>
    <t>S/. 11,970.00</t>
  </si>
  <si>
    <t>ORDEN DE SERVICIO RO-00373</t>
  </si>
  <si>
    <t>20. CONTRATACIÓN DEL SERVICIO DE FLUIDO DEODORIZANTE PARA LOS SERVICIOS HIGIENICOS DE LAS OFICINAS DE LA  DEFENSORIA DEL PUEBLO</t>
  </si>
  <si>
    <t>DEL 01/03/2019 AL 29/02/2020</t>
  </si>
  <si>
    <t>S/. 2,352.00</t>
  </si>
  <si>
    <t>ORDEN DE SERVICIO RO-00268</t>
  </si>
  <si>
    <t>19. CONTRATACIÓN DEL SERVICIO DE FLUIDO DEODORIZANTE PARA LOS SERVICIOS HIGIENICOS DE LAS OFICINAS DE LA  DEFENSORIA DEL PUEBLO</t>
  </si>
  <si>
    <t>S/. 29,950.60</t>
  </si>
  <si>
    <t>18. CONTRATACIÓN DEL SERVICIO DE VIGILANCIA Y SEGURIDAD PARA LA OFICINA DEFENSORIAL DE ANCASH</t>
  </si>
  <si>
    <t>S/. 5,990.12</t>
  </si>
  <si>
    <t>AS 1-2019-DP</t>
  </si>
  <si>
    <t>17. CONTRATACIÓN DEL SERVICIO DE VIGILANCIA Y SEGURIDAD PARA LA OFICINA DEFENSORIAL DE ANCASH</t>
  </si>
  <si>
    <t>S/. 1,050.50</t>
  </si>
  <si>
    <t>16. CONTRATACIÓN DEL SERVICIO DE VIGILANCIA Y SEGURIDAD PARA LA OFICINA DEFENSORIAL DE LA LIBERTAD</t>
  </si>
  <si>
    <t>DEL 20/12/2019 AL 19/12/2020</t>
  </si>
  <si>
    <t>S/. 31,992.00</t>
  </si>
  <si>
    <t>ORDEN DE SERVICIO RO-03365</t>
  </si>
  <si>
    <t>15. CONTRATACIÓN DEL SERVICIO DE VIGILANCIA Y SEGURIDAD PARA LA OFICINA DEFENSORIAL DE LA LIBERTAD</t>
  </si>
  <si>
    <t>DEL 01/01/2020 AL 01/12/2020</t>
  </si>
  <si>
    <t>S/. 33,552.00</t>
  </si>
  <si>
    <t>ORDEN DE SERVICIO RO-00091</t>
  </si>
  <si>
    <t>14. CONTRATACIÓN DEL SERVICIO DE VIGILANCIA Y SEGURIDAD PARA LA OFICINA DEFENSORIAL DE TUMBES</t>
  </si>
  <si>
    <t>S/. 2,865.00</t>
  </si>
  <si>
    <t>ORDEN DE SERVICIO RO-03087</t>
  </si>
  <si>
    <t>13. CONTRATACIÓN DEL SERVICIO DE VIGILANCIA Y SEGURIDAD PARA EL MÓDULO DE ATENCIÓN DEFENSORIAL DE TARAPOTO</t>
  </si>
  <si>
    <t>S/. 30,349.00</t>
  </si>
  <si>
    <t>12. CONTRATACIÓN DEL SERVICIO DE VIGILANCIA Y SEGURIDAD PARA EL MÓDULO DE ATENCIÓN DEFENSORIAL DE TARAPOTO</t>
  </si>
  <si>
    <t>11. CONTRATACIÓN DEL SERVICIO DE VIGILANCIA Y SEGURIDAD PARA LA OFICINA DEFENSORIAL DE LORETO</t>
  </si>
  <si>
    <t>S/. 30,250.00</t>
  </si>
  <si>
    <t>ORDEN DE SERVICIO RO-03085</t>
  </si>
  <si>
    <t>10. CONTRATACIÓN DEL SERVICIO DE VIGILANCIA Y SEGURIDAD PARA LA OFICINA DEFENSORIAL DE LORETO</t>
  </si>
  <si>
    <t>9. CONTRATACIÓN DEL SERVICIO DE VIGILANCIA Y SEGURIDAD PARA LA OFICINA DEFENSORIAL DE UCAYALI</t>
  </si>
  <si>
    <t>8. CONTRATACIÓN DEL SERVICIO DE VIGILANCIA Y SEGURIDAD PARA LA OFICINA DEFENSORIAL DE UCAYALI</t>
  </si>
  <si>
    <t>DEL 15/09/20 AL 14/09/2021</t>
  </si>
  <si>
    <t>POR EJECUTARSE</t>
  </si>
  <si>
    <t>TELEFONICA DEL PERU SA</t>
  </si>
  <si>
    <t>AS 003-2020-DP</t>
  </si>
  <si>
    <t>7. CONTRATACIÓN DEL SERVICIO DE TELEFONÍA CELULAR CON RED PRIVADA Y SERVICIO DE DATOS PARA EL PERSONAL DE LA DEFENSORÍA DEL PUEBLO 2020-2021</t>
  </si>
  <si>
    <t>DEL 01/07/20 AL 30/06/22</t>
  </si>
  <si>
    <t>001-2020-DP</t>
  </si>
  <si>
    <t>6. CONTRATACIÓN DEL SERVICIO DE TELEFONÍA CELULAR CON RED PRIVADA Y SERVICIO DE DATOS PARA EL PERSONAL DE LA DEFENSORÍA DEL PUEBLO</t>
  </si>
  <si>
    <t xml:space="preserve">Contrato complementario 010-2020-DP/OAF </t>
  </si>
  <si>
    <t>DEL 01/03/20 AL 31/05/20</t>
  </si>
  <si>
    <t>013-2018-DP</t>
  </si>
  <si>
    <t>5. CONTRATACIÓN DEL SERVICIO DE TELEFONÍA CELULAR CON RED PRIVADA Y SERVICIO DE DATOS PARA EL PERSONAL DE LA DEFENSORÍA DEL PUEBLO</t>
  </si>
  <si>
    <t>S/. 32,701.50</t>
  </si>
  <si>
    <t>4. CONTRATACIÓN DEL SERVICIO DE SOPORTE Y MANTENIMIENTO DE LA CENTRAL TELEFONICA DE LA SEDE CENTRAL DE LA DEFENSORIA DEL PUEBLO</t>
  </si>
  <si>
    <t>DEL 01/02/19 AL 31/01/2020</t>
  </si>
  <si>
    <t>E-BUSINESS DISTRIBUTION PERU S.A.- EBD PERU S.A.</t>
  </si>
  <si>
    <t>S/. 10,129.73</t>
  </si>
  <si>
    <t>AS 016-2018-DP</t>
  </si>
  <si>
    <t>3. CONTRATACIÓN DEL SERVICIO DE SOPORTE Y MANTENIMIENTO DE LA CENTRAL TELEFONICA DE LA SEDE CENTRAL DE LA DEFENSORIA DEL PUEBLO</t>
  </si>
  <si>
    <t>DEL 30/04/20 AL 30/04/21</t>
  </si>
  <si>
    <t>003-2019-DP</t>
  </si>
  <si>
    <t>2. CONTRATACIÓN DE UN PROGRAMA DE SEGUROS PERSONALES Y DE BIENES PATRIMONIALES</t>
  </si>
  <si>
    <t xml:space="preserve">Contrato complementario 003-2020-DP/OAF </t>
  </si>
  <si>
    <t>31/01/20 Aal 30/04/20</t>
  </si>
  <si>
    <t>EJECUCIÓN 2020</t>
  </si>
  <si>
    <t>45.CONTRATACION DEL SERVICIO DE VIGILANCIA Y SEGURIDAD PARA LA OFICINA DEFENSORIAL DE AREQUIPA</t>
  </si>
  <si>
    <t>Nº 008-2018-DP</t>
  </si>
  <si>
    <t>44.CONTRATACION DEL SERVICIO DE VIGILANCIA Y SEGURIDAD PARA LA OFICINA DEFENSORIAL DE AREQUIPA</t>
  </si>
  <si>
    <t>En esta contratacion se han generado diversas ordenes perioridicas de forma individual</t>
  </si>
  <si>
    <t>01/03/2019 AL 31/12/2019</t>
  </si>
  <si>
    <t>PAPELERA NACIONAL S.A.</t>
  </si>
  <si>
    <t>PRECIO UNITARIO</t>
  </si>
  <si>
    <t>43. SUMINISTRO DE PAPEL FOTOCOPIA DE 80 GRAMOS A4</t>
  </si>
  <si>
    <t>NILDA</t>
  </si>
  <si>
    <t>42. CONTRATACIÓN DEL SERVICIO DE VIGILANCIA Y SEGURIDAD PARA LA OFICINA DEFENSORIAL DE ANCASH</t>
  </si>
  <si>
    <t>DEL 01/01/2019 AL 28/02/2019</t>
  </si>
  <si>
    <t>S/. 6,480.42</t>
  </si>
  <si>
    <t>ORDEN DE SERVICIO RO-00005</t>
  </si>
  <si>
    <t>41. CONTRATACIÓN DEL SERVICIO DE VIGILANCIA Y SEGURIDAD PARA LA OFICINA DEFENSORIAL DE ANCASH</t>
  </si>
  <si>
    <t>DEL 16/03/2019 AL 15/03/2020</t>
  </si>
  <si>
    <t>S/. 17,624.85</t>
  </si>
  <si>
    <t>40. CONTRATACIÓN DEL SUMINISTRO DE DIARIOS Y REVISTAS PARA LAS DIFERENTES OFICINAS DE LA DEFENSORIA DEL PUEBLO</t>
  </si>
  <si>
    <t>DEL 16/03/2018 AL 15/03/2019</t>
  </si>
  <si>
    <t>S/. 4,363.30</t>
  </si>
  <si>
    <t>ORDEN DE COMPRA RO-00065</t>
  </si>
  <si>
    <t>39. CONTRATACIÓN DEL SUMINISTRO DE DIARIOS Y REVISTAS PARA LAS DIFERENTES OFICINAS DE LA DEFENSORIA DEL PUEBLO</t>
  </si>
  <si>
    <t>DE FEBRERO 2019 A DICIEMBRE 2019</t>
  </si>
  <si>
    <t>INVERSIONES JUVADIA EIRL</t>
  </si>
  <si>
    <t>S/. 32,670.00</t>
  </si>
  <si>
    <t>ORDEN DE COMPRA RO-00011</t>
  </si>
  <si>
    <t>38. CONTRATACIÓN DEL SUMINISTRO DE PAPEL TOALLA INTERFOLIADO COLOR BLANCO</t>
  </si>
  <si>
    <t>S/. 33,480.00</t>
  </si>
  <si>
    <t>ORDEN DE COMPRA RO-00010</t>
  </si>
  <si>
    <t>37. CONTRATACIÓN DEL SUMINISTRO DE PAPEL HIGIÉNICO JUMBO COLOR BLANCO</t>
  </si>
  <si>
    <t>DE MARZO 2019 A DICIEMBRE 2019</t>
  </si>
  <si>
    <t>S/. 10,000.00</t>
  </si>
  <si>
    <t>ORDEN DE SERVICIO RO-00407</t>
  </si>
  <si>
    <t>36. CONTRATACIÓN DEL SERVICIO DE MANTENIMIENTO PREVENTIVO Y CORRECTIVO DEL ELEVADOR MONTA AUTOS</t>
  </si>
  <si>
    <t>DEL 16/01/2019 AL 31/12/2019</t>
  </si>
  <si>
    <t>S/. 27,000.00</t>
  </si>
  <si>
    <t>ORDEN DE SERVICIO RO-00041</t>
  </si>
  <si>
    <t>35. CONTRATACIÓN DEL SERVICIO DE MANTENIMIENTO PREVENTIVO Y CORRECTIVO DEL ASCENSOR UBICADO EN JR. UCAYALI N° 388 - LIMA1</t>
  </si>
  <si>
    <t>S/. 19,250.00</t>
  </si>
  <si>
    <t>34. CONTRATACIÓN DEL SERVICIO DE MANTENIMIENTO PREVENTIVO DE DOS (02) ASCENSORES DEL EDIFICIO DE LA NUEVA SEDE CENTRAL DE LA DEFENSORIA DEL PUEBLO.</t>
  </si>
  <si>
    <t>DEL 01/08/2018 AL 31/07/2019</t>
  </si>
  <si>
    <t>ORDEN DE SERVICIO RO-01072</t>
  </si>
  <si>
    <t>33. CONTRATACIÓN DEL SERVICIO DE MANTENIMIENTO PREVENTIVO DE DOS (02) ASCENSORES DEL EDIFICIO DE LA NUEVA SEDE CENTRAL DE LA DEFENSORIA DEL PUEBLO.</t>
  </si>
  <si>
    <t>DEL 01/07/2019 AL 30/06/2020</t>
  </si>
  <si>
    <t>ORDEN DE SERVICIO RO-01244</t>
  </si>
  <si>
    <t>32. CONTRATACIÓN DEL SERVICIO DE SUSCRIPCIÓN DE LICENCIA ANUAL PARA USO DEL SOFTWARE JURIDICO DEL SISTEMA PERUANO DE INFORMACIÓN JURIDICA - SPIJ DEL MINISTERIO DE JUSTICIA Y DERECHOS HUMANOS PARA EL ACCESO DE LAS DIFERENTES OFICINAS DE LA DEFENSORIA DEL PUEBLO</t>
  </si>
  <si>
    <t>S/. 11,760.00</t>
  </si>
  <si>
    <t>31. CONTRATACIÓN DEL SERVICIO DE FLUIDO DEODORIZANTE PARA LOS SERVICIOS HIGIENICOS DE LAS OFICINAS DE LA  DEFENSORIA DEL PUEBLO</t>
  </si>
  <si>
    <t>DEL 01/03/2018 AL 28/02/2019</t>
  </si>
  <si>
    <t>S/. 2,632.00</t>
  </si>
  <si>
    <t>ORDEN DE SERVICIO RO-00226</t>
  </si>
  <si>
    <t>30. CONTRATACIÓN DEL SERVICIO DE FLUIDO DEODORIZANTE PARA LOS SERVICIOS HIGIENICOS DE LAS OFICINAS DE LA  DEFENSORIA DEL PUEBLO</t>
  </si>
  <si>
    <t>S/. 1,008.00</t>
  </si>
  <si>
    <t>29. CONTRATACIÓN DEL SERVICIO DE VIGILANCIA Y SEGURIDAD PARA LA OFICINA DEFENSORIAL DE LA LIBERTAD</t>
  </si>
  <si>
    <t>DEL 20/12/2018 AL 19/12/2019</t>
  </si>
  <si>
    <t>ORDEN DE SERVICIO RO-0</t>
  </si>
  <si>
    <t>28. CONTRATACIÓN DEL SERVICIO DE VIGILANCIA Y SEGURIDAD PARA LA OFICINA DEFENSORIAL DE LA LIBERTAD</t>
  </si>
  <si>
    <t>DEL 01/01/2019 AL 01/12/2019</t>
  </si>
  <si>
    <t>S/. 33,000.00</t>
  </si>
  <si>
    <t>ORDEN DE SERVICIO RO-00021</t>
  </si>
  <si>
    <t>27. CONTRATACIÓN DEL SERVICIO DE VIGILANCIA Y SEGURIDAD PARA LA OFICINA DEFENSORIAL DE TUMBES</t>
  </si>
  <si>
    <t>S/. 2,759.00</t>
  </si>
  <si>
    <t>26. CONTRATACIÓN DEL SERVICIO DE VIGILANCIA Y SEGURIDAD PARA EL MÓDULO DE ATENCIÓN DEFENSORIAL DE TARAPOTO</t>
  </si>
  <si>
    <t>DEL 01/12/2018 AL 30/11/2019</t>
  </si>
  <si>
    <t>ORDEN DE SERVICIO RO-02508</t>
  </si>
  <si>
    <t>25. CONTRATACIÓN DEL SERVICIO DE VIGILANCIA Y SEGURIDAD PARA EL MÓDULO DE ATENCIÓN DEFENSORIAL DE TARAPOTO</t>
  </si>
  <si>
    <t>S/. 2,750.00</t>
  </si>
  <si>
    <t>ORDEN DE SERVICIO RO-03086</t>
  </si>
  <si>
    <t>24. CONTRATACIÓN DEL SERVICIO DE VIGILANCIA Y SEGURIDAD PARA LA OFICINA DEFENSORIAL DE LORETO</t>
  </si>
  <si>
    <t>S/. 30,140.00</t>
  </si>
  <si>
    <t>ORDEN DE SERVICIO RO-02509</t>
  </si>
  <si>
    <t>23. CONTRATACIÓN DEL SERVICIO DE VIGILANCIA Y SEGURIDAD PARA LA OFICINA DEFENSORIAL DE LORETO</t>
  </si>
  <si>
    <t>22. CONTRATACIÓN DEL SERVICIO DE VIGILANCIA Y SEGURIDAD PARA LA OFICINA DEFENSORIAL DE UCAYALI</t>
  </si>
  <si>
    <t>ORDEN DE SERVICIO RO-02510</t>
  </si>
  <si>
    <t>21. CONTRATACIÓN DEL SERVICIO DE VIGILANCIA Y SEGURIDAD PARA LA OFICINA DEFENSORIAL DE UCAYALI</t>
  </si>
  <si>
    <t>DEL 01/05/19 AL 30/04/21</t>
  </si>
  <si>
    <t>MURO MEDRANO VDA DE CORREA ANA MARIA</t>
  </si>
  <si>
    <t>S/. 84,000.00</t>
  </si>
  <si>
    <t>CD 005-2019-DP</t>
  </si>
  <si>
    <t>20.CONTRATACION DEL SERVICIO DE ARRENDAMIENTO DE LOCAL PARA EL FUNCIONAMIENTO DE LA OFICINA DEFENSORIAL DE LIMA ESTE</t>
  </si>
  <si>
    <t>DEL 01/04/19 AL 31/03/21</t>
  </si>
  <si>
    <t>S/. 122,496.00</t>
  </si>
  <si>
    <t>CD 003-2019-DP</t>
  </si>
  <si>
    <t>19. CONTRATACION DEL SERVICIO DE ARRENDAMIENTO DE LOCAL PARA EL FUNCIONAMIENTO DE LA OFICINA DEFENSORIAL DE LA LIBERTAD</t>
  </si>
  <si>
    <t>DEL 01/04/19 AL 31/03/22</t>
  </si>
  <si>
    <t>S/. 72,000.00</t>
  </si>
  <si>
    <t>CD 004-2019-DP</t>
  </si>
  <si>
    <t>18. CONTRATACION DEL SERVICIO DE ARRENDAMIENTO DE LOCAL PARA EL FUNCIONAMIENTO DEL MODULO DEFENSORIAL DE JAEN</t>
  </si>
  <si>
    <t>DEL 01/03/19 AL 28/02/21</t>
  </si>
  <si>
    <t>OLIVERA CERPA GIOVANNA NELLY</t>
  </si>
  <si>
    <t>S/. 48,000.00</t>
  </si>
  <si>
    <t>CD 002-2019-DP</t>
  </si>
  <si>
    <t>17. CONTRATACION DEL SERVICIO DE ARRENDAMIENTO DE LOCAL PARA EL FUNCIONAMIENTO DE LA OFICINA DEFENSORIAL DE TACNA</t>
  </si>
  <si>
    <t>DEL 01/03/19 AL 28/02/22</t>
  </si>
  <si>
    <t>CD 001-2019-DP</t>
  </si>
  <si>
    <t>16. CONTRATACION DEL SERVICIO DE ARRENDAMIENTO DE LOCAL PARA EL FUNCIONAMIENTO DE LA OFICINA DEFENSORIAL DE PASCO</t>
  </si>
  <si>
    <t>DEL 01/12/18 AL 30/11/2020</t>
  </si>
  <si>
    <t>RIOS SANCHEZ WILFREDO</t>
  </si>
  <si>
    <t>DIRECTA 009-2018-DP</t>
  </si>
  <si>
    <t>15. CONTRATACION DEL SERVICIO DE ARRENDAMIENTO DE LOCAL PARA EL FUNCIONAMIENTO DEL MÓDULO DE ATENCIÓN DEFENSORIAL DE TARAPOTO</t>
  </si>
  <si>
    <t>DEL 01/10/18 AL 30/09/21</t>
  </si>
  <si>
    <t>NAVARRO VDA DE CHAVEZ ROSA</t>
  </si>
  <si>
    <t>S/. 157,500.00</t>
  </si>
  <si>
    <t>DIRECTA 006-2018-DP</t>
  </si>
  <si>
    <t>14. CONTRATACION DEL SERVICIO DE ARRENDAMIENTO DE LOCAL PARA EL FUNCIONAMIENTO DE LA OFICINA DEFENSORIAL DE JUNÍN</t>
  </si>
  <si>
    <t>DEL 01/10/18 AL 30/09/20</t>
  </si>
  <si>
    <t>S/. 74,400.00</t>
  </si>
  <si>
    <t>DIRECTA 008-2018-DP</t>
  </si>
  <si>
    <t>13. CONTRATACION DEL SERVICIO DE ARRENDAMIENTO DE LOCAL PARA EL FUNCIONAMIENTO DE LA OFICINA DEFENSORIAL DE MOQUEGUA</t>
  </si>
  <si>
    <t>S/. 104,640.00</t>
  </si>
  <si>
    <t>DIRECTA 007-2018-DP</t>
  </si>
  <si>
    <t>12. CONTRATACION DEL SERVICIO DE ARRENDAMIENTO DE LOCAL PARA EL FUNCIONAMIENTO DE LA OFICINA DEFENSORIAL DE APURÍMAC</t>
  </si>
  <si>
    <t>DEL 01/09/18 AL 30/09/19</t>
  </si>
  <si>
    <t>S/. 61,165.00</t>
  </si>
  <si>
    <t>DIRECTA 004-2018-DP</t>
  </si>
  <si>
    <t>11. CONTRATACION DEL SERVICIO DE ARRENDAMIENTO DE LOCAL PARA EL FUNCIONAMIENTO DE LA OFICINA DEFENSORIAL DE PIURA</t>
  </si>
  <si>
    <t>DEL 01/06/18 AL 31/05/20</t>
  </si>
  <si>
    <t>S/. 100,800.00</t>
  </si>
  <si>
    <t>DIRECTA 003-2018-DP</t>
  </si>
  <si>
    <t>10. CONTRATACION DEL SERVICIO DE ARRENDAMIENTO DE LOCAL PARA EL FUNCIONAMIENTO DE LA OFICINA DEFENSORIAL DE SAN MARTIN</t>
  </si>
  <si>
    <t>DEL 16/06/19 AL 15/06/20</t>
  </si>
  <si>
    <t>S/. 63,360.00</t>
  </si>
  <si>
    <t>AS 002-2019-DP</t>
  </si>
  <si>
    <t>9. CONTRATACIÓN DEL SERVICIO DE ALQUILER DE GARAJE PARA EL ESTACIONAMIENTO (ESPACIO) DE VEHÍCULOS</t>
  </si>
  <si>
    <t>DEL 01/02/19 AL 31/07/2020</t>
  </si>
  <si>
    <t>S/. 67,905.60</t>
  </si>
  <si>
    <t>AS 015-2018-DP</t>
  </si>
  <si>
    <t>8. SUMINISTRO DE GASOHOL 97 PLUS</t>
  </si>
  <si>
    <t>DEL 01/03/19 AL 29/02/20</t>
  </si>
  <si>
    <t>ALICIA CHILON ISPILCO</t>
  </si>
  <si>
    <t>S/. 57,600.00</t>
  </si>
  <si>
    <t>SERMAX PERU SRL</t>
  </si>
  <si>
    <t>S/. 36,960.00</t>
  </si>
  <si>
    <t>AS 014-2018-DP</t>
  </si>
  <si>
    <t>7. CONTRATACIÓN DEL SERVICIO DE MENSAJERÍA LOCAL Y NACIONAL DESDE EL ÁREA DE GESTIÓN DOCUMENTARIA</t>
  </si>
  <si>
    <t>S/. 129,511.55</t>
  </si>
  <si>
    <t>AS 013-2018-DP</t>
  </si>
  <si>
    <t>S/. 40,518.92</t>
  </si>
  <si>
    <t>5. CONTRATACIÓN DEL SERVICIO DE SOPORTE Y MANTENIMIENTO DE LA CENTRAL TELEFONICA DE LA SEDE CENTRAL DE LA DEFENSORIA DEL PUEBLO</t>
  </si>
  <si>
    <t>DEL 16/02/19 AL 15/02/20</t>
  </si>
  <si>
    <t>S/. 399,000.00</t>
  </si>
  <si>
    <t>4. CONTRATACIÓN DEL SERVICIO DE INTERCONEXIÓN A NIVEL NACIONAL</t>
  </si>
  <si>
    <t>DEL 01/01/19 AL 31/12/19</t>
  </si>
  <si>
    <t>CONSORCIO DILCORPS (Integrado por D &amp; T GLOBAL SERVICE S.R.L. y GRUPO DILCORPS SERVICIOS INTEGRALES DE LIMPIEZA S.A.C.)</t>
  </si>
  <si>
    <t>S/. 476,856.00</t>
  </si>
  <si>
    <t>CP 001-2018-DP</t>
  </si>
  <si>
    <t>3. CONTRATACIÓN DEL SERVICIO DE LIMPIEZA Y SERVICIOS GENERALES DE LAS OFICINAS DE LA DEFENSORIA DEL PUEBLO EN LIMA Y CALLAO</t>
  </si>
  <si>
    <t>BLINSEGUR S.R.L.</t>
  </si>
  <si>
    <t>S/. 644,999.00</t>
  </si>
  <si>
    <t>CP 003-2018-DP</t>
  </si>
  <si>
    <t>2. CONTRATACIÓN DEL SERVICIO DE VIGILANCIA Y SEGURIDAD PARA LAS SEDES DE LIMA Y CALLAO</t>
  </si>
  <si>
    <t>DEL 31/01/19 AL 31/01/20</t>
  </si>
  <si>
    <t>S/. 1,884,453.68</t>
  </si>
  <si>
    <t>AS 017-2018-DP (Ítem paquete)</t>
  </si>
  <si>
    <t>FORMATO 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</si>
</sst>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 #,##0.00_-;_-* &quot;-&quot;??_-;_-@_-"/>
    <numFmt numFmtId="164" formatCode="_ * #,##0.00_ ;_ * \-#,##0.00_ ;_ * &quot;-&quot;??_ ;_ @_ "/>
    <numFmt numFmtId="165" formatCode="[$-280A]d&quot; de &quot;mmmm&quot; de &quot;yyyy;@"/>
    <numFmt numFmtId="166" formatCode="0.0%"/>
    <numFmt numFmtId="167" formatCode="_ * #,##0_ ;_ * \-#,##0_ ;_ * &quot;-&quot;??_ ;_ @_ "/>
    <numFmt numFmtId="168" formatCode="dd/mm/yy;@"/>
    <numFmt numFmtId="169" formatCode="&quot;S/.&quot;\ #,##0.00"/>
    <numFmt numFmtId="170" formatCode="&quot;S/&quot;#,##0.00"/>
  </numFmts>
  <fonts count="37" x14ac:knownFonts="1">
    <font>
      <sz val="10"/>
      <name val="Arial"/>
    </font>
    <font>
      <sz val="10"/>
      <name val="Arial"/>
      <family val="2"/>
    </font>
    <font>
      <sz val="8"/>
      <name val="Arial"/>
      <family val="2"/>
    </font>
    <font>
      <b/>
      <sz val="10"/>
      <name val="Arial"/>
      <family val="2"/>
    </font>
    <font>
      <sz val="10"/>
      <name val="Arial Narrow"/>
      <family val="2"/>
    </font>
    <font>
      <sz val="10"/>
      <name val="Arial"/>
      <family val="2"/>
    </font>
    <font>
      <b/>
      <sz val="8"/>
      <name val="Arial"/>
      <family val="2"/>
    </font>
    <font>
      <sz val="10"/>
      <name val="Courier"/>
      <family val="3"/>
    </font>
    <font>
      <b/>
      <sz val="12"/>
      <name val="Arial"/>
      <family val="2"/>
    </font>
    <font>
      <sz val="9"/>
      <name val="Arial"/>
      <family val="2"/>
    </font>
    <font>
      <b/>
      <sz val="9"/>
      <name val="Arial"/>
      <family val="2"/>
    </font>
    <font>
      <sz val="8"/>
      <name val="Arial"/>
      <family val="2"/>
    </font>
    <font>
      <b/>
      <sz val="9"/>
      <color indexed="8"/>
      <name val="Arial"/>
      <family val="2"/>
    </font>
    <font>
      <sz val="9"/>
      <color indexed="32"/>
      <name val="Arial"/>
      <family val="2"/>
    </font>
    <font>
      <sz val="9"/>
      <color indexed="8"/>
      <name val="Arial"/>
      <family val="2"/>
    </font>
    <font>
      <sz val="8"/>
      <color indexed="81"/>
      <name val="Tahoma"/>
      <family val="2"/>
    </font>
    <font>
      <sz val="12"/>
      <name val="Arial"/>
      <family val="2"/>
    </font>
    <font>
      <sz val="8"/>
      <name val="Calibri"/>
      <family val="2"/>
      <scheme val="minor"/>
    </font>
    <font>
      <b/>
      <sz val="8"/>
      <name val="Calibri"/>
      <family val="2"/>
      <scheme val="minor"/>
    </font>
    <font>
      <sz val="8"/>
      <color indexed="8"/>
      <name val="Arial"/>
      <family val="2"/>
    </font>
    <font>
      <b/>
      <u/>
      <sz val="8"/>
      <name val="Arial"/>
      <family val="2"/>
    </font>
    <font>
      <sz val="9"/>
      <color theme="1"/>
      <name val="Arial"/>
      <family val="2"/>
    </font>
    <font>
      <sz val="10"/>
      <name val="Arial"/>
      <family val="2"/>
    </font>
    <font>
      <sz val="11"/>
      <color rgb="FF000000"/>
      <name val="Calibri"/>
      <family val="2"/>
    </font>
    <font>
      <sz val="8"/>
      <color indexed="8"/>
      <name val="Calibri"/>
      <family val="2"/>
      <scheme val="minor"/>
    </font>
    <font>
      <sz val="8"/>
      <color rgb="FF000000"/>
      <name val="Calibri"/>
      <family val="2"/>
    </font>
    <font>
      <sz val="8"/>
      <name val="Calibri"/>
      <family val="2"/>
    </font>
    <font>
      <b/>
      <sz val="8"/>
      <name val="Calibri"/>
      <family val="2"/>
    </font>
    <font>
      <sz val="8"/>
      <color theme="1"/>
      <name val="Arial"/>
      <family val="2"/>
    </font>
    <font>
      <b/>
      <sz val="10"/>
      <name val="Arial"/>
      <family val="2"/>
      <charset val="1"/>
    </font>
    <font>
      <sz val="10"/>
      <name val="Arial"/>
      <family val="2"/>
      <charset val="1"/>
    </font>
    <font>
      <sz val="9"/>
      <color rgb="FFFF0000"/>
      <name val="Arial"/>
      <family val="2"/>
    </font>
    <font>
      <sz val="8"/>
      <name val="Arial"/>
      <family val="2"/>
      <charset val="1"/>
    </font>
    <font>
      <b/>
      <sz val="9"/>
      <color rgb="FFFF0000"/>
      <name val="Arial"/>
      <family val="2"/>
    </font>
    <font>
      <b/>
      <sz val="10"/>
      <name val="Arial Narrow"/>
      <family val="2"/>
    </font>
    <font>
      <sz val="10"/>
      <color indexed="8"/>
      <name val="Arial Narrow"/>
      <family val="2"/>
    </font>
    <font>
      <sz val="10"/>
      <color theme="1"/>
      <name val="Arial Narrow"/>
      <family val="2"/>
    </font>
  </fonts>
  <fills count="12">
    <fill>
      <patternFill patternType="none"/>
    </fill>
    <fill>
      <patternFill patternType="gray125"/>
    </fill>
    <fill>
      <patternFill patternType="solid">
        <fgColor indexed="22"/>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
      <patternFill patternType="solid">
        <fgColor theme="3" tint="0.79998168889431442"/>
        <bgColor indexed="64"/>
      </patternFill>
    </fill>
    <fill>
      <patternFill patternType="solid">
        <fgColor theme="9" tint="-0.249977111117893"/>
        <bgColor indexed="64"/>
      </patternFill>
    </fill>
    <fill>
      <patternFill patternType="solid">
        <fgColor theme="9"/>
        <bgColor indexed="64"/>
      </patternFill>
    </fill>
    <fill>
      <patternFill patternType="solid">
        <fgColor theme="0"/>
        <bgColor indexed="34"/>
      </patternFill>
    </fill>
    <fill>
      <patternFill patternType="solid">
        <fgColor theme="8" tint="0.79998168889431442"/>
        <bgColor indexed="64"/>
      </patternFill>
    </fill>
    <fill>
      <patternFill patternType="solid">
        <fgColor rgb="FFFFFF00"/>
        <bgColor indexed="64"/>
      </patternFill>
    </fill>
  </fills>
  <borders count="88">
    <border>
      <left/>
      <right/>
      <top/>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style="thin">
        <color indexed="64"/>
      </right>
      <top/>
      <bottom/>
      <diagonal/>
    </border>
    <border>
      <left style="medium">
        <color indexed="64"/>
      </left>
      <right style="medium">
        <color indexed="64"/>
      </right>
      <top/>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medium">
        <color indexed="64"/>
      </right>
      <top style="thin">
        <color indexed="64"/>
      </top>
      <bottom style="thin">
        <color indexed="64"/>
      </bottom>
      <diagonal/>
    </border>
    <border>
      <left/>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bottom/>
      <diagonal/>
    </border>
    <border>
      <left style="thin">
        <color indexed="64"/>
      </left>
      <right style="medium">
        <color indexed="64"/>
      </right>
      <top/>
      <bottom/>
      <diagonal/>
    </border>
    <border>
      <left style="medium">
        <color indexed="64"/>
      </left>
      <right style="thin">
        <color indexed="64"/>
      </right>
      <top/>
      <bottom/>
      <diagonal/>
    </border>
    <border>
      <left style="thin">
        <color indexed="64"/>
      </left>
      <right/>
      <top/>
      <bottom style="medium">
        <color indexed="64"/>
      </bottom>
      <diagonal/>
    </border>
    <border>
      <left/>
      <right style="medium">
        <color indexed="64"/>
      </right>
      <top/>
      <bottom style="thin">
        <color indexed="64"/>
      </bottom>
      <diagonal/>
    </border>
    <border>
      <left style="medium">
        <color indexed="64"/>
      </left>
      <right style="thin">
        <color indexed="64"/>
      </right>
      <top style="medium">
        <color indexed="64"/>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bottom style="thin">
        <color indexed="64"/>
      </bottom>
      <diagonal/>
    </border>
    <border>
      <left/>
      <right style="medium">
        <color indexed="64"/>
      </right>
      <top/>
      <bottom style="thick">
        <color indexed="64"/>
      </bottom>
      <diagonal/>
    </border>
    <border>
      <left style="medium">
        <color indexed="64"/>
      </left>
      <right style="thin">
        <color indexed="64"/>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medium">
        <color indexed="64"/>
      </right>
      <top/>
      <bottom style="thick">
        <color indexed="64"/>
      </bottom>
      <diagonal/>
    </border>
    <border>
      <left style="thin">
        <color indexed="64"/>
      </left>
      <right style="thin">
        <color indexed="64"/>
      </right>
      <top/>
      <bottom style="thick">
        <color indexed="64"/>
      </bottom>
      <diagonal/>
    </border>
    <border>
      <left/>
      <right/>
      <top style="thin">
        <color indexed="64"/>
      </top>
      <bottom style="thin">
        <color indexed="64"/>
      </bottom>
      <diagonal/>
    </border>
    <border>
      <left/>
      <right/>
      <top style="thin">
        <color indexed="64"/>
      </top>
      <bottom/>
      <diagonal/>
    </border>
    <border>
      <left style="thin">
        <color indexed="64"/>
      </left>
      <right style="medium">
        <color indexed="64"/>
      </right>
      <top/>
      <bottom style="medium">
        <color indexed="64"/>
      </bottom>
      <diagonal/>
    </border>
    <border>
      <left/>
      <right/>
      <top style="hair">
        <color indexed="8"/>
      </top>
      <bottom/>
      <diagonal/>
    </border>
    <border>
      <left/>
      <right/>
      <top/>
      <bottom style="hair">
        <color indexed="8"/>
      </bottom>
      <diagonal/>
    </border>
    <border>
      <left/>
      <right/>
      <top/>
      <bottom style="medium">
        <color indexed="64"/>
      </bottom>
      <diagonal/>
    </border>
    <border>
      <left style="medium">
        <color indexed="64"/>
      </left>
      <right style="medium">
        <color indexed="64"/>
      </right>
      <top style="hair">
        <color indexed="8"/>
      </top>
      <bottom/>
      <diagonal/>
    </border>
    <border>
      <left style="medium">
        <color indexed="64"/>
      </left>
      <right style="medium">
        <color indexed="64"/>
      </right>
      <top/>
      <bottom style="hair">
        <color indexed="8"/>
      </bottom>
      <diagonal/>
    </border>
    <border>
      <left/>
      <right style="medium">
        <color indexed="64"/>
      </right>
      <top style="hair">
        <color indexed="8"/>
      </top>
      <bottom/>
      <diagonal/>
    </border>
    <border>
      <left/>
      <right style="medium">
        <color indexed="64"/>
      </right>
      <top/>
      <bottom style="hair">
        <color indexed="8"/>
      </bottom>
      <diagonal/>
    </border>
    <border>
      <left style="medium">
        <color indexed="64"/>
      </left>
      <right style="medium">
        <color indexed="64"/>
      </right>
      <top style="thin">
        <color indexed="64"/>
      </top>
      <bottom/>
      <diagonal/>
    </border>
  </borders>
  <cellStyleXfs count="9">
    <xf numFmtId="0" fontId="0" fillId="0" borderId="0"/>
    <xf numFmtId="0" fontId="4" fillId="0" borderId="0"/>
    <xf numFmtId="0" fontId="4" fillId="0" borderId="0"/>
    <xf numFmtId="49" fontId="7" fillId="0" borderId="0"/>
    <xf numFmtId="0" fontId="1" fillId="0" borderId="0"/>
    <xf numFmtId="9" fontId="1" fillId="0" borderId="0" applyFont="0" applyFill="0" applyBorder="0" applyAlignment="0" applyProtection="0"/>
    <xf numFmtId="164" fontId="1" fillId="0" borderId="0" applyFont="0" applyFill="0" applyBorder="0" applyAlignment="0" applyProtection="0"/>
    <xf numFmtId="9" fontId="22" fillId="0" borderId="0" applyFont="0" applyFill="0" applyBorder="0" applyAlignment="0" applyProtection="0"/>
    <xf numFmtId="43" fontId="1" fillId="0" borderId="0" applyFont="0" applyFill="0" applyBorder="0" applyAlignment="0" applyProtection="0"/>
  </cellStyleXfs>
  <cellXfs count="889">
    <xf numFmtId="0" fontId="0" fillId="0" borderId="0" xfId="0"/>
    <xf numFmtId="0" fontId="9" fillId="0" borderId="0" xfId="2" applyFont="1" applyFill="1" applyBorder="1" applyAlignment="1">
      <alignment horizontal="left" vertical="center"/>
    </xf>
    <xf numFmtId="0" fontId="10" fillId="0" borderId="0" xfId="2" applyFont="1" applyFill="1" applyBorder="1" applyAlignment="1">
      <alignment vertical="center"/>
    </xf>
    <xf numFmtId="0" fontId="9" fillId="0" borderId="0" xfId="0" applyFont="1"/>
    <xf numFmtId="0" fontId="9" fillId="0" borderId="3" xfId="0" applyFont="1" applyBorder="1"/>
    <xf numFmtId="0" fontId="9" fillId="0" borderId="0" xfId="0" applyFont="1" applyFill="1"/>
    <xf numFmtId="0" fontId="10" fillId="0" borderId="0" xfId="0" applyFont="1" applyFill="1" applyAlignment="1">
      <alignment horizontal="center"/>
    </xf>
    <xf numFmtId="0" fontId="9" fillId="0" borderId="8" xfId="0" applyFont="1" applyBorder="1"/>
    <xf numFmtId="0" fontId="9" fillId="0" borderId="0" xfId="0" applyFont="1" applyBorder="1"/>
    <xf numFmtId="49" fontId="9" fillId="0" borderId="0" xfId="3" applyFont="1" applyAlignment="1">
      <alignment vertical="center"/>
    </xf>
    <xf numFmtId="0" fontId="9" fillId="0" borderId="13" xfId="0" applyFont="1" applyBorder="1"/>
    <xf numFmtId="0" fontId="9" fillId="0" borderId="45" xfId="0" applyFont="1" applyBorder="1"/>
    <xf numFmtId="0" fontId="9" fillId="0" borderId="46" xfId="0" applyFont="1" applyBorder="1"/>
    <xf numFmtId="0" fontId="9" fillId="0" borderId="14" xfId="0" applyFont="1" applyBorder="1"/>
    <xf numFmtId="0" fontId="9" fillId="0" borderId="4" xfId="0" applyFont="1" applyBorder="1"/>
    <xf numFmtId="0" fontId="9" fillId="0" borderId="20" xfId="0" applyFont="1" applyBorder="1"/>
    <xf numFmtId="0" fontId="9" fillId="0" borderId="18" xfId="0" applyFont="1" applyBorder="1"/>
    <xf numFmtId="49" fontId="9" fillId="0" borderId="0" xfId="1" applyNumberFormat="1" applyFont="1" applyFill="1" applyAlignment="1">
      <alignment horizontal="left" vertical="center"/>
    </xf>
    <xf numFmtId="0" fontId="9" fillId="0" borderId="6" xfId="0" applyFont="1" applyBorder="1"/>
    <xf numFmtId="0" fontId="9" fillId="0" borderId="50" xfId="0" applyFont="1" applyBorder="1"/>
    <xf numFmtId="0" fontId="9" fillId="0" borderId="21" xfId="0" applyFont="1" applyBorder="1"/>
    <xf numFmtId="49" fontId="9" fillId="0" borderId="3" xfId="0" applyNumberFormat="1" applyFont="1" applyBorder="1" applyAlignment="1">
      <alignment horizontal="left"/>
    </xf>
    <xf numFmtId="0" fontId="9" fillId="0" borderId="51" xfId="0" applyFont="1" applyBorder="1"/>
    <xf numFmtId="0" fontId="9" fillId="0" borderId="7" xfId="0" applyFont="1" applyBorder="1" applyAlignment="1">
      <alignment horizontal="right"/>
    </xf>
    <xf numFmtId="0" fontId="9" fillId="0" borderId="3" xfId="0" applyFont="1" applyBorder="1" applyAlignment="1">
      <alignment horizontal="center"/>
    </xf>
    <xf numFmtId="0" fontId="9" fillId="0" borderId="54" xfId="0" applyFont="1" applyBorder="1"/>
    <xf numFmtId="0" fontId="9" fillId="0" borderId="0" xfId="2" applyFont="1" applyAlignment="1">
      <alignment vertical="center"/>
    </xf>
    <xf numFmtId="0" fontId="10" fillId="0" borderId="0" xfId="2" applyFont="1" applyFill="1" applyBorder="1" applyAlignment="1">
      <alignment horizontal="center" vertical="center"/>
    </xf>
    <xf numFmtId="0" fontId="10" fillId="2" borderId="11" xfId="2" applyFont="1" applyFill="1" applyBorder="1" applyAlignment="1">
      <alignment horizontal="center" vertical="center"/>
    </xf>
    <xf numFmtId="0" fontId="9" fillId="0" borderId="14" xfId="2" applyFont="1" applyBorder="1" applyAlignment="1">
      <alignment horizontal="center" vertical="center"/>
    </xf>
    <xf numFmtId="0" fontId="10" fillId="2" borderId="14" xfId="2" applyFont="1" applyFill="1" applyBorder="1" applyAlignment="1">
      <alignment horizontal="center" vertical="center"/>
    </xf>
    <xf numFmtId="0" fontId="9" fillId="0" borderId="4" xfId="2" applyFont="1" applyBorder="1" applyAlignment="1">
      <alignment vertical="center"/>
    </xf>
    <xf numFmtId="0" fontId="10" fillId="2" borderId="5" xfId="2" applyFont="1" applyFill="1" applyBorder="1" applyAlignment="1">
      <alignment horizontal="center" vertical="center"/>
    </xf>
    <xf numFmtId="0" fontId="10" fillId="2" borderId="43" xfId="2" applyFont="1" applyFill="1" applyBorder="1" applyAlignment="1">
      <alignment vertical="center"/>
    </xf>
    <xf numFmtId="0" fontId="10" fillId="2" borderId="20" xfId="2" applyFont="1" applyFill="1" applyBorder="1" applyAlignment="1">
      <alignment vertical="center"/>
    </xf>
    <xf numFmtId="0" fontId="10" fillId="2" borderId="18" xfId="2" applyFont="1" applyFill="1" applyBorder="1" applyAlignment="1">
      <alignment vertical="center"/>
    </xf>
    <xf numFmtId="0" fontId="10" fillId="2" borderId="44" xfId="2" applyFont="1" applyFill="1" applyBorder="1" applyAlignment="1">
      <alignment vertical="center"/>
    </xf>
    <xf numFmtId="0" fontId="9" fillId="0" borderId="3" xfId="2" applyFont="1" applyBorder="1" applyAlignment="1">
      <alignment horizontal="center" vertical="center"/>
    </xf>
    <xf numFmtId="0" fontId="9" fillId="0" borderId="14" xfId="2" applyFont="1" applyBorder="1" applyAlignment="1">
      <alignment vertical="center"/>
    </xf>
    <xf numFmtId="0" fontId="10" fillId="2" borderId="5" xfId="2" applyFont="1" applyFill="1" applyBorder="1" applyAlignment="1">
      <alignment vertical="center"/>
    </xf>
    <xf numFmtId="0" fontId="10" fillId="0" borderId="14" xfId="2" applyFont="1" applyFill="1" applyBorder="1" applyAlignment="1">
      <alignment vertical="center"/>
    </xf>
    <xf numFmtId="0" fontId="10" fillId="0" borderId="4" xfId="2" applyFont="1" applyFill="1" applyBorder="1" applyAlignment="1">
      <alignment vertical="center"/>
    </xf>
    <xf numFmtId="0" fontId="9" fillId="0" borderId="12" xfId="0" applyFont="1" applyBorder="1"/>
    <xf numFmtId="0" fontId="9" fillId="0" borderId="11" xfId="0" applyFont="1" applyBorder="1"/>
    <xf numFmtId="0" fontId="10" fillId="2" borderId="7" xfId="2" applyFont="1" applyFill="1" applyBorder="1" applyAlignment="1">
      <alignment horizontal="center" vertical="center"/>
    </xf>
    <xf numFmtId="0" fontId="10" fillId="2" borderId="21" xfId="2" applyFont="1" applyFill="1" applyBorder="1" applyAlignment="1">
      <alignment horizontal="center" vertical="center"/>
    </xf>
    <xf numFmtId="0" fontId="10" fillId="0" borderId="14" xfId="2" applyFont="1" applyFill="1" applyBorder="1" applyAlignment="1">
      <alignment horizontal="left" vertical="center"/>
    </xf>
    <xf numFmtId="0" fontId="9" fillId="0" borderId="58" xfId="0" applyFont="1" applyBorder="1"/>
    <xf numFmtId="0" fontId="9" fillId="0" borderId="22" xfId="0" applyFont="1" applyBorder="1"/>
    <xf numFmtId="0" fontId="9" fillId="0" borderId="60" xfId="0" applyFont="1" applyBorder="1"/>
    <xf numFmtId="0" fontId="9" fillId="0" borderId="9" xfId="0" applyFont="1" applyBorder="1"/>
    <xf numFmtId="0" fontId="9" fillId="0" borderId="41" xfId="0" applyFont="1" applyBorder="1"/>
    <xf numFmtId="0" fontId="9" fillId="0" borderId="16" xfId="0" applyFont="1" applyBorder="1"/>
    <xf numFmtId="165" fontId="9" fillId="0" borderId="0" xfId="0" applyNumberFormat="1" applyFont="1"/>
    <xf numFmtId="0" fontId="9" fillId="0" borderId="15" xfId="0" applyFont="1" applyBorder="1"/>
    <xf numFmtId="0" fontId="9" fillId="0" borderId="42" xfId="0" applyFont="1" applyBorder="1"/>
    <xf numFmtId="0" fontId="9" fillId="0" borderId="13" xfId="0" applyFont="1" applyBorder="1" applyAlignment="1"/>
    <xf numFmtId="0" fontId="9" fillId="0" borderId="51" xfId="0" applyFont="1" applyBorder="1" applyAlignment="1"/>
    <xf numFmtId="0" fontId="9" fillId="0" borderId="0" xfId="0" applyFont="1" applyBorder="1" applyAlignment="1"/>
    <xf numFmtId="0" fontId="9" fillId="0" borderId="4" xfId="0" applyFont="1" applyBorder="1" applyAlignment="1"/>
    <xf numFmtId="0" fontId="10" fillId="0" borderId="4" xfId="2" applyFont="1" applyFill="1" applyBorder="1" applyAlignment="1">
      <alignment horizontal="left" vertical="center"/>
    </xf>
    <xf numFmtId="0" fontId="10" fillId="2" borderId="8" xfId="2" applyFont="1" applyFill="1" applyBorder="1" applyAlignment="1">
      <alignment horizontal="center" vertical="center"/>
    </xf>
    <xf numFmtId="0" fontId="9" fillId="0" borderId="8" xfId="2" applyFont="1" applyBorder="1" applyAlignment="1">
      <alignment horizontal="center" vertical="center"/>
    </xf>
    <xf numFmtId="0" fontId="10" fillId="2" borderId="4" xfId="2" applyFont="1" applyFill="1" applyBorder="1" applyAlignment="1">
      <alignment horizontal="center" vertical="center"/>
    </xf>
    <xf numFmtId="0" fontId="10" fillId="0" borderId="11" xfId="2" applyFont="1" applyBorder="1" applyAlignment="1">
      <alignment horizontal="left" vertical="center"/>
    </xf>
    <xf numFmtId="0" fontId="9" fillId="0" borderId="0" xfId="0" applyFont="1" applyAlignment="1">
      <alignment wrapText="1"/>
    </xf>
    <xf numFmtId="0" fontId="9" fillId="0" borderId="39" xfId="0" applyFont="1" applyBorder="1"/>
    <xf numFmtId="49" fontId="9" fillId="0" borderId="7" xfId="0" applyNumberFormat="1" applyFont="1" applyBorder="1" applyAlignment="1">
      <alignment horizontal="left"/>
    </xf>
    <xf numFmtId="0" fontId="9" fillId="0" borderId="3" xfId="0" applyFont="1" applyBorder="1" applyAlignment="1">
      <alignment horizontal="left"/>
    </xf>
    <xf numFmtId="0" fontId="9" fillId="0" borderId="61" xfId="0" applyFont="1" applyBorder="1"/>
    <xf numFmtId="0" fontId="10" fillId="0" borderId="43" xfId="0" applyFont="1" applyBorder="1" applyAlignment="1">
      <alignment horizontal="center"/>
    </xf>
    <xf numFmtId="0" fontId="9" fillId="0" borderId="0" xfId="0" applyFont="1" applyAlignment="1">
      <alignment horizontal="center" wrapText="1"/>
    </xf>
    <xf numFmtId="0" fontId="10" fillId="0" borderId="15" xfId="0" applyFont="1" applyBorder="1" applyAlignment="1">
      <alignment horizontal="center"/>
    </xf>
    <xf numFmtId="0" fontId="9" fillId="0" borderId="52" xfId="0" applyFont="1" applyBorder="1"/>
    <xf numFmtId="0" fontId="10" fillId="0" borderId="0" xfId="0" applyFont="1" applyAlignment="1">
      <alignment horizontal="center" textRotation="90" wrapText="1"/>
    </xf>
    <xf numFmtId="0" fontId="2" fillId="0" borderId="0" xfId="0" applyFont="1"/>
    <xf numFmtId="0" fontId="2" fillId="0" borderId="0" xfId="0" applyFont="1" applyAlignment="1">
      <alignment wrapText="1"/>
    </xf>
    <xf numFmtId="0" fontId="9" fillId="0" borderId="10" xfId="0" applyFont="1" applyBorder="1"/>
    <xf numFmtId="0" fontId="9" fillId="0" borderId="0" xfId="0" applyFont="1"/>
    <xf numFmtId="0" fontId="10" fillId="2" borderId="21" xfId="2" applyFont="1" applyFill="1" applyBorder="1" applyAlignment="1">
      <alignment horizontal="center" vertical="center"/>
    </xf>
    <xf numFmtId="0" fontId="10" fillId="0" borderId="11" xfId="0" applyFont="1" applyBorder="1" applyAlignment="1">
      <alignment horizontal="center"/>
    </xf>
    <xf numFmtId="0" fontId="9" fillId="3" borderId="11" xfId="0" applyFont="1" applyFill="1" applyBorder="1" applyAlignment="1">
      <alignment horizontal="right"/>
    </xf>
    <xf numFmtId="0" fontId="9" fillId="0" borderId="68" xfId="0" applyNumberFormat="1" applyFont="1" applyBorder="1"/>
    <xf numFmtId="0" fontId="9" fillId="0" borderId="32" xfId="0" applyNumberFormat="1" applyFont="1" applyBorder="1"/>
    <xf numFmtId="0" fontId="9" fillId="0" borderId="31" xfId="0" applyNumberFormat="1" applyFont="1" applyBorder="1"/>
    <xf numFmtId="0" fontId="9" fillId="0" borderId="30" xfId="0" applyNumberFormat="1" applyFont="1" applyBorder="1"/>
    <xf numFmtId="0" fontId="9" fillId="0" borderId="26" xfId="0" applyNumberFormat="1" applyFont="1" applyBorder="1"/>
    <xf numFmtId="0" fontId="9" fillId="0" borderId="28" xfId="0" applyNumberFormat="1" applyFont="1" applyBorder="1"/>
    <xf numFmtId="0" fontId="9" fillId="0" borderId="29" xfId="0" applyNumberFormat="1" applyFont="1" applyBorder="1"/>
    <xf numFmtId="0" fontId="9" fillId="0" borderId="27" xfId="0" applyNumberFormat="1" applyFont="1" applyBorder="1"/>
    <xf numFmtId="0" fontId="9" fillId="0" borderId="34" xfId="0" applyNumberFormat="1" applyFont="1" applyBorder="1"/>
    <xf numFmtId="0" fontId="9" fillId="0" borderId="36" xfId="0" applyNumberFormat="1" applyFont="1" applyBorder="1"/>
    <xf numFmtId="0" fontId="9" fillId="0" borderId="38" xfId="0" applyNumberFormat="1" applyFont="1" applyBorder="1"/>
    <xf numFmtId="0" fontId="9" fillId="0" borderId="35" xfId="0" applyNumberFormat="1" applyFont="1" applyBorder="1"/>
    <xf numFmtId="0" fontId="9" fillId="3" borderId="39" xfId="0" applyNumberFormat="1" applyFont="1" applyFill="1" applyBorder="1"/>
    <xf numFmtId="0" fontId="9" fillId="3" borderId="41" xfId="0" applyNumberFormat="1" applyFont="1" applyFill="1" applyBorder="1"/>
    <xf numFmtId="0" fontId="9" fillId="3" borderId="40" xfId="0" applyNumberFormat="1" applyFont="1" applyFill="1" applyBorder="1"/>
    <xf numFmtId="0" fontId="9" fillId="3" borderId="53" xfId="0" applyNumberFormat="1" applyFont="1" applyFill="1" applyBorder="1"/>
    <xf numFmtId="0" fontId="9" fillId="0" borderId="22" xfId="0" applyNumberFormat="1" applyFont="1" applyBorder="1"/>
    <xf numFmtId="0" fontId="9" fillId="0" borderId="23" xfId="0" applyNumberFormat="1" applyFont="1" applyBorder="1"/>
    <xf numFmtId="0" fontId="9" fillId="0" borderId="25" xfId="0" applyNumberFormat="1" applyFont="1" applyBorder="1"/>
    <xf numFmtId="0" fontId="9" fillId="0" borderId="46" xfId="0" applyNumberFormat="1" applyFont="1" applyBorder="1"/>
    <xf numFmtId="0" fontId="9" fillId="3" borderId="41" xfId="0" applyNumberFormat="1" applyFont="1" applyFill="1" applyBorder="1" applyAlignment="1"/>
    <xf numFmtId="0" fontId="9" fillId="0" borderId="40" xfId="0" applyNumberFormat="1" applyFont="1" applyBorder="1"/>
    <xf numFmtId="0" fontId="9" fillId="0" borderId="0" xfId="0" applyFont="1"/>
    <xf numFmtId="0" fontId="10" fillId="2" borderId="19" xfId="2" applyFont="1" applyFill="1" applyBorder="1" applyAlignment="1">
      <alignment horizontal="center" vertical="center"/>
    </xf>
    <xf numFmtId="0" fontId="10" fillId="2" borderId="21" xfId="2" applyFont="1" applyFill="1" applyBorder="1" applyAlignment="1">
      <alignment horizontal="center" vertical="center"/>
    </xf>
    <xf numFmtId="0" fontId="10" fillId="2" borderId="20" xfId="2" applyFont="1" applyFill="1" applyBorder="1" applyAlignment="1">
      <alignment horizontal="center" vertical="center"/>
    </xf>
    <xf numFmtId="0" fontId="10" fillId="2" borderId="18" xfId="2" applyFont="1" applyFill="1" applyBorder="1" applyAlignment="1">
      <alignment horizontal="center" vertical="center"/>
    </xf>
    <xf numFmtId="0" fontId="10" fillId="2" borderId="11" xfId="2" applyFont="1" applyFill="1" applyBorder="1" applyAlignment="1">
      <alignment horizontal="center" vertical="center"/>
    </xf>
    <xf numFmtId="165" fontId="9" fillId="0" borderId="4" xfId="0" applyNumberFormat="1" applyFont="1" applyBorder="1"/>
    <xf numFmtId="165" fontId="9" fillId="0" borderId="18" xfId="0" applyNumberFormat="1" applyFont="1" applyBorder="1"/>
    <xf numFmtId="0" fontId="9" fillId="0" borderId="51" xfId="2" applyFont="1" applyBorder="1" applyAlignment="1">
      <alignment horizontal="left" vertical="center"/>
    </xf>
    <xf numFmtId="0" fontId="9" fillId="0" borderId="13" xfId="2" applyFont="1" applyBorder="1" applyAlignment="1">
      <alignment horizontal="left" vertical="center"/>
    </xf>
    <xf numFmtId="165" fontId="9" fillId="0" borderId="61" xfId="0" applyNumberFormat="1" applyFont="1" applyBorder="1"/>
    <xf numFmtId="165" fontId="9" fillId="0" borderId="58" xfId="0" applyNumberFormat="1" applyFont="1" applyBorder="1"/>
    <xf numFmtId="165" fontId="9" fillId="0" borderId="43" xfId="0" applyNumberFormat="1" applyFont="1" applyBorder="1"/>
    <xf numFmtId="165" fontId="9" fillId="0" borderId="50" xfId="0" applyNumberFormat="1" applyFont="1" applyBorder="1"/>
    <xf numFmtId="165" fontId="9" fillId="0" borderId="51" xfId="0" applyNumberFormat="1" applyFont="1" applyBorder="1"/>
    <xf numFmtId="165" fontId="9" fillId="0" borderId="16" xfId="0" applyNumberFormat="1" applyFont="1" applyBorder="1"/>
    <xf numFmtId="0" fontId="9" fillId="0" borderId="53" xfId="0" applyFont="1" applyBorder="1"/>
    <xf numFmtId="0" fontId="9" fillId="0" borderId="70" xfId="0" applyFont="1" applyBorder="1"/>
    <xf numFmtId="0" fontId="9" fillId="0" borderId="67" xfId="0" applyFont="1" applyBorder="1"/>
    <xf numFmtId="0" fontId="10" fillId="0" borderId="0" xfId="0" applyFont="1" applyFill="1"/>
    <xf numFmtId="0" fontId="8" fillId="5" borderId="0" xfId="0" applyFont="1" applyFill="1" applyBorder="1"/>
    <xf numFmtId="0" fontId="9" fillId="5" borderId="0" xfId="0" applyFont="1" applyFill="1" applyBorder="1"/>
    <xf numFmtId="0" fontId="8" fillId="5" borderId="0" xfId="0" applyFont="1" applyFill="1"/>
    <xf numFmtId="0" fontId="9" fillId="0" borderId="0" xfId="0" applyFont="1"/>
    <xf numFmtId="0" fontId="10" fillId="5" borderId="0" xfId="0" applyFont="1" applyFill="1"/>
    <xf numFmtId="0" fontId="10" fillId="5" borderId="0" xfId="2" applyFont="1" applyFill="1" applyAlignment="1">
      <alignment vertical="center"/>
    </xf>
    <xf numFmtId="0" fontId="10" fillId="5" borderId="0" xfId="0" applyFont="1" applyFill="1" applyBorder="1"/>
    <xf numFmtId="0" fontId="9" fillId="5" borderId="0" xfId="0" applyFont="1" applyFill="1"/>
    <xf numFmtId="0" fontId="8" fillId="4" borderId="0" xfId="0" applyFont="1" applyFill="1" applyAlignment="1">
      <alignment vertical="center"/>
    </xf>
    <xf numFmtId="0" fontId="16" fillId="4" borderId="0" xfId="0" applyFont="1" applyFill="1" applyAlignment="1">
      <alignment vertical="center" wrapText="1"/>
    </xf>
    <xf numFmtId="0" fontId="16" fillId="4" borderId="0" xfId="0" applyFont="1" applyFill="1" applyAlignment="1">
      <alignment vertical="center"/>
    </xf>
    <xf numFmtId="0" fontId="0" fillId="0" borderId="0" xfId="0" applyAlignment="1">
      <alignment vertical="center"/>
    </xf>
    <xf numFmtId="0" fontId="0" fillId="0" borderId="0" xfId="0" applyAlignment="1">
      <alignment vertical="center" wrapText="1"/>
    </xf>
    <xf numFmtId="0" fontId="5" fillId="0" borderId="0" xfId="0" applyFont="1" applyAlignment="1">
      <alignment vertical="center"/>
    </xf>
    <xf numFmtId="0" fontId="3" fillId="0" borderId="0" xfId="0" applyFont="1" applyAlignment="1">
      <alignment vertical="center"/>
    </xf>
    <xf numFmtId="0" fontId="9" fillId="0" borderId="0" xfId="0" applyFont="1"/>
    <xf numFmtId="0" fontId="16" fillId="0" borderId="0" xfId="0" applyFont="1" applyFill="1" applyAlignment="1">
      <alignment vertical="center"/>
    </xf>
    <xf numFmtId="0" fontId="0" fillId="0" borderId="0" xfId="0" applyFill="1" applyAlignment="1">
      <alignment vertical="center"/>
    </xf>
    <xf numFmtId="0" fontId="5" fillId="0" borderId="0" xfId="0" applyFont="1" applyFill="1" applyAlignment="1">
      <alignment vertical="center"/>
    </xf>
    <xf numFmtId="0" fontId="9" fillId="0" borderId="0" xfId="0" applyFont="1"/>
    <xf numFmtId="0" fontId="10" fillId="0" borderId="0" xfId="2" applyFont="1" applyFill="1" applyAlignment="1">
      <alignment vertical="center"/>
    </xf>
    <xf numFmtId="0" fontId="10" fillId="0" borderId="0" xfId="0" applyFont="1" applyFill="1" applyAlignment="1"/>
    <xf numFmtId="0" fontId="8" fillId="0" borderId="0" xfId="0" applyFont="1" applyFill="1"/>
    <xf numFmtId="0" fontId="8" fillId="0" borderId="0" xfId="2" applyFont="1" applyFill="1" applyAlignment="1">
      <alignment vertical="center"/>
    </xf>
    <xf numFmtId="0" fontId="16" fillId="0" borderId="0" xfId="0" applyFont="1" applyFill="1"/>
    <xf numFmtId="0" fontId="16" fillId="0" borderId="0" xfId="0" applyFont="1" applyFill="1" applyBorder="1"/>
    <xf numFmtId="49" fontId="8" fillId="0" borderId="0" xfId="3" applyFont="1" applyFill="1" applyAlignment="1">
      <alignment vertical="center"/>
    </xf>
    <xf numFmtId="49" fontId="8" fillId="0" borderId="0" xfId="3" applyFont="1" applyFill="1" applyBorder="1" applyAlignment="1">
      <alignment vertical="center"/>
    </xf>
    <xf numFmtId="0" fontId="6" fillId="0" borderId="0" xfId="0" applyFont="1" applyFill="1" applyAlignment="1">
      <alignment horizontal="left"/>
    </xf>
    <xf numFmtId="0" fontId="6" fillId="0" borderId="0" xfId="2" applyFont="1" applyFill="1" applyAlignment="1">
      <alignment vertical="center"/>
    </xf>
    <xf numFmtId="0" fontId="18" fillId="0" borderId="0" xfId="0" applyFont="1" applyFill="1"/>
    <xf numFmtId="0" fontId="18" fillId="0" borderId="0" xfId="0" applyFont="1" applyFill="1" applyAlignment="1"/>
    <xf numFmtId="0" fontId="18" fillId="0" borderId="0" xfId="2" applyFont="1" applyFill="1" applyAlignment="1">
      <alignment vertical="center"/>
    </xf>
    <xf numFmtId="0" fontId="17" fillId="0" borderId="0" xfId="0" applyFont="1" applyFill="1"/>
    <xf numFmtId="0" fontId="17" fillId="0" borderId="0" xfId="0" applyFont="1"/>
    <xf numFmtId="0" fontId="18" fillId="0" borderId="0" xfId="0" applyFont="1"/>
    <xf numFmtId="0" fontId="17" fillId="0" borderId="0" xfId="0" applyFont="1" applyFill="1" applyAlignment="1">
      <alignment horizontal="centerContinuous"/>
    </xf>
    <xf numFmtId="0" fontId="17" fillId="0" borderId="0" xfId="0" applyFont="1" applyAlignment="1">
      <alignment vertical="center" wrapText="1"/>
    </xf>
    <xf numFmtId="0" fontId="17" fillId="0" borderId="0" xfId="0" applyFont="1" applyAlignment="1">
      <alignment wrapText="1"/>
    </xf>
    <xf numFmtId="49" fontId="18" fillId="0" borderId="0" xfId="3" applyFont="1" applyBorder="1" applyAlignment="1">
      <alignment horizontal="left" vertical="center"/>
    </xf>
    <xf numFmtId="3" fontId="17" fillId="0" borderId="0" xfId="3" applyNumberFormat="1" applyFont="1" applyBorder="1" applyAlignment="1">
      <alignment vertical="center"/>
    </xf>
    <xf numFmtId="3" fontId="17" fillId="0" borderId="0" xfId="3" applyNumberFormat="1" applyFont="1" applyAlignment="1">
      <alignment vertical="center"/>
    </xf>
    <xf numFmtId="3" fontId="17" fillId="0" borderId="0" xfId="3" applyNumberFormat="1" applyFont="1" applyAlignment="1">
      <alignment horizontal="right" vertical="center"/>
    </xf>
    <xf numFmtId="3" fontId="17" fillId="0" borderId="14" xfId="0" applyNumberFormat="1" applyFont="1" applyBorder="1"/>
    <xf numFmtId="3" fontId="17" fillId="0" borderId="0" xfId="0" applyNumberFormat="1" applyFont="1" applyBorder="1"/>
    <xf numFmtId="3" fontId="17" fillId="0" borderId="4" xfId="0" applyNumberFormat="1" applyFont="1" applyBorder="1"/>
    <xf numFmtId="3" fontId="17" fillId="0" borderId="0" xfId="0" applyNumberFormat="1" applyFont="1" applyBorder="1" applyAlignment="1"/>
    <xf numFmtId="3" fontId="17" fillId="0" borderId="14" xfId="0" applyNumberFormat="1" applyFont="1" applyBorder="1" applyAlignment="1"/>
    <xf numFmtId="0" fontId="17" fillId="0" borderId="11" xfId="0" applyFont="1" applyBorder="1"/>
    <xf numFmtId="0" fontId="18" fillId="0" borderId="0" xfId="0" applyFont="1" applyAlignment="1">
      <alignment horizontal="center" vertical="center" textRotation="90"/>
    </xf>
    <xf numFmtId="0" fontId="18" fillId="0" borderId="14" xfId="0" applyFont="1" applyBorder="1" applyAlignment="1"/>
    <xf numFmtId="0" fontId="18" fillId="0" borderId="0" xfId="0" applyFont="1" applyFill="1" applyAlignment="1">
      <alignment horizontal="center" vertical="center" wrapText="1"/>
    </xf>
    <xf numFmtId="0" fontId="17" fillId="0" borderId="14" xfId="0" applyFont="1" applyBorder="1"/>
    <xf numFmtId="0" fontId="17" fillId="0" borderId="0" xfId="0" applyFont="1" applyBorder="1"/>
    <xf numFmtId="0" fontId="17" fillId="0" borderId="4" xfId="0" applyFont="1" applyBorder="1"/>
    <xf numFmtId="49" fontId="18" fillId="0" borderId="19" xfId="3" applyFont="1" applyBorder="1" applyAlignment="1">
      <alignment horizontal="left" vertical="center"/>
    </xf>
    <xf numFmtId="0" fontId="3" fillId="0" borderId="0" xfId="0" applyFont="1" applyAlignment="1">
      <alignment horizontal="center" vertical="center"/>
    </xf>
    <xf numFmtId="0" fontId="0" fillId="0" borderId="28" xfId="0" applyBorder="1"/>
    <xf numFmtId="0" fontId="1" fillId="0" borderId="28" xfId="0" applyFont="1" applyFill="1" applyBorder="1" applyAlignment="1">
      <alignment horizontal="left" indent="2"/>
    </xf>
    <xf numFmtId="0" fontId="1" fillId="0" borderId="28" xfId="0" applyFont="1" applyFill="1" applyBorder="1"/>
    <xf numFmtId="0" fontId="1" fillId="0" borderId="0" xfId="0" applyFont="1" applyFill="1"/>
    <xf numFmtId="0" fontId="3" fillId="6" borderId="28" xfId="0" applyFont="1" applyFill="1" applyBorder="1"/>
    <xf numFmtId="0" fontId="1" fillId="0" borderId="0" xfId="0" applyFont="1" applyFill="1" applyBorder="1"/>
    <xf numFmtId="0" fontId="3" fillId="6" borderId="28" xfId="0" applyFont="1" applyFill="1" applyBorder="1" applyAlignment="1">
      <alignment horizontal="right" vertical="center"/>
    </xf>
    <xf numFmtId="0" fontId="3" fillId="6" borderId="28" xfId="0" applyFont="1" applyFill="1" applyBorder="1" applyAlignment="1">
      <alignment vertical="center"/>
    </xf>
    <xf numFmtId="0" fontId="1" fillId="0" borderId="0" xfId="0" applyFont="1" applyFill="1" applyAlignment="1">
      <alignment vertical="center"/>
    </xf>
    <xf numFmtId="0" fontId="3" fillId="6" borderId="28" xfId="0" applyFont="1" applyFill="1" applyBorder="1" applyAlignment="1">
      <alignment horizontal="right" vertical="center" indent="2"/>
    </xf>
    <xf numFmtId="0" fontId="17" fillId="0" borderId="0" xfId="0" applyFont="1"/>
    <xf numFmtId="0" fontId="3" fillId="7" borderId="28" xfId="0" applyFont="1" applyFill="1" applyBorder="1" applyAlignment="1">
      <alignment horizontal="center" vertical="center" wrapText="1"/>
    </xf>
    <xf numFmtId="0" fontId="3" fillId="7" borderId="28" xfId="0" applyFont="1" applyFill="1" applyBorder="1" applyAlignment="1">
      <alignment horizontal="center" vertical="center"/>
    </xf>
    <xf numFmtId="0" fontId="18" fillId="7" borderId="18" xfId="0" applyFont="1" applyFill="1" applyBorder="1" applyAlignment="1">
      <alignment horizontal="center" vertical="center" textRotation="90" wrapText="1"/>
    </xf>
    <xf numFmtId="0" fontId="18" fillId="7" borderId="5" xfId="0" applyFont="1" applyFill="1" applyBorder="1" applyAlignment="1">
      <alignment horizontal="center" vertical="center" textRotation="90" wrapText="1"/>
    </xf>
    <xf numFmtId="0" fontId="18" fillId="7" borderId="20" xfId="0" applyFont="1" applyFill="1" applyBorder="1" applyAlignment="1">
      <alignment horizontal="center" vertical="center" textRotation="90" wrapText="1"/>
    </xf>
    <xf numFmtId="49" fontId="14" fillId="7" borderId="39" xfId="3" applyFont="1" applyFill="1" applyBorder="1" applyAlignment="1">
      <alignment horizontal="center" textRotation="90" wrapText="1"/>
    </xf>
    <xf numFmtId="49" fontId="14" fillId="7" borderId="41" xfId="3" applyFont="1" applyFill="1" applyBorder="1" applyAlignment="1">
      <alignment horizontal="center" textRotation="90" wrapText="1"/>
    </xf>
    <xf numFmtId="49" fontId="14" fillId="7" borderId="40" xfId="3" applyFont="1" applyFill="1" applyBorder="1" applyAlignment="1">
      <alignment horizontal="center" textRotation="90" wrapText="1"/>
    </xf>
    <xf numFmtId="49" fontId="14" fillId="7" borderId="53" xfId="3" applyFont="1" applyFill="1" applyBorder="1" applyAlignment="1">
      <alignment horizontal="center" textRotation="90" wrapText="1"/>
    </xf>
    <xf numFmtId="49" fontId="12" fillId="7" borderId="41" xfId="3" applyFont="1" applyFill="1" applyBorder="1" applyAlignment="1">
      <alignment horizontal="center" textRotation="90" wrapText="1"/>
    </xf>
    <xf numFmtId="49" fontId="10" fillId="7" borderId="40" xfId="3" applyFont="1" applyFill="1" applyBorder="1" applyAlignment="1">
      <alignment horizontal="center" textRotation="90" wrapText="1"/>
    </xf>
    <xf numFmtId="0" fontId="6" fillId="7" borderId="66" xfId="2" applyFont="1" applyFill="1" applyBorder="1" applyAlignment="1">
      <alignment horizontal="center" vertical="center"/>
    </xf>
    <xf numFmtId="0" fontId="6" fillId="7" borderId="48" xfId="2" applyFont="1" applyFill="1" applyBorder="1" applyAlignment="1">
      <alignment horizontal="center" vertical="center" wrapText="1"/>
    </xf>
    <xf numFmtId="0" fontId="2" fillId="7" borderId="27" xfId="2" applyFont="1" applyFill="1" applyBorder="1" applyAlignment="1">
      <alignment horizontal="center" vertical="center" textRotation="90" wrapText="1"/>
    </xf>
    <xf numFmtId="0" fontId="2" fillId="7" borderId="28" xfId="2" applyFont="1" applyFill="1" applyBorder="1" applyAlignment="1">
      <alignment horizontal="center" vertical="center" textRotation="90" wrapText="1"/>
    </xf>
    <xf numFmtId="0" fontId="6" fillId="7" borderId="1" xfId="2" applyFont="1" applyFill="1" applyBorder="1" applyAlignment="1">
      <alignment horizontal="center" vertical="center" textRotation="90" wrapText="1"/>
    </xf>
    <xf numFmtId="0" fontId="6" fillId="7" borderId="29" xfId="2" applyFont="1" applyFill="1" applyBorder="1" applyAlignment="1">
      <alignment horizontal="center" vertical="center" textRotation="90" wrapText="1"/>
    </xf>
    <xf numFmtId="0" fontId="10" fillId="7" borderId="12" xfId="2" applyFont="1" applyFill="1" applyBorder="1" applyAlignment="1">
      <alignment horizontal="center" vertical="center"/>
    </xf>
    <xf numFmtId="0" fontId="10" fillId="7" borderId="12" xfId="2" applyFont="1" applyFill="1" applyBorder="1" applyAlignment="1">
      <alignment horizontal="center" vertical="center" wrapText="1"/>
    </xf>
    <xf numFmtId="0" fontId="10" fillId="7" borderId="21" xfId="2" applyFont="1" applyFill="1" applyBorder="1" applyAlignment="1">
      <alignment horizontal="center" vertical="center" wrapText="1"/>
    </xf>
    <xf numFmtId="0" fontId="10" fillId="7" borderId="62" xfId="2" applyFont="1" applyFill="1" applyBorder="1" applyAlignment="1">
      <alignment horizontal="center" vertical="center" wrapText="1"/>
    </xf>
    <xf numFmtId="0" fontId="10" fillId="7" borderId="31" xfId="2" applyFont="1" applyFill="1" applyBorder="1" applyAlignment="1">
      <alignment horizontal="center" vertical="center" wrapText="1"/>
    </xf>
    <xf numFmtId="0" fontId="10" fillId="7" borderId="12" xfId="0" applyFont="1" applyFill="1" applyBorder="1" applyAlignment="1">
      <alignment horizontal="center" vertical="center" textRotation="90" wrapText="1"/>
    </xf>
    <xf numFmtId="0" fontId="10" fillId="7" borderId="13" xfId="0" applyFont="1" applyFill="1" applyBorder="1" applyAlignment="1">
      <alignment horizontal="center" vertical="center" textRotation="90" wrapText="1"/>
    </xf>
    <xf numFmtId="0" fontId="10" fillId="7" borderId="51" xfId="0" applyFont="1" applyFill="1" applyBorder="1" applyAlignment="1">
      <alignment horizontal="center" vertical="center" textRotation="90" wrapText="1"/>
    </xf>
    <xf numFmtId="0" fontId="10" fillId="7" borderId="56" xfId="0" applyFont="1" applyFill="1" applyBorder="1" applyAlignment="1">
      <alignment horizontal="center" vertical="center" textRotation="90" wrapText="1"/>
    </xf>
    <xf numFmtId="0" fontId="10" fillId="7" borderId="21" xfId="0" applyFont="1" applyFill="1" applyBorder="1" applyAlignment="1">
      <alignment horizontal="center" vertical="center" textRotation="90" wrapText="1"/>
    </xf>
    <xf numFmtId="0" fontId="10" fillId="7" borderId="14" xfId="0" applyFont="1" applyFill="1" applyBorder="1" applyAlignment="1">
      <alignment horizontal="center" vertical="center" textRotation="90" wrapText="1"/>
    </xf>
    <xf numFmtId="0" fontId="10" fillId="7" borderId="11" xfId="0" applyFont="1" applyFill="1" applyBorder="1" applyAlignment="1">
      <alignment horizontal="center"/>
    </xf>
    <xf numFmtId="0" fontId="10" fillId="7" borderId="8" xfId="0" applyFont="1" applyFill="1" applyBorder="1" applyAlignment="1">
      <alignment horizontal="center"/>
    </xf>
    <xf numFmtId="0" fontId="10" fillId="7" borderId="5" xfId="2" applyFont="1" applyFill="1" applyBorder="1" applyAlignment="1">
      <alignment horizontal="center" vertical="center"/>
    </xf>
    <xf numFmtId="0" fontId="10" fillId="7" borderId="18" xfId="2" applyFont="1" applyFill="1" applyBorder="1" applyAlignment="1">
      <alignment horizontal="center" vertical="center" wrapText="1"/>
    </xf>
    <xf numFmtId="0" fontId="10" fillId="7" borderId="5" xfId="2" applyFont="1" applyFill="1" applyBorder="1" applyAlignment="1">
      <alignment horizontal="center" vertical="center" wrapText="1"/>
    </xf>
    <xf numFmtId="0" fontId="10" fillId="7" borderId="43" xfId="0" applyFont="1" applyFill="1" applyBorder="1" applyAlignment="1">
      <alignment horizontal="center" vertical="center" wrapText="1"/>
    </xf>
    <xf numFmtId="0" fontId="10" fillId="7" borderId="15" xfId="0" applyFont="1" applyFill="1" applyBorder="1" applyAlignment="1">
      <alignment horizontal="center" vertical="center" wrapText="1"/>
    </xf>
    <xf numFmtId="0" fontId="10" fillId="7" borderId="16" xfId="0" applyFont="1" applyFill="1" applyBorder="1" applyAlignment="1">
      <alignment horizontal="center" vertical="center" wrapText="1"/>
    </xf>
    <xf numFmtId="0" fontId="10" fillId="7" borderId="44" xfId="0" applyFont="1" applyFill="1" applyBorder="1" applyAlignment="1">
      <alignment horizontal="center" vertical="center" wrapText="1"/>
    </xf>
    <xf numFmtId="0" fontId="10" fillId="7" borderId="20" xfId="0" applyFont="1" applyFill="1" applyBorder="1" applyAlignment="1">
      <alignment horizontal="center" vertical="center" wrapText="1"/>
    </xf>
    <xf numFmtId="165" fontId="10" fillId="7" borderId="43" xfId="0" applyNumberFormat="1" applyFont="1" applyFill="1" applyBorder="1" applyAlignment="1">
      <alignment horizontal="center" textRotation="90" wrapText="1"/>
    </xf>
    <xf numFmtId="165" fontId="10" fillId="7" borderId="16" xfId="0" applyNumberFormat="1" applyFont="1" applyFill="1" applyBorder="1" applyAlignment="1">
      <alignment horizontal="center" textRotation="90" wrapText="1"/>
    </xf>
    <xf numFmtId="165" fontId="10" fillId="7" borderId="44" xfId="0" applyNumberFormat="1" applyFont="1" applyFill="1" applyBorder="1" applyAlignment="1">
      <alignment horizontal="center" textRotation="90" wrapText="1"/>
    </xf>
    <xf numFmtId="0" fontId="2" fillId="0" borderId="0" xfId="0" applyFont="1" applyFill="1" applyAlignment="1">
      <alignment horizontal="centerContinuous"/>
    </xf>
    <xf numFmtId="0" fontId="2" fillId="0" borderId="0" xfId="0" applyFont="1" applyFill="1"/>
    <xf numFmtId="49" fontId="19" fillId="7" borderId="43" xfId="3" applyFont="1" applyFill="1" applyBorder="1" applyAlignment="1">
      <alignment horizontal="center" textRotation="90" wrapText="1"/>
    </xf>
    <xf numFmtId="49" fontId="19" fillId="7" borderId="16" xfId="3" applyFont="1" applyFill="1" applyBorder="1" applyAlignment="1">
      <alignment horizontal="center" textRotation="90" wrapText="1"/>
    </xf>
    <xf numFmtId="49" fontId="19" fillId="7" borderId="17" xfId="3" applyFont="1" applyFill="1" applyBorder="1" applyAlignment="1">
      <alignment horizontal="center" textRotation="90" wrapText="1"/>
    </xf>
    <xf numFmtId="49" fontId="6" fillId="7" borderId="43" xfId="3" applyNumberFormat="1" applyFont="1" applyFill="1" applyBorder="1" applyAlignment="1" applyProtection="1">
      <alignment horizontal="center" textRotation="90" wrapText="1"/>
    </xf>
    <xf numFmtId="49" fontId="6" fillId="7" borderId="44" xfId="3" applyFont="1" applyFill="1" applyBorder="1" applyAlignment="1">
      <alignment horizontal="center" textRotation="90" wrapText="1"/>
    </xf>
    <xf numFmtId="49" fontId="2" fillId="0" borderId="65" xfId="3" applyFont="1" applyBorder="1" applyAlignment="1">
      <alignment vertical="center"/>
    </xf>
    <xf numFmtId="4" fontId="6" fillId="0" borderId="22" xfId="3" applyNumberFormat="1" applyFont="1" applyBorder="1" applyAlignment="1">
      <alignment vertical="center"/>
    </xf>
    <xf numFmtId="4" fontId="6" fillId="0" borderId="23" xfId="3" applyNumberFormat="1" applyFont="1" applyBorder="1" applyAlignment="1">
      <alignment vertical="center"/>
    </xf>
    <xf numFmtId="4" fontId="6" fillId="0" borderId="24" xfId="3" applyNumberFormat="1" applyFont="1" applyBorder="1" applyAlignment="1">
      <alignment vertical="center"/>
    </xf>
    <xf numFmtId="49" fontId="2" fillId="0" borderId="2" xfId="3" applyFont="1" applyBorder="1" applyAlignment="1">
      <alignment vertical="center"/>
    </xf>
    <xf numFmtId="4" fontId="6" fillId="0" borderId="26" xfId="3" applyNumberFormat="1" applyFont="1" applyBorder="1" applyAlignment="1">
      <alignment vertical="center"/>
    </xf>
    <xf numFmtId="4" fontId="6" fillId="0" borderId="28" xfId="3" applyNumberFormat="1" applyFont="1" applyBorder="1" applyAlignment="1">
      <alignment vertical="center"/>
    </xf>
    <xf numFmtId="4" fontId="6" fillId="0" borderId="1" xfId="3" applyNumberFormat="1" applyFont="1" applyBorder="1" applyAlignment="1">
      <alignment vertical="center"/>
    </xf>
    <xf numFmtId="4" fontId="6" fillId="0" borderId="29" xfId="3" applyNumberFormat="1" applyFont="1" applyBorder="1" applyAlignment="1">
      <alignment vertical="center"/>
    </xf>
    <xf numFmtId="4" fontId="2" fillId="0" borderId="26" xfId="3" applyNumberFormat="1" applyFont="1" applyBorder="1" applyAlignment="1">
      <alignment horizontal="justify" vertical="center"/>
    </xf>
    <xf numFmtId="4" fontId="2" fillId="0" borderId="28" xfId="3" applyNumberFormat="1" applyFont="1" applyBorder="1" applyAlignment="1">
      <alignment horizontal="justify" vertical="center"/>
    </xf>
    <xf numFmtId="4" fontId="2" fillId="0" borderId="28" xfId="3" applyNumberFormat="1" applyFont="1" applyBorder="1" applyAlignment="1">
      <alignment horizontal="right" vertical="center"/>
    </xf>
    <xf numFmtId="4" fontId="2" fillId="0" borderId="1" xfId="3" applyNumberFormat="1" applyFont="1" applyBorder="1" applyAlignment="1">
      <alignment horizontal="justify" vertical="center"/>
    </xf>
    <xf numFmtId="4" fontId="2" fillId="0" borderId="1" xfId="3" applyNumberFormat="1" applyFont="1" applyBorder="1" applyAlignment="1">
      <alignment horizontal="right" vertical="center"/>
    </xf>
    <xf numFmtId="4" fontId="2" fillId="0" borderId="26" xfId="3" applyNumberFormat="1" applyFont="1" applyBorder="1" applyAlignment="1">
      <alignment horizontal="right" vertical="center"/>
    </xf>
    <xf numFmtId="4" fontId="2" fillId="0" borderId="29" xfId="3" applyNumberFormat="1" applyFont="1" applyBorder="1" applyAlignment="1">
      <alignment horizontal="right" vertical="center"/>
    </xf>
    <xf numFmtId="4" fontId="2" fillId="0" borderId="26" xfId="3" applyNumberFormat="1" applyFont="1" applyBorder="1" applyAlignment="1">
      <alignment vertical="center"/>
    </xf>
    <xf numFmtId="4" fontId="2" fillId="0" borderId="28" xfId="3" applyNumberFormat="1" applyFont="1" applyBorder="1" applyAlignment="1">
      <alignment vertical="center"/>
    </xf>
    <xf numFmtId="4" fontId="2" fillId="0" borderId="1" xfId="3" applyNumberFormat="1" applyFont="1" applyBorder="1" applyAlignment="1">
      <alignment vertical="center"/>
    </xf>
    <xf numFmtId="4" fontId="2" fillId="0" borderId="29" xfId="3" applyNumberFormat="1" applyFont="1" applyBorder="1" applyAlignment="1">
      <alignment vertical="center"/>
    </xf>
    <xf numFmtId="49" fontId="2" fillId="0" borderId="1" xfId="3" applyFont="1" applyBorder="1" applyAlignment="1">
      <alignment vertical="center"/>
    </xf>
    <xf numFmtId="49" fontId="2" fillId="0" borderId="26" xfId="3" applyFont="1" applyBorder="1" applyAlignment="1">
      <alignment vertical="center"/>
    </xf>
    <xf numFmtId="49" fontId="2" fillId="0" borderId="64" xfId="3" applyFont="1" applyBorder="1" applyAlignment="1">
      <alignment vertical="center"/>
    </xf>
    <xf numFmtId="4" fontId="6" fillId="0" borderId="34" xfId="3" applyNumberFormat="1" applyFont="1" applyBorder="1" applyAlignment="1">
      <alignment vertical="center"/>
    </xf>
    <xf numFmtId="4" fontId="6" fillId="0" borderId="36" xfId="3" applyNumberFormat="1" applyFont="1" applyBorder="1" applyAlignment="1">
      <alignment vertical="center"/>
    </xf>
    <xf numFmtId="4" fontId="6" fillId="0" borderId="37" xfId="3" applyNumberFormat="1" applyFont="1" applyBorder="1" applyAlignment="1">
      <alignment vertical="center"/>
    </xf>
    <xf numFmtId="4" fontId="6" fillId="0" borderId="38" xfId="3" applyNumberFormat="1" applyFont="1" applyBorder="1" applyAlignment="1">
      <alignment vertical="center"/>
    </xf>
    <xf numFmtId="49" fontId="6" fillId="2" borderId="19" xfId="3" applyFont="1" applyFill="1" applyBorder="1" applyAlignment="1">
      <alignment horizontal="center" vertical="center"/>
    </xf>
    <xf numFmtId="4" fontId="6" fillId="2" borderId="43" xfId="3" applyNumberFormat="1" applyFont="1" applyFill="1" applyBorder="1" applyAlignment="1">
      <alignment horizontal="right" vertical="center"/>
    </xf>
    <xf numFmtId="4" fontId="6" fillId="2" borderId="16" xfId="3" applyNumberFormat="1" applyFont="1" applyFill="1" applyBorder="1" applyAlignment="1">
      <alignment horizontal="right" vertical="center"/>
    </xf>
    <xf numFmtId="4" fontId="6" fillId="2" borderId="17" xfId="3" applyNumberFormat="1" applyFont="1" applyFill="1" applyBorder="1" applyAlignment="1">
      <alignment horizontal="right" vertical="center"/>
    </xf>
    <xf numFmtId="4" fontId="6" fillId="2" borderId="44" xfId="3" applyNumberFormat="1" applyFont="1" applyFill="1" applyBorder="1" applyAlignment="1">
      <alignment horizontal="right" vertical="center"/>
    </xf>
    <xf numFmtId="0" fontId="6" fillId="0" borderId="0" xfId="0" applyFont="1" applyFill="1" applyAlignment="1"/>
    <xf numFmtId="0" fontId="6" fillId="0" borderId="0" xfId="0" quotePrefix="1" applyFont="1" applyFill="1" applyAlignment="1"/>
    <xf numFmtId="0" fontId="6" fillId="7" borderId="43" xfId="0" applyFont="1" applyFill="1" applyBorder="1" applyAlignment="1">
      <alignment horizontal="center" vertical="center" textRotation="90" wrapText="1"/>
    </xf>
    <xf numFmtId="0" fontId="6" fillId="7" borderId="16" xfId="0" applyFont="1" applyFill="1" applyBorder="1" applyAlignment="1">
      <alignment horizontal="center" vertical="center" textRotation="90" wrapText="1"/>
    </xf>
    <xf numFmtId="0" fontId="6" fillId="7" borderId="15" xfId="0" applyFont="1" applyFill="1" applyBorder="1" applyAlignment="1">
      <alignment horizontal="center" vertical="center" textRotation="90" wrapText="1"/>
    </xf>
    <xf numFmtId="0" fontId="6" fillId="7" borderId="18" xfId="0" applyFont="1" applyFill="1" applyBorder="1" applyAlignment="1">
      <alignment horizontal="center" vertical="center" textRotation="90" wrapText="1"/>
    </xf>
    <xf numFmtId="0" fontId="6" fillId="0" borderId="12" xfId="0" applyFont="1" applyBorder="1" applyAlignment="1">
      <alignment horizontal="center" wrapText="1"/>
    </xf>
    <xf numFmtId="0" fontId="6" fillId="0" borderId="61" xfId="0" applyFont="1" applyBorder="1" applyAlignment="1">
      <alignment horizontal="center"/>
    </xf>
    <xf numFmtId="0" fontId="6" fillId="0" borderId="51" xfId="0" applyFont="1" applyBorder="1" applyAlignment="1">
      <alignment horizontal="center"/>
    </xf>
    <xf numFmtId="0" fontId="6" fillId="0" borderId="13" xfId="0" applyFont="1" applyBorder="1" applyAlignment="1">
      <alignment horizontal="center"/>
    </xf>
    <xf numFmtId="0" fontId="6" fillId="0" borderId="4" xfId="0" applyFont="1" applyBorder="1" applyAlignment="1">
      <alignment horizontal="center"/>
    </xf>
    <xf numFmtId="0" fontId="20" fillId="0" borderId="14" xfId="0" applyFont="1" applyFill="1" applyBorder="1" applyAlignment="1">
      <alignment wrapText="1"/>
    </xf>
    <xf numFmtId="3" fontId="6" fillId="0" borderId="58" xfId="0" applyNumberFormat="1" applyFont="1" applyBorder="1"/>
    <xf numFmtId="3" fontId="6" fillId="0" borderId="51" xfId="0" applyNumberFormat="1" applyFont="1" applyBorder="1"/>
    <xf numFmtId="3" fontId="6" fillId="0" borderId="13" xfId="0" applyNumberFormat="1" applyFont="1" applyBorder="1"/>
    <xf numFmtId="3" fontId="6" fillId="0" borderId="4" xfId="0" applyNumberFormat="1" applyFont="1" applyBorder="1"/>
    <xf numFmtId="0" fontId="2" fillId="0" borderId="14" xfId="0" applyFont="1" applyFill="1" applyBorder="1" applyAlignment="1">
      <alignment wrapText="1"/>
    </xf>
    <xf numFmtId="3" fontId="2" fillId="0" borderId="58" xfId="0" applyNumberFormat="1" applyFont="1" applyBorder="1"/>
    <xf numFmtId="3" fontId="2" fillId="0" borderId="51" xfId="0" applyNumberFormat="1" applyFont="1" applyBorder="1"/>
    <xf numFmtId="3" fontId="2" fillId="0" borderId="13" xfId="0" applyNumberFormat="1" applyFont="1" applyBorder="1"/>
    <xf numFmtId="3" fontId="2" fillId="0" borderId="4" xfId="0" applyNumberFormat="1" applyFont="1" applyBorder="1"/>
    <xf numFmtId="0" fontId="6" fillId="0" borderId="14" xfId="0" applyFont="1" applyFill="1" applyBorder="1" applyAlignment="1">
      <alignment wrapText="1"/>
    </xf>
    <xf numFmtId="0" fontId="2" fillId="0" borderId="14" xfId="0" applyFont="1" applyFill="1" applyBorder="1" applyAlignment="1">
      <alignment horizontal="left" wrapText="1"/>
    </xf>
    <xf numFmtId="0" fontId="2" fillId="0" borderId="14" xfId="0" quotePrefix="1" applyFont="1" applyFill="1" applyBorder="1" applyAlignment="1">
      <alignment horizontal="left" wrapText="1"/>
    </xf>
    <xf numFmtId="0" fontId="20" fillId="0" borderId="14" xfId="0" applyFont="1" applyFill="1" applyBorder="1" applyAlignment="1">
      <alignment horizontal="left" wrapText="1"/>
    </xf>
    <xf numFmtId="0" fontId="2" fillId="0" borderId="7" xfId="0" applyFont="1" applyBorder="1" applyAlignment="1">
      <alignment wrapText="1"/>
    </xf>
    <xf numFmtId="0" fontId="2" fillId="0" borderId="3" xfId="0" applyFont="1" applyFill="1" applyBorder="1" applyAlignment="1">
      <alignment wrapText="1"/>
    </xf>
    <xf numFmtId="0" fontId="6" fillId="0" borderId="47" xfId="0" applyFont="1" applyFill="1" applyBorder="1" applyAlignment="1">
      <alignment horizontal="center" wrapText="1"/>
    </xf>
    <xf numFmtId="3" fontId="6" fillId="0" borderId="72" xfId="0" applyNumberFormat="1" applyFont="1" applyFill="1" applyBorder="1"/>
    <xf numFmtId="3" fontId="6" fillId="0" borderId="73" xfId="0" applyNumberFormat="1" applyFont="1" applyFill="1" applyBorder="1"/>
    <xf numFmtId="3" fontId="6" fillId="0" borderId="74" xfId="0" applyNumberFormat="1" applyFont="1" applyFill="1" applyBorder="1"/>
    <xf numFmtId="3" fontId="6" fillId="0" borderId="71" xfId="0" applyNumberFormat="1" applyFont="1" applyFill="1" applyBorder="1"/>
    <xf numFmtId="0" fontId="6" fillId="0" borderId="5" xfId="0" applyFont="1" applyFill="1" applyBorder="1" applyAlignment="1">
      <alignment horizontal="center" wrapText="1"/>
    </xf>
    <xf numFmtId="3" fontId="6" fillId="0" borderId="43" xfId="0" applyNumberFormat="1" applyFont="1" applyFill="1" applyBorder="1"/>
    <xf numFmtId="3" fontId="6" fillId="0" borderId="20" xfId="0" applyNumberFormat="1" applyFont="1" applyFill="1" applyBorder="1"/>
    <xf numFmtId="3" fontId="6" fillId="0" borderId="15" xfId="0" applyNumberFormat="1" applyFont="1" applyFill="1" applyBorder="1"/>
    <xf numFmtId="3" fontId="6" fillId="0" borderId="18" xfId="0" applyNumberFormat="1" applyFont="1" applyFill="1" applyBorder="1"/>
    <xf numFmtId="3" fontId="6" fillId="0" borderId="75" xfId="0" applyNumberFormat="1" applyFont="1" applyFill="1" applyBorder="1"/>
    <xf numFmtId="3" fontId="2" fillId="0" borderId="61" xfId="0" applyNumberFormat="1" applyFont="1" applyFill="1" applyBorder="1"/>
    <xf numFmtId="3" fontId="2" fillId="0" borderId="49" xfId="0" applyNumberFormat="1" applyFont="1" applyFill="1" applyBorder="1"/>
    <xf numFmtId="3" fontId="2" fillId="0" borderId="55" xfId="0" applyNumberFormat="1" applyFont="1" applyFill="1" applyBorder="1"/>
    <xf numFmtId="3" fontId="2" fillId="0" borderId="54" xfId="0" applyNumberFormat="1" applyFont="1" applyFill="1" applyBorder="1"/>
    <xf numFmtId="3" fontId="2" fillId="0" borderId="21" xfId="0" applyNumberFormat="1" applyFont="1" applyFill="1" applyBorder="1"/>
    <xf numFmtId="3" fontId="6" fillId="0" borderId="44" xfId="0" applyNumberFormat="1" applyFont="1" applyFill="1" applyBorder="1"/>
    <xf numFmtId="3" fontId="6" fillId="0" borderId="76" xfId="0" applyNumberFormat="1" applyFont="1" applyFill="1" applyBorder="1"/>
    <xf numFmtId="3" fontId="2" fillId="0" borderId="50" xfId="0" applyNumberFormat="1" applyFont="1" applyFill="1" applyBorder="1"/>
    <xf numFmtId="3" fontId="6" fillId="0" borderId="16" xfId="0" applyNumberFormat="1" applyFont="1" applyFill="1" applyBorder="1"/>
    <xf numFmtId="0" fontId="3" fillId="0" borderId="0" xfId="2" applyFont="1" applyFill="1" applyAlignment="1">
      <alignment vertical="center"/>
    </xf>
    <xf numFmtId="0" fontId="10" fillId="2" borderId="16" xfId="2" applyFont="1" applyFill="1" applyBorder="1" applyAlignment="1">
      <alignment vertical="center"/>
    </xf>
    <xf numFmtId="0" fontId="9" fillId="0" borderId="0" xfId="4" applyFont="1"/>
    <xf numFmtId="0" fontId="9" fillId="0" borderId="20" xfId="4" applyFont="1" applyBorder="1"/>
    <xf numFmtId="0" fontId="9" fillId="0" borderId="14" xfId="4" applyFont="1" applyBorder="1"/>
    <xf numFmtId="0" fontId="9" fillId="0" borderId="0" xfId="4" applyFont="1" applyBorder="1"/>
    <xf numFmtId="0" fontId="9" fillId="0" borderId="8" xfId="4" applyFont="1" applyBorder="1"/>
    <xf numFmtId="0" fontId="9" fillId="0" borderId="11" xfId="4" applyFont="1" applyBorder="1"/>
    <xf numFmtId="3" fontId="9" fillId="0" borderId="4" xfId="4" applyNumberFormat="1" applyFont="1" applyBorder="1"/>
    <xf numFmtId="3" fontId="9" fillId="0" borderId="14" xfId="4" applyNumberFormat="1" applyFont="1" applyBorder="1"/>
    <xf numFmtId="3" fontId="9" fillId="0" borderId="0" xfId="4" applyNumberFormat="1" applyFont="1" applyBorder="1"/>
    <xf numFmtId="3" fontId="9" fillId="0" borderId="14" xfId="4" applyNumberFormat="1" applyFont="1" applyBorder="1" applyAlignment="1"/>
    <xf numFmtId="3" fontId="9" fillId="0" borderId="0" xfId="4" applyNumberFormat="1" applyFont="1" applyBorder="1" applyAlignment="1"/>
    <xf numFmtId="0" fontId="9" fillId="0" borderId="12" xfId="4" applyFont="1" applyBorder="1"/>
    <xf numFmtId="0" fontId="10" fillId="0" borderId="0" xfId="4" applyFont="1" applyFill="1" applyAlignment="1">
      <alignment horizontal="center"/>
    </xf>
    <xf numFmtId="0" fontId="10" fillId="8" borderId="18" xfId="4" applyFont="1" applyFill="1" applyBorder="1" applyAlignment="1">
      <alignment horizontal="center"/>
    </xf>
    <xf numFmtId="0" fontId="10" fillId="8" borderId="5" xfId="4" applyFont="1" applyFill="1" applyBorder="1" applyAlignment="1">
      <alignment horizontal="center" wrapText="1"/>
    </xf>
    <xf numFmtId="0" fontId="10" fillId="8" borderId="19" xfId="4" applyFont="1" applyFill="1" applyBorder="1" applyAlignment="1">
      <alignment horizontal="center"/>
    </xf>
    <xf numFmtId="0" fontId="10" fillId="8" borderId="5" xfId="4" applyFont="1" applyFill="1" applyBorder="1" applyAlignment="1">
      <alignment horizontal="center"/>
    </xf>
    <xf numFmtId="0" fontId="16" fillId="0" borderId="0" xfId="4" applyFont="1" applyFill="1"/>
    <xf numFmtId="0" fontId="8" fillId="0" borderId="0" xfId="4" applyFont="1" applyFill="1"/>
    <xf numFmtId="0" fontId="8" fillId="0" borderId="0" xfId="4" applyFont="1" applyFill="1" applyAlignment="1"/>
    <xf numFmtId="0" fontId="10" fillId="0" borderId="0" xfId="4" applyFont="1" applyFill="1" applyAlignment="1"/>
    <xf numFmtId="0" fontId="0" fillId="5" borderId="0" xfId="0" applyFill="1" applyAlignment="1">
      <alignment horizontal="left" vertical="center" wrapText="1"/>
    </xf>
    <xf numFmtId="0" fontId="0" fillId="0" borderId="0" xfId="0" applyAlignment="1">
      <alignment horizontal="left" vertical="center"/>
    </xf>
    <xf numFmtId="0" fontId="0" fillId="0" borderId="0" xfId="0" applyFill="1" applyAlignment="1">
      <alignment horizontal="left" vertical="center"/>
    </xf>
    <xf numFmtId="0" fontId="3" fillId="6" borderId="36" xfId="0" applyFont="1" applyFill="1" applyBorder="1" applyAlignment="1">
      <alignment horizontal="right" vertical="center"/>
    </xf>
    <xf numFmtId="0" fontId="2" fillId="0" borderId="78" xfId="0" applyFont="1" applyFill="1" applyBorder="1" applyAlignment="1">
      <alignment horizontal="left" indent="2"/>
    </xf>
    <xf numFmtId="0" fontId="2" fillId="0" borderId="0" xfId="0" applyFont="1" applyFill="1" applyBorder="1" applyAlignment="1">
      <alignment horizontal="left" indent="2"/>
    </xf>
    <xf numFmtId="0" fontId="3" fillId="0" borderId="28" xfId="0" applyFont="1" applyBorder="1" applyAlignment="1">
      <alignment horizontal="left" vertical="center"/>
    </xf>
    <xf numFmtId="0" fontId="6" fillId="0" borderId="0" xfId="4" applyFont="1" applyAlignment="1">
      <alignment horizontal="left"/>
    </xf>
    <xf numFmtId="0" fontId="1" fillId="0" borderId="0" xfId="4"/>
    <xf numFmtId="0" fontId="2" fillId="0" borderId="0" xfId="4" applyFont="1" applyAlignment="1">
      <alignment horizontal="left" vertical="center"/>
    </xf>
    <xf numFmtId="0" fontId="2" fillId="0" borderId="0" xfId="4" applyFont="1" applyAlignment="1">
      <alignment horizontal="left"/>
    </xf>
    <xf numFmtId="0" fontId="2" fillId="0" borderId="0" xfId="4" applyFont="1" applyAlignment="1">
      <alignment horizontal="center"/>
    </xf>
    <xf numFmtId="0" fontId="6" fillId="0" borderId="0" xfId="2" applyFont="1" applyAlignment="1">
      <alignment vertical="center"/>
    </xf>
    <xf numFmtId="0" fontId="2" fillId="0" borderId="0" xfId="4" applyFont="1"/>
    <xf numFmtId="0" fontId="6" fillId="7" borderId="32" xfId="4" applyFont="1" applyFill="1" applyBorder="1" applyAlignment="1">
      <alignment horizontal="center" vertical="center" wrapText="1"/>
    </xf>
    <xf numFmtId="0" fontId="6" fillId="7" borderId="31" xfId="4" applyFont="1" applyFill="1" applyBorder="1" applyAlignment="1">
      <alignment horizontal="center" vertical="center" wrapText="1"/>
    </xf>
    <xf numFmtId="0" fontId="2" fillId="0" borderId="0" xfId="4" applyFont="1" applyAlignment="1">
      <alignment horizontal="center" vertical="center" wrapText="1"/>
    </xf>
    <xf numFmtId="0" fontId="6" fillId="7" borderId="52" xfId="4" applyFont="1" applyFill="1" applyBorder="1" applyAlignment="1">
      <alignment horizontal="center" vertical="center" wrapText="1"/>
    </xf>
    <xf numFmtId="0" fontId="6" fillId="7" borderId="79" xfId="4" applyFont="1" applyFill="1" applyBorder="1" applyAlignment="1">
      <alignment horizontal="center" vertical="center" wrapText="1"/>
    </xf>
    <xf numFmtId="0" fontId="2" fillId="0" borderId="23" xfId="4" applyFont="1" applyBorder="1" applyAlignment="1">
      <alignment horizontal="left" vertical="center" wrapText="1"/>
    </xf>
    <xf numFmtId="9" fontId="2" fillId="0" borderId="23" xfId="5" applyFont="1" applyBorder="1" applyAlignment="1">
      <alignment horizontal="center" vertical="center" wrapText="1"/>
    </xf>
    <xf numFmtId="3" fontId="2" fillId="0" borderId="23" xfId="5" applyNumberFormat="1" applyFont="1" applyBorder="1" applyAlignment="1">
      <alignment horizontal="center" vertical="center" wrapText="1"/>
    </xf>
    <xf numFmtId="0" fontId="2" fillId="0" borderId="23" xfId="4" applyFont="1" applyBorder="1" applyAlignment="1">
      <alignment horizontal="center" vertical="center" wrapText="1"/>
    </xf>
    <xf numFmtId="166" fontId="2" fillId="0" borderId="23" xfId="5" applyNumberFormat="1" applyFont="1" applyBorder="1" applyAlignment="1">
      <alignment horizontal="center" vertical="center" wrapText="1"/>
    </xf>
    <xf numFmtId="9" fontId="2" fillId="0" borderId="25" xfId="5" applyFont="1" applyBorder="1" applyAlignment="1">
      <alignment horizontal="center" vertical="center" wrapText="1"/>
    </xf>
    <xf numFmtId="0" fontId="2" fillId="0" borderId="28" xfId="4" applyFont="1" applyBorder="1" applyAlignment="1">
      <alignment horizontal="left" vertical="center" wrapText="1"/>
    </xf>
    <xf numFmtId="0" fontId="2" fillId="0" borderId="28" xfId="4" applyFont="1" applyBorder="1" applyAlignment="1">
      <alignment horizontal="justify" vertical="center" wrapText="1"/>
    </xf>
    <xf numFmtId="3" fontId="2" fillId="0" borderId="28" xfId="5" applyNumberFormat="1" applyFont="1" applyBorder="1" applyAlignment="1">
      <alignment horizontal="center" vertical="center" wrapText="1"/>
    </xf>
    <xf numFmtId="3" fontId="2" fillId="0" borderId="29" xfId="5" applyNumberFormat="1" applyFont="1" applyBorder="1" applyAlignment="1">
      <alignment horizontal="center" vertical="center" wrapText="1"/>
    </xf>
    <xf numFmtId="0" fontId="2" fillId="0" borderId="0" xfId="4" applyFont="1" applyAlignment="1">
      <alignment horizontal="justify" vertical="center" wrapText="1"/>
    </xf>
    <xf numFmtId="167" fontId="2" fillId="0" borderId="28" xfId="6" applyNumberFormat="1" applyFont="1" applyBorder="1" applyAlignment="1">
      <alignment horizontal="center" vertical="center" wrapText="1"/>
    </xf>
    <xf numFmtId="9" fontId="2" fillId="0" borderId="28" xfId="5" applyFont="1" applyBorder="1" applyAlignment="1">
      <alignment horizontal="center" vertical="center" wrapText="1"/>
    </xf>
    <xf numFmtId="0" fontId="2" fillId="0" borderId="28" xfId="4" applyFont="1" applyBorder="1" applyAlignment="1">
      <alignment horizontal="center" vertical="center" wrapText="1"/>
    </xf>
    <xf numFmtId="166" fontId="2" fillId="0" borderId="28" xfId="5" applyNumberFormat="1" applyFont="1" applyBorder="1" applyAlignment="1">
      <alignment horizontal="center" vertical="center" wrapText="1"/>
    </xf>
    <xf numFmtId="9" fontId="2" fillId="0" borderId="29" xfId="5" applyFont="1" applyBorder="1" applyAlignment="1">
      <alignment horizontal="center" vertical="center" wrapText="1"/>
    </xf>
    <xf numFmtId="0" fontId="2" fillId="0" borderId="41" xfId="4" applyFont="1" applyBorder="1" applyAlignment="1">
      <alignment horizontal="left" vertical="center" wrapText="1"/>
    </xf>
    <xf numFmtId="0" fontId="2" fillId="0" borderId="41" xfId="4" applyFont="1" applyBorder="1" applyAlignment="1">
      <alignment horizontal="center" vertical="center" wrapText="1"/>
    </xf>
    <xf numFmtId="9" fontId="2" fillId="0" borderId="41" xfId="5" applyFont="1" applyBorder="1" applyAlignment="1">
      <alignment horizontal="center" vertical="center" wrapText="1"/>
    </xf>
    <xf numFmtId="3" fontId="2" fillId="0" borderId="41" xfId="5" applyNumberFormat="1" applyFont="1" applyBorder="1" applyAlignment="1">
      <alignment horizontal="center" vertical="center" wrapText="1"/>
    </xf>
    <xf numFmtId="166" fontId="2" fillId="0" borderId="41" xfId="5" applyNumberFormat="1" applyFont="1" applyBorder="1" applyAlignment="1">
      <alignment horizontal="center" vertical="center" wrapText="1"/>
    </xf>
    <xf numFmtId="9" fontId="2" fillId="0" borderId="40" xfId="5" applyFont="1" applyBorder="1" applyAlignment="1">
      <alignment horizontal="center" vertical="center" wrapText="1"/>
    </xf>
    <xf numFmtId="0" fontId="2" fillId="0" borderId="0" xfId="4" applyFont="1" applyAlignment="1">
      <alignment vertical="center"/>
    </xf>
    <xf numFmtId="14" fontId="2" fillId="0" borderId="0" xfId="4" applyNumberFormat="1" applyFont="1"/>
    <xf numFmtId="3" fontId="9" fillId="0" borderId="0" xfId="4" applyNumberFormat="1" applyFont="1"/>
    <xf numFmtId="0" fontId="9" fillId="0" borderId="80" xfId="4" applyFont="1" applyBorder="1"/>
    <xf numFmtId="3" fontId="9" fillId="0" borderId="81" xfId="4" applyNumberFormat="1" applyFont="1" applyBorder="1"/>
    <xf numFmtId="0" fontId="9" fillId="9" borderId="0" xfId="4" applyFont="1" applyFill="1"/>
    <xf numFmtId="4" fontId="9" fillId="9" borderId="0" xfId="4" applyNumberFormat="1" applyFont="1" applyFill="1"/>
    <xf numFmtId="3" fontId="9" fillId="0" borderId="80" xfId="4" applyNumberFormat="1" applyFont="1" applyBorder="1"/>
    <xf numFmtId="4" fontId="9" fillId="0" borderId="20" xfId="4" applyNumberFormat="1" applyFont="1" applyBorder="1"/>
    <xf numFmtId="0" fontId="10" fillId="0" borderId="14" xfId="4" applyFont="1" applyBorder="1" applyAlignment="1">
      <alignment horizontal="justify" wrapText="1"/>
    </xf>
    <xf numFmtId="0" fontId="9" fillId="0" borderId="14" xfId="4" applyFont="1" applyBorder="1" applyAlignment="1">
      <alignment horizontal="justify" wrapText="1"/>
    </xf>
    <xf numFmtId="0" fontId="10" fillId="0" borderId="14" xfId="4" applyFont="1" applyBorder="1" applyAlignment="1">
      <alignment horizontal="left"/>
    </xf>
    <xf numFmtId="0" fontId="9" fillId="0" borderId="49" xfId="4" applyFont="1" applyBorder="1"/>
    <xf numFmtId="49" fontId="9" fillId="0" borderId="0" xfId="4" applyNumberFormat="1" applyFont="1" applyBorder="1" applyAlignment="1">
      <alignment horizontal="center"/>
    </xf>
    <xf numFmtId="0" fontId="9" fillId="0" borderId="81" xfId="4" applyFont="1" applyBorder="1"/>
    <xf numFmtId="0" fontId="9" fillId="0" borderId="82" xfId="4" applyFont="1" applyBorder="1"/>
    <xf numFmtId="3" fontId="9" fillId="0" borderId="12" xfId="4" applyNumberFormat="1" applyFont="1" applyBorder="1"/>
    <xf numFmtId="3" fontId="9" fillId="0" borderId="14" xfId="4" applyNumberFormat="1" applyFont="1" applyBorder="1" applyAlignment="1">
      <alignment horizontal="center"/>
    </xf>
    <xf numFmtId="3" fontId="9" fillId="0" borderId="14" xfId="4" applyNumberFormat="1" applyFont="1" applyBorder="1" applyAlignment="1">
      <alignment horizontal="center" vertical="center"/>
    </xf>
    <xf numFmtId="14" fontId="9" fillId="0" borderId="14" xfId="4" applyNumberFormat="1" applyFont="1" applyBorder="1" applyAlignment="1">
      <alignment horizontal="center"/>
    </xf>
    <xf numFmtId="14" fontId="9" fillId="0" borderId="83" xfId="4" applyNumberFormat="1" applyFont="1" applyBorder="1" applyAlignment="1">
      <alignment horizontal="center"/>
    </xf>
    <xf numFmtId="14" fontId="9" fillId="0" borderId="84" xfId="4" applyNumberFormat="1" applyFont="1" applyBorder="1" applyAlignment="1">
      <alignment horizontal="center"/>
    </xf>
    <xf numFmtId="14" fontId="21" fillId="0" borderId="14" xfId="4" applyNumberFormat="1" applyFont="1" applyBorder="1" applyAlignment="1">
      <alignment horizontal="center"/>
    </xf>
    <xf numFmtId="3" fontId="9" fillId="0" borderId="21" xfId="4" applyNumberFormat="1" applyFont="1" applyBorder="1"/>
    <xf numFmtId="4" fontId="9" fillId="0" borderId="4" xfId="4" applyNumberFormat="1" applyFont="1" applyBorder="1"/>
    <xf numFmtId="4" fontId="9" fillId="0" borderId="85" xfId="4" applyNumberFormat="1" applyFont="1" applyBorder="1"/>
    <xf numFmtId="4" fontId="9" fillId="0" borderId="86" xfId="4" applyNumberFormat="1" applyFont="1" applyBorder="1"/>
    <xf numFmtId="4" fontId="9" fillId="0" borderId="14" xfId="4" applyNumberFormat="1" applyFont="1" applyBorder="1"/>
    <xf numFmtId="4" fontId="9" fillId="0" borderId="83" xfId="4" applyNumberFormat="1" applyFont="1" applyBorder="1"/>
    <xf numFmtId="4" fontId="9" fillId="0" borderId="84" xfId="4" applyNumberFormat="1" applyFont="1" applyBorder="1"/>
    <xf numFmtId="0" fontId="10" fillId="0" borderId="5" xfId="4" applyFont="1" applyBorder="1" applyAlignment="1">
      <alignment horizontal="center"/>
    </xf>
    <xf numFmtId="4" fontId="9" fillId="0" borderId="18" xfId="4" applyNumberFormat="1" applyFont="1" applyBorder="1"/>
    <xf numFmtId="0" fontId="1" fillId="0" borderId="51" xfId="0" applyFont="1" applyFill="1" applyBorder="1"/>
    <xf numFmtId="0" fontId="3" fillId="0" borderId="0" xfId="0" applyFont="1"/>
    <xf numFmtId="3" fontId="1" fillId="0" borderId="28" xfId="0" applyNumberFormat="1" applyFont="1" applyFill="1" applyBorder="1"/>
    <xf numFmtId="3" fontId="3" fillId="6" borderId="28" xfId="0" applyNumberFormat="1" applyFont="1" applyFill="1" applyBorder="1" applyAlignment="1">
      <alignment vertical="center"/>
    </xf>
    <xf numFmtId="3" fontId="0" fillId="0" borderId="28" xfId="0" applyNumberFormat="1" applyBorder="1"/>
    <xf numFmtId="3" fontId="0" fillId="0" borderId="0" xfId="0" applyNumberFormat="1"/>
    <xf numFmtId="4" fontId="1" fillId="0" borderId="28" xfId="0" applyNumberFormat="1" applyFont="1" applyFill="1" applyBorder="1"/>
    <xf numFmtId="3" fontId="3" fillId="6" borderId="28" xfId="0" applyNumberFormat="1" applyFont="1" applyFill="1" applyBorder="1"/>
    <xf numFmtId="3" fontId="23" fillId="0" borderId="28" xfId="0" applyNumberFormat="1" applyFont="1" applyBorder="1"/>
    <xf numFmtId="3" fontId="2" fillId="0" borderId="28" xfId="0" applyNumberFormat="1" applyFont="1" applyBorder="1"/>
    <xf numFmtId="9" fontId="6" fillId="0" borderId="29" xfId="7" applyFont="1" applyBorder="1" applyAlignment="1">
      <alignment vertical="center"/>
    </xf>
    <xf numFmtId="9" fontId="6" fillId="0" borderId="25" xfId="7" applyFont="1" applyBorder="1" applyAlignment="1">
      <alignment vertical="center"/>
    </xf>
    <xf numFmtId="0" fontId="3" fillId="0" borderId="28" xfId="0" applyFont="1" applyFill="1" applyBorder="1"/>
    <xf numFmtId="3" fontId="3" fillId="0" borderId="28" xfId="0" applyNumberFormat="1" applyFont="1" applyFill="1" applyBorder="1"/>
    <xf numFmtId="3" fontId="17" fillId="0" borderId="3" xfId="0" applyNumberFormat="1" applyFont="1" applyBorder="1"/>
    <xf numFmtId="3" fontId="2" fillId="0" borderId="0" xfId="0" applyNumberFormat="1" applyFont="1" applyBorder="1"/>
    <xf numFmtId="0" fontId="17" fillId="0" borderId="7" xfId="0" applyFont="1" applyBorder="1"/>
    <xf numFmtId="3" fontId="17" fillId="0" borderId="12" xfId="0" applyNumberFormat="1" applyFont="1" applyBorder="1"/>
    <xf numFmtId="3" fontId="2" fillId="0" borderId="14" xfId="0" applyNumberFormat="1" applyFont="1" applyBorder="1"/>
    <xf numFmtId="0" fontId="17" fillId="0" borderId="8" xfId="0" applyFont="1" applyBorder="1"/>
    <xf numFmtId="3" fontId="17" fillId="0" borderId="21" xfId="0" applyNumberFormat="1" applyFont="1" applyBorder="1"/>
    <xf numFmtId="9" fontId="17" fillId="0" borderId="14" xfId="7" applyFont="1" applyBorder="1"/>
    <xf numFmtId="3" fontId="2" fillId="0" borderId="29" xfId="0" applyNumberFormat="1" applyFont="1" applyBorder="1"/>
    <xf numFmtId="0" fontId="9" fillId="0" borderId="27" xfId="0" applyFont="1" applyBorder="1"/>
    <xf numFmtId="9" fontId="2" fillId="3" borderId="41" xfId="5" applyFont="1" applyFill="1" applyBorder="1"/>
    <xf numFmtId="0" fontId="10" fillId="7" borderId="6" xfId="0" applyFont="1" applyFill="1" applyBorder="1" applyAlignment="1">
      <alignment horizontal="center" vertical="center" textRotation="90" wrapText="1"/>
    </xf>
    <xf numFmtId="0" fontId="10" fillId="10" borderId="12" xfId="0" applyFont="1" applyFill="1" applyBorder="1" applyAlignment="1">
      <alignment horizontal="center" vertical="center" textRotation="90" wrapText="1"/>
    </xf>
    <xf numFmtId="0" fontId="10" fillId="10" borderId="13" xfId="0" applyFont="1" applyFill="1" applyBorder="1" applyAlignment="1">
      <alignment horizontal="center" vertical="center" textRotation="90" wrapText="1"/>
    </xf>
    <xf numFmtId="0" fontId="10" fillId="10" borderId="51" xfId="0" applyFont="1" applyFill="1" applyBorder="1" applyAlignment="1">
      <alignment horizontal="center" vertical="center" textRotation="90" wrapText="1"/>
    </xf>
    <xf numFmtId="0" fontId="10" fillId="10" borderId="56" xfId="0" applyFont="1" applyFill="1" applyBorder="1" applyAlignment="1">
      <alignment horizontal="center" vertical="center" textRotation="90" wrapText="1"/>
    </xf>
    <xf numFmtId="0" fontId="10" fillId="10" borderId="61" xfId="0" applyFont="1" applyFill="1" applyBorder="1" applyAlignment="1">
      <alignment horizontal="center" vertical="center" textRotation="90" wrapText="1"/>
    </xf>
    <xf numFmtId="0" fontId="10" fillId="10" borderId="21" xfId="0" applyFont="1" applyFill="1" applyBorder="1" applyAlignment="1">
      <alignment horizontal="center" vertical="center" textRotation="90" wrapText="1"/>
    </xf>
    <xf numFmtId="0" fontId="10" fillId="7" borderId="14" xfId="0" applyFont="1" applyFill="1" applyBorder="1" applyAlignment="1">
      <alignment horizontal="center"/>
    </xf>
    <xf numFmtId="0" fontId="10" fillId="7" borderId="13" xfId="0" applyFont="1" applyFill="1" applyBorder="1" applyAlignment="1">
      <alignment horizontal="center"/>
    </xf>
    <xf numFmtId="0" fontId="10" fillId="7" borderId="51" xfId="0" applyFont="1" applyFill="1" applyBorder="1" applyAlignment="1">
      <alignment horizontal="center"/>
    </xf>
    <xf numFmtId="0" fontId="10" fillId="7" borderId="51" xfId="0" quotePrefix="1" applyFont="1" applyFill="1" applyBorder="1" applyAlignment="1">
      <alignment horizontal="center"/>
    </xf>
    <xf numFmtId="0" fontId="10" fillId="7" borderId="56" xfId="0" quotePrefix="1" applyFont="1" applyFill="1" applyBorder="1" applyAlignment="1">
      <alignment horizontal="center"/>
    </xf>
    <xf numFmtId="0" fontId="10" fillId="7" borderId="3" xfId="0" quotePrefix="1" applyFont="1" applyFill="1" applyBorder="1" applyAlignment="1">
      <alignment horizontal="center"/>
    </xf>
    <xf numFmtId="0" fontId="10" fillId="7" borderId="14" xfId="0" quotePrefix="1" applyFont="1" applyFill="1" applyBorder="1" applyAlignment="1">
      <alignment horizontal="center"/>
    </xf>
    <xf numFmtId="0" fontId="10" fillId="10" borderId="11" xfId="0" applyFont="1" applyFill="1" applyBorder="1" applyAlignment="1">
      <alignment horizontal="center"/>
    </xf>
    <xf numFmtId="0" fontId="10" fillId="10" borderId="10" xfId="0" applyFont="1" applyFill="1" applyBorder="1" applyAlignment="1">
      <alignment horizontal="center"/>
    </xf>
    <xf numFmtId="0" fontId="10" fillId="10" borderId="52" xfId="0" applyFont="1" applyFill="1" applyBorder="1" applyAlignment="1">
      <alignment horizontal="center"/>
    </xf>
    <xf numFmtId="0" fontId="10" fillId="10" borderId="52" xfId="0" quotePrefix="1" applyFont="1" applyFill="1" applyBorder="1" applyAlignment="1">
      <alignment horizontal="center"/>
    </xf>
    <xf numFmtId="0" fontId="10" fillId="10" borderId="59" xfId="0" quotePrefix="1" applyFont="1" applyFill="1" applyBorder="1" applyAlignment="1">
      <alignment horizontal="center"/>
    </xf>
    <xf numFmtId="0" fontId="10" fillId="10" borderId="9" xfId="0" quotePrefix="1" applyFont="1" applyFill="1" applyBorder="1" applyAlignment="1">
      <alignment horizontal="center"/>
    </xf>
    <xf numFmtId="0" fontId="10" fillId="10" borderId="8" xfId="0" quotePrefix="1" applyFont="1" applyFill="1" applyBorder="1" applyAlignment="1">
      <alignment horizontal="center"/>
    </xf>
    <xf numFmtId="0" fontId="9" fillId="4" borderId="3" xfId="0" applyFont="1" applyFill="1" applyBorder="1" applyAlignment="1">
      <alignment horizontal="center" vertical="center" wrapText="1"/>
    </xf>
    <xf numFmtId="0" fontId="9" fillId="4" borderId="6" xfId="0" applyFont="1" applyFill="1" applyBorder="1" applyAlignment="1">
      <alignment horizontal="center" vertical="center"/>
    </xf>
    <xf numFmtId="4" fontId="9" fillId="4" borderId="12" xfId="0" applyNumberFormat="1" applyFont="1" applyFill="1" applyBorder="1" applyAlignment="1">
      <alignment vertical="center"/>
    </xf>
    <xf numFmtId="4" fontId="9" fillId="4" borderId="54" xfId="0" applyNumberFormat="1" applyFont="1" applyFill="1" applyBorder="1" applyAlignment="1">
      <alignment vertical="center"/>
    </xf>
    <xf numFmtId="4" fontId="9" fillId="4" borderId="49" xfId="0" applyNumberFormat="1" applyFont="1" applyFill="1" applyBorder="1" applyAlignment="1">
      <alignment vertical="center"/>
    </xf>
    <xf numFmtId="4" fontId="9" fillId="4" borderId="12" xfId="0" applyNumberFormat="1" applyFont="1" applyFill="1" applyBorder="1" applyAlignment="1">
      <alignment horizontal="right" vertical="center"/>
    </xf>
    <xf numFmtId="4" fontId="9" fillId="4" borderId="49" xfId="0" applyNumberFormat="1" applyFont="1" applyFill="1" applyBorder="1" applyAlignment="1">
      <alignment horizontal="right" vertical="center"/>
    </xf>
    <xf numFmtId="3" fontId="9" fillId="4" borderId="6" xfId="0" applyNumberFormat="1" applyFont="1" applyFill="1" applyBorder="1" applyAlignment="1">
      <alignment horizontal="center" vertical="center"/>
    </xf>
    <xf numFmtId="4" fontId="9" fillId="4" borderId="6" xfId="0" applyNumberFormat="1" applyFont="1" applyFill="1" applyBorder="1" applyAlignment="1">
      <alignment horizontal="right" vertical="center"/>
    </xf>
    <xf numFmtId="0" fontId="9" fillId="0" borderId="0" xfId="0" applyFont="1" applyAlignment="1">
      <alignment vertical="center"/>
    </xf>
    <xf numFmtId="4" fontId="9" fillId="0" borderId="14" xfId="0" applyNumberFormat="1" applyFont="1" applyBorder="1"/>
    <xf numFmtId="4" fontId="9" fillId="0" borderId="13" xfId="0" applyNumberFormat="1" applyFont="1" applyBorder="1"/>
    <xf numFmtId="4" fontId="9" fillId="0" borderId="0" xfId="0" applyNumberFormat="1" applyFont="1"/>
    <xf numFmtId="4" fontId="9" fillId="0" borderId="14" xfId="0" applyNumberFormat="1" applyFont="1" applyBorder="1" applyAlignment="1">
      <alignment horizontal="right"/>
    </xf>
    <xf numFmtId="4" fontId="9" fillId="0" borderId="0" xfId="0" applyNumberFormat="1" applyFont="1" applyAlignment="1">
      <alignment horizontal="right"/>
    </xf>
    <xf numFmtId="3" fontId="9" fillId="0" borderId="14" xfId="0" applyNumberFormat="1" applyFont="1" applyBorder="1" applyAlignment="1">
      <alignment horizontal="center"/>
    </xf>
    <xf numFmtId="3" fontId="9" fillId="0" borderId="3" xfId="0" applyNumberFormat="1" applyFont="1" applyBorder="1" applyAlignment="1">
      <alignment horizontal="center"/>
    </xf>
    <xf numFmtId="3" fontId="9" fillId="0" borderId="0" xfId="2" applyNumberFormat="1" applyFont="1" applyAlignment="1">
      <alignment horizontal="center" vertical="center"/>
    </xf>
    <xf numFmtId="4" fontId="9" fillId="0" borderId="51" xfId="0" applyNumberFormat="1" applyFont="1" applyBorder="1"/>
    <xf numFmtId="4" fontId="21" fillId="0" borderId="13" xfId="0" applyNumberFormat="1" applyFont="1" applyBorder="1"/>
    <xf numFmtId="0" fontId="9" fillId="4" borderId="3" xfId="0" applyFont="1" applyFill="1" applyBorder="1" applyAlignment="1">
      <alignment horizontal="center"/>
    </xf>
    <xf numFmtId="4" fontId="9" fillId="4" borderId="14" xfId="0" applyNumberFormat="1" applyFont="1" applyFill="1" applyBorder="1"/>
    <xf numFmtId="4" fontId="9" fillId="4" borderId="13" xfId="0" applyNumberFormat="1" applyFont="1" applyFill="1" applyBorder="1"/>
    <xf numFmtId="4" fontId="9" fillId="4" borderId="0" xfId="0" applyNumberFormat="1" applyFont="1" applyFill="1"/>
    <xf numFmtId="4" fontId="9" fillId="4" borderId="14" xfId="0" applyNumberFormat="1" applyFont="1" applyFill="1" applyBorder="1" applyAlignment="1">
      <alignment horizontal="right"/>
    </xf>
    <xf numFmtId="4" fontId="9" fillId="4" borderId="0" xfId="0" applyNumberFormat="1" applyFont="1" applyFill="1" applyAlignment="1">
      <alignment horizontal="right"/>
    </xf>
    <xf numFmtId="4" fontId="9" fillId="4" borderId="3" xfId="0" applyNumberFormat="1" applyFont="1" applyFill="1" applyBorder="1" applyAlignment="1">
      <alignment horizontal="right"/>
    </xf>
    <xf numFmtId="3" fontId="9" fillId="4" borderId="14" xfId="0" applyNumberFormat="1" applyFont="1" applyFill="1" applyBorder="1" applyAlignment="1">
      <alignment horizontal="center"/>
    </xf>
    <xf numFmtId="4" fontId="9" fillId="4" borderId="3" xfId="0" applyNumberFormat="1" applyFont="1" applyFill="1" applyBorder="1" applyAlignment="1">
      <alignment horizontal="center"/>
    </xf>
    <xf numFmtId="0" fontId="9" fillId="0" borderId="0" xfId="2" applyFont="1" applyAlignment="1">
      <alignment horizontal="center" vertical="center"/>
    </xf>
    <xf numFmtId="4" fontId="9" fillId="0" borderId="11" xfId="0" applyNumberFormat="1" applyFont="1" applyBorder="1"/>
    <xf numFmtId="4" fontId="9" fillId="0" borderId="11" xfId="0" applyNumberFormat="1" applyFont="1" applyBorder="1" applyAlignment="1">
      <alignment horizontal="right"/>
    </xf>
    <xf numFmtId="0" fontId="10" fillId="0" borderId="5" xfId="0" applyFont="1" applyBorder="1" applyAlignment="1">
      <alignment horizontal="center"/>
    </xf>
    <xf numFmtId="0" fontId="9" fillId="0" borderId="43" xfId="0" applyFont="1" applyBorder="1" applyAlignment="1">
      <alignment horizontal="center"/>
    </xf>
    <xf numFmtId="4" fontId="9" fillId="0" borderId="16" xfId="0" applyNumberFormat="1" applyFont="1" applyBorder="1"/>
    <xf numFmtId="4" fontId="9" fillId="0" borderId="17" xfId="0" applyNumberFormat="1" applyFont="1" applyBorder="1"/>
    <xf numFmtId="4" fontId="9" fillId="0" borderId="5" xfId="0" applyNumberFormat="1" applyFont="1" applyBorder="1"/>
    <xf numFmtId="4" fontId="9" fillId="0" borderId="18" xfId="0" applyNumberFormat="1" applyFont="1" applyBorder="1"/>
    <xf numFmtId="4" fontId="9" fillId="0" borderId="43" xfId="0" applyNumberFormat="1" applyFont="1" applyBorder="1" applyAlignment="1">
      <alignment horizontal="right"/>
    </xf>
    <xf numFmtId="3" fontId="9" fillId="0" borderId="43" xfId="0" applyNumberFormat="1" applyFont="1" applyBorder="1" applyAlignment="1">
      <alignment horizontal="center"/>
    </xf>
    <xf numFmtId="0" fontId="10" fillId="5" borderId="27" xfId="2" applyFont="1" applyFill="1" applyBorder="1" applyAlignment="1">
      <alignment horizontal="center" vertical="center"/>
    </xf>
    <xf numFmtId="4" fontId="10" fillId="5" borderId="63" xfId="2" applyNumberFormat="1" applyFont="1" applyFill="1" applyBorder="1" applyAlignment="1">
      <alignment vertical="center"/>
    </xf>
    <xf numFmtId="0" fontId="10" fillId="5" borderId="5" xfId="2" applyFont="1" applyFill="1" applyBorder="1" applyAlignment="1">
      <alignment horizontal="center" vertical="center"/>
    </xf>
    <xf numFmtId="4" fontId="10" fillId="5" borderId="18" xfId="2" applyNumberFormat="1" applyFont="1" applyFill="1" applyBorder="1" applyAlignment="1">
      <alignment vertical="center"/>
    </xf>
    <xf numFmtId="0" fontId="9" fillId="5" borderId="48" xfId="2" applyFont="1" applyFill="1" applyBorder="1" applyAlignment="1">
      <alignment horizontal="left" vertical="center"/>
    </xf>
    <xf numFmtId="0" fontId="10" fillId="5" borderId="26" xfId="2" applyFont="1" applyFill="1" applyBorder="1" applyAlignment="1">
      <alignment horizontal="center" vertical="center"/>
    </xf>
    <xf numFmtId="0" fontId="9" fillId="5" borderId="14" xfId="2" applyFont="1" applyFill="1" applyBorder="1" applyAlignment="1">
      <alignment horizontal="left" vertical="center"/>
    </xf>
    <xf numFmtId="3" fontId="10" fillId="5" borderId="18" xfId="2" applyNumberFormat="1" applyFont="1" applyFill="1" applyBorder="1" applyAlignment="1">
      <alignment horizontal="center" vertical="center"/>
    </xf>
    <xf numFmtId="0" fontId="2" fillId="7" borderId="26" xfId="2" applyFont="1" applyFill="1" applyBorder="1" applyAlignment="1">
      <alignment horizontal="center" vertical="center" textRotation="90" wrapText="1"/>
    </xf>
    <xf numFmtId="0" fontId="9" fillId="0" borderId="3" xfId="2" applyFont="1" applyBorder="1" applyAlignment="1">
      <alignment vertical="center"/>
    </xf>
    <xf numFmtId="0" fontId="10" fillId="2" borderId="3" xfId="2" applyFont="1" applyFill="1" applyBorder="1" applyAlignment="1">
      <alignment horizontal="center" vertical="center"/>
    </xf>
    <xf numFmtId="0" fontId="10" fillId="2" borderId="0" xfId="2" applyFont="1" applyFill="1" applyAlignment="1">
      <alignment horizontal="center" vertical="center"/>
    </xf>
    <xf numFmtId="4" fontId="10" fillId="2" borderId="4" xfId="2" applyNumberFormat="1" applyFont="1" applyFill="1" applyBorder="1" applyAlignment="1">
      <alignment vertical="center"/>
    </xf>
    <xf numFmtId="1" fontId="9" fillId="0" borderId="3" xfId="2" applyNumberFormat="1" applyFont="1" applyBorder="1" applyAlignment="1">
      <alignment horizontal="center" vertical="center"/>
    </xf>
    <xf numFmtId="1" fontId="9" fillId="0" borderId="0" xfId="2" applyNumberFormat="1" applyFont="1" applyAlignment="1">
      <alignment horizontal="center" vertical="center"/>
    </xf>
    <xf numFmtId="4" fontId="21" fillId="0" borderId="4" xfId="2" applyNumberFormat="1" applyFont="1" applyBorder="1" applyAlignment="1">
      <alignment horizontal="right" vertical="center"/>
    </xf>
    <xf numFmtId="4" fontId="10" fillId="2" borderId="4" xfId="2" applyNumberFormat="1" applyFont="1" applyFill="1" applyBorder="1" applyAlignment="1">
      <alignment horizontal="right" vertical="center"/>
    </xf>
    <xf numFmtId="4" fontId="9" fillId="0" borderId="4" xfId="2" applyNumberFormat="1" applyFont="1" applyBorder="1" applyAlignment="1">
      <alignment horizontal="right" vertical="center"/>
    </xf>
    <xf numFmtId="4" fontId="9" fillId="0" borderId="0" xfId="2" applyNumberFormat="1" applyFont="1" applyAlignment="1">
      <alignment horizontal="center" vertical="center"/>
    </xf>
    <xf numFmtId="4" fontId="10" fillId="2" borderId="18" xfId="2" applyNumberFormat="1" applyFont="1" applyFill="1" applyBorder="1" applyAlignment="1">
      <alignment vertical="center"/>
    </xf>
    <xf numFmtId="0" fontId="6" fillId="5" borderId="0" xfId="2" applyFont="1" applyFill="1" applyAlignment="1">
      <alignment horizontal="center" vertical="center"/>
    </xf>
    <xf numFmtId="0" fontId="6" fillId="5" borderId="0" xfId="2" applyFont="1" applyFill="1" applyAlignment="1">
      <alignment horizontal="center" vertical="center" textRotation="90" wrapText="1"/>
    </xf>
    <xf numFmtId="0" fontId="9" fillId="0" borderId="0" xfId="2" applyFont="1" applyAlignment="1">
      <alignment horizontal="left" vertical="center"/>
    </xf>
    <xf numFmtId="0" fontId="10" fillId="0" borderId="0" xfId="2" applyFont="1" applyAlignment="1">
      <alignment vertical="center"/>
    </xf>
    <xf numFmtId="4" fontId="9" fillId="0" borderId="0" xfId="2" applyNumberFormat="1" applyFont="1" applyAlignment="1">
      <alignment horizontal="right" vertical="center"/>
    </xf>
    <xf numFmtId="0" fontId="18" fillId="7" borderId="19" xfId="0" applyFont="1" applyFill="1" applyBorder="1" applyAlignment="1">
      <alignment horizontal="center"/>
    </xf>
    <xf numFmtId="0" fontId="18" fillId="7" borderId="18" xfId="0" applyFont="1" applyFill="1" applyBorder="1" applyAlignment="1">
      <alignment horizontal="center"/>
    </xf>
    <xf numFmtId="0" fontId="18" fillId="7" borderId="5" xfId="0" applyFont="1" applyFill="1" applyBorder="1" applyAlignment="1">
      <alignment horizontal="center"/>
    </xf>
    <xf numFmtId="0" fontId="18" fillId="7" borderId="20" xfId="0" applyFont="1" applyFill="1" applyBorder="1" applyAlignment="1">
      <alignment horizontal="center"/>
    </xf>
    <xf numFmtId="0" fontId="24" fillId="0" borderId="0" xfId="0" applyFont="1" applyAlignment="1">
      <alignment horizontal="left" vertical="center" wrapText="1"/>
    </xf>
    <xf numFmtId="3" fontId="24" fillId="0" borderId="0" xfId="0" applyNumberFormat="1" applyFont="1" applyAlignment="1">
      <alignment vertical="center" wrapText="1"/>
    </xf>
    <xf numFmtId="3" fontId="24" fillId="0" borderId="0" xfId="0" applyNumberFormat="1" applyFont="1" applyAlignment="1">
      <alignment horizontal="center" vertical="center" wrapText="1"/>
    </xf>
    <xf numFmtId="3" fontId="24" fillId="0" borderId="0" xfId="0" applyNumberFormat="1" applyFont="1" applyAlignment="1">
      <alignment horizontal="right" vertical="center" wrapText="1"/>
    </xf>
    <xf numFmtId="3" fontId="17" fillId="0" borderId="0" xfId="0" applyNumberFormat="1" applyFont="1"/>
    <xf numFmtId="0" fontId="25" fillId="0" borderId="0" xfId="0" applyFont="1" applyAlignment="1">
      <alignment horizontal="left" vertical="center" wrapText="1"/>
    </xf>
    <xf numFmtId="0" fontId="6" fillId="0" borderId="0" xfId="0" applyFont="1" applyFill="1"/>
    <xf numFmtId="49" fontId="2" fillId="0" borderId="0" xfId="3" applyFont="1" applyAlignment="1">
      <alignment vertical="center"/>
    </xf>
    <xf numFmtId="0" fontId="6" fillId="0" borderId="0" xfId="0" applyFont="1" applyBorder="1"/>
    <xf numFmtId="0" fontId="6" fillId="2" borderId="19" xfId="2" applyFont="1" applyFill="1" applyBorder="1" applyAlignment="1">
      <alignment horizontal="center" vertical="center"/>
    </xf>
    <xf numFmtId="0" fontId="6" fillId="2" borderId="19" xfId="2" applyFont="1" applyFill="1" applyBorder="1" applyAlignment="1">
      <alignment vertical="center"/>
    </xf>
    <xf numFmtId="0" fontId="6" fillId="2" borderId="17" xfId="2" applyFont="1" applyFill="1" applyBorder="1" applyAlignment="1">
      <alignment vertical="center"/>
    </xf>
    <xf numFmtId="0" fontId="6" fillId="2" borderId="43" xfId="2" applyFont="1" applyFill="1" applyBorder="1" applyAlignment="1">
      <alignment vertical="center"/>
    </xf>
    <xf numFmtId="0" fontId="6" fillId="2" borderId="18" xfId="2" applyFont="1" applyFill="1" applyBorder="1" applyAlignment="1">
      <alignment vertical="center"/>
    </xf>
    <xf numFmtId="0" fontId="2" fillId="0" borderId="0" xfId="2" applyFont="1" applyFill="1" applyBorder="1" applyAlignment="1">
      <alignment horizontal="left" vertical="center"/>
    </xf>
    <xf numFmtId="0" fontId="6" fillId="0" borderId="0" xfId="2" applyFont="1" applyFill="1" applyBorder="1" applyAlignment="1">
      <alignment vertical="center"/>
    </xf>
    <xf numFmtId="0" fontId="2" fillId="0" borderId="0" xfId="2" applyFont="1" applyFill="1" applyBorder="1" applyAlignment="1">
      <alignment vertical="center"/>
    </xf>
    <xf numFmtId="0" fontId="6" fillId="0" borderId="0" xfId="0" applyFont="1"/>
    <xf numFmtId="3" fontId="6" fillId="2" borderId="44" xfId="2" applyNumberFormat="1" applyFont="1" applyFill="1" applyBorder="1" applyAlignment="1">
      <alignment vertical="center"/>
    </xf>
    <xf numFmtId="3" fontId="6" fillId="2" borderId="20" xfId="2" applyNumberFormat="1" applyFont="1" applyFill="1" applyBorder="1" applyAlignment="1">
      <alignment vertical="center"/>
    </xf>
    <xf numFmtId="0" fontId="6" fillId="0" borderId="14" xfId="2" applyFont="1" applyFill="1" applyBorder="1" applyAlignment="1">
      <alignment vertical="center"/>
    </xf>
    <xf numFmtId="0" fontId="6" fillId="2" borderId="5" xfId="2" applyFont="1" applyFill="1" applyBorder="1" applyAlignment="1">
      <alignment vertical="center"/>
    </xf>
    <xf numFmtId="0" fontId="25" fillId="0" borderId="0" xfId="0" applyFont="1" applyAlignment="1">
      <alignment horizontal="left" wrapText="1"/>
    </xf>
    <xf numFmtId="3" fontId="25" fillId="0" borderId="4" xfId="0" applyNumberFormat="1" applyFont="1" applyBorder="1" applyAlignment="1">
      <alignment horizontal="right" vertical="center" wrapText="1"/>
    </xf>
    <xf numFmtId="3" fontId="25" fillId="0" borderId="14" xfId="0" applyNumberFormat="1" applyFont="1" applyBorder="1" applyAlignment="1">
      <alignment horizontal="right" vertical="center" wrapText="1"/>
    </xf>
    <xf numFmtId="3" fontId="25" fillId="0" borderId="12" xfId="0" applyNumberFormat="1" applyFont="1" applyBorder="1" applyAlignment="1">
      <alignment horizontal="right" vertical="center" wrapText="1"/>
    </xf>
    <xf numFmtId="3" fontId="25" fillId="0" borderId="21" xfId="0" applyNumberFormat="1" applyFont="1" applyBorder="1" applyAlignment="1">
      <alignment horizontal="right" vertical="center" wrapText="1"/>
    </xf>
    <xf numFmtId="3" fontId="26" fillId="0" borderId="21" xfId="2" applyNumberFormat="1" applyFont="1" applyFill="1" applyBorder="1" applyAlignment="1">
      <alignment horizontal="right" vertical="center"/>
    </xf>
    <xf numFmtId="3" fontId="26" fillId="0" borderId="4" xfId="2" applyNumberFormat="1" applyFont="1" applyFill="1" applyBorder="1" applyAlignment="1">
      <alignment horizontal="right" vertical="center"/>
    </xf>
    <xf numFmtId="0" fontId="25" fillId="0" borderId="14" xfId="0" applyFont="1" applyBorder="1" applyAlignment="1">
      <alignment horizontal="right" vertical="center" wrapText="1"/>
    </xf>
    <xf numFmtId="3" fontId="26" fillId="0" borderId="21" xfId="0" applyNumberFormat="1" applyFont="1" applyBorder="1" applyAlignment="1">
      <alignment horizontal="right" vertical="center"/>
    </xf>
    <xf numFmtId="3" fontId="26" fillId="0" borderId="4" xfId="0" applyNumberFormat="1" applyFont="1" applyBorder="1" applyAlignment="1">
      <alignment horizontal="right" vertical="center"/>
    </xf>
    <xf numFmtId="3" fontId="25" fillId="0" borderId="4" xfId="0" applyNumberFormat="1" applyFont="1" applyBorder="1" applyAlignment="1">
      <alignment horizontal="right" vertical="center"/>
    </xf>
    <xf numFmtId="3" fontId="27" fillId="0" borderId="0" xfId="2" applyNumberFormat="1" applyFont="1" applyFill="1" applyBorder="1" applyAlignment="1">
      <alignment horizontal="right" vertical="center"/>
    </xf>
    <xf numFmtId="3" fontId="27" fillId="0" borderId="58" xfId="2" applyNumberFormat="1" applyFont="1" applyFill="1" applyBorder="1" applyAlignment="1">
      <alignment horizontal="right" vertical="center"/>
    </xf>
    <xf numFmtId="9" fontId="27" fillId="0" borderId="56" xfId="7" applyFont="1" applyFill="1" applyBorder="1" applyAlignment="1">
      <alignment horizontal="right" vertical="center"/>
    </xf>
    <xf numFmtId="9" fontId="27" fillId="0" borderId="4" xfId="7" applyFont="1" applyFill="1" applyBorder="1" applyAlignment="1">
      <alignment horizontal="right" vertical="center"/>
    </xf>
    <xf numFmtId="3" fontId="6" fillId="2" borderId="19" xfId="2" applyNumberFormat="1" applyFont="1" applyFill="1" applyBorder="1" applyAlignment="1">
      <alignment vertical="center"/>
    </xf>
    <xf numFmtId="3" fontId="27" fillId="0" borderId="12" xfId="2" applyNumberFormat="1" applyFont="1" applyFill="1" applyBorder="1" applyAlignment="1">
      <alignment horizontal="right" vertical="center"/>
    </xf>
    <xf numFmtId="3" fontId="27" fillId="0" borderId="11" xfId="2" applyNumberFormat="1" applyFont="1" applyFill="1" applyBorder="1" applyAlignment="1">
      <alignment horizontal="right" vertical="center"/>
    </xf>
    <xf numFmtId="9" fontId="27" fillId="0" borderId="0" xfId="7" applyFont="1" applyFill="1" applyBorder="1" applyAlignment="1">
      <alignment horizontal="right" vertical="center"/>
    </xf>
    <xf numFmtId="0" fontId="24" fillId="0" borderId="6" xfId="0" applyFont="1" applyBorder="1" applyAlignment="1">
      <alignment vertical="center" wrapText="1"/>
    </xf>
    <xf numFmtId="3" fontId="17" fillId="0" borderId="49" xfId="0" applyNumberFormat="1" applyFont="1" applyBorder="1"/>
    <xf numFmtId="0" fontId="24" fillId="0" borderId="7" xfId="0" applyFont="1" applyBorder="1" applyAlignment="1">
      <alignment vertical="center" wrapText="1"/>
    </xf>
    <xf numFmtId="3" fontId="17" fillId="0" borderId="82" xfId="0" applyNumberFormat="1" applyFont="1" applyBorder="1"/>
    <xf numFmtId="3" fontId="17" fillId="0" borderId="8" xfId="0" applyNumberFormat="1" applyFont="1" applyBorder="1"/>
    <xf numFmtId="3" fontId="24" fillId="0" borderId="12" xfId="0" applyNumberFormat="1" applyFont="1" applyBorder="1" applyAlignment="1">
      <alignment vertical="center" wrapText="1"/>
    </xf>
    <xf numFmtId="3" fontId="24" fillId="0" borderId="11" xfId="0" applyNumberFormat="1" applyFont="1" applyBorder="1" applyAlignment="1">
      <alignment vertical="center" wrapText="1"/>
    </xf>
    <xf numFmtId="0" fontId="24" fillId="0" borderId="12" xfId="0" applyFont="1" applyBorder="1" applyAlignment="1">
      <alignment vertical="center" wrapText="1"/>
    </xf>
    <xf numFmtId="0" fontId="24" fillId="0" borderId="14" xfId="0" applyFont="1" applyBorder="1" applyAlignment="1">
      <alignment vertical="center" wrapText="1"/>
    </xf>
    <xf numFmtId="0" fontId="24" fillId="0" borderId="14" xfId="0" applyFont="1" applyBorder="1" applyAlignment="1">
      <alignment horizontal="right" vertical="center" wrapText="1"/>
    </xf>
    <xf numFmtId="0" fontId="24" fillId="0" borderId="11" xfId="0" applyFont="1" applyBorder="1" applyAlignment="1">
      <alignment vertical="center"/>
    </xf>
    <xf numFmtId="3" fontId="27" fillId="0" borderId="21" xfId="2" applyNumberFormat="1" applyFont="1" applyFill="1" applyBorder="1" applyAlignment="1">
      <alignment horizontal="right" vertical="center"/>
    </xf>
    <xf numFmtId="3" fontId="27" fillId="0" borderId="4" xfId="2" applyNumberFormat="1" applyFont="1" applyFill="1" applyBorder="1" applyAlignment="1">
      <alignment horizontal="right" vertical="center"/>
    </xf>
    <xf numFmtId="3" fontId="27" fillId="0" borderId="8" xfId="2" applyNumberFormat="1" applyFont="1" applyFill="1" applyBorder="1" applyAlignment="1">
      <alignment horizontal="right" vertical="center"/>
    </xf>
    <xf numFmtId="3" fontId="27" fillId="0" borderId="14" xfId="2" applyNumberFormat="1" applyFont="1" applyFill="1" applyBorder="1" applyAlignment="1">
      <alignment horizontal="right" vertical="center"/>
    </xf>
    <xf numFmtId="3" fontId="17" fillId="0" borderId="6" xfId="0" applyNumberFormat="1" applyFont="1" applyBorder="1"/>
    <xf numFmtId="0" fontId="6" fillId="0" borderId="12" xfId="2" applyFont="1" applyFill="1" applyBorder="1" applyAlignment="1">
      <alignment vertical="center"/>
    </xf>
    <xf numFmtId="3" fontId="24" fillId="0" borderId="3" xfId="0" applyNumberFormat="1" applyFont="1" applyBorder="1" applyAlignment="1">
      <alignment vertical="center" wrapText="1"/>
    </xf>
    <xf numFmtId="3" fontId="17" fillId="0" borderId="7" xfId="0" applyNumberFormat="1" applyFont="1" applyBorder="1"/>
    <xf numFmtId="0" fontId="6" fillId="0" borderId="11" xfId="2" applyFont="1" applyFill="1" applyBorder="1" applyAlignment="1">
      <alignment vertical="center"/>
    </xf>
    <xf numFmtId="0" fontId="10" fillId="0" borderId="0" xfId="4" applyFont="1"/>
    <xf numFmtId="165" fontId="9" fillId="0" borderId="0" xfId="4" applyNumberFormat="1" applyFont="1"/>
    <xf numFmtId="0" fontId="10" fillId="7" borderId="20" xfId="4" applyFont="1" applyFill="1" applyBorder="1" applyAlignment="1">
      <alignment horizontal="center" vertical="center" wrapText="1"/>
    </xf>
    <xf numFmtId="0" fontId="9" fillId="0" borderId="0" xfId="4" applyFont="1" applyAlignment="1">
      <alignment horizontal="center" wrapText="1"/>
    </xf>
    <xf numFmtId="0" fontId="10" fillId="7" borderId="43" xfId="4" applyFont="1" applyFill="1" applyBorder="1" applyAlignment="1">
      <alignment horizontal="center" vertical="center" wrapText="1"/>
    </xf>
    <xf numFmtId="0" fontId="10" fillId="7" borderId="19" xfId="4" applyFont="1" applyFill="1" applyBorder="1" applyAlignment="1">
      <alignment horizontal="center" vertical="center" wrapText="1"/>
    </xf>
    <xf numFmtId="0" fontId="10" fillId="7" borderId="12" xfId="4" applyFont="1" applyFill="1" applyBorder="1" applyAlignment="1">
      <alignment horizontal="center" vertical="center" wrapText="1"/>
    </xf>
    <xf numFmtId="0" fontId="10" fillId="7" borderId="16" xfId="4" applyFont="1" applyFill="1" applyBorder="1" applyAlignment="1">
      <alignment horizontal="center" vertical="center" wrapText="1"/>
    </xf>
    <xf numFmtId="165" fontId="10" fillId="7" borderId="50" xfId="4" applyNumberFormat="1" applyFont="1" applyFill="1" applyBorder="1" applyAlignment="1">
      <alignment horizontal="center" vertical="center" textRotation="90" wrapText="1"/>
    </xf>
    <xf numFmtId="165" fontId="10" fillId="7" borderId="16" xfId="4" applyNumberFormat="1" applyFont="1" applyFill="1" applyBorder="1" applyAlignment="1">
      <alignment horizontal="center" vertical="center" textRotation="90" wrapText="1"/>
    </xf>
    <xf numFmtId="165" fontId="10" fillId="7" borderId="44" xfId="4" applyNumberFormat="1" applyFont="1" applyFill="1" applyBorder="1" applyAlignment="1">
      <alignment horizontal="center" vertical="center" textRotation="90" wrapText="1"/>
    </xf>
    <xf numFmtId="0" fontId="10" fillId="7" borderId="15" xfId="4" applyFont="1" applyFill="1" applyBorder="1" applyAlignment="1">
      <alignment horizontal="center" vertical="center" wrapText="1"/>
    </xf>
    <xf numFmtId="0" fontId="10" fillId="7" borderId="18" xfId="4" applyFont="1" applyFill="1" applyBorder="1" applyAlignment="1">
      <alignment horizontal="center" vertical="center" wrapText="1"/>
    </xf>
    <xf numFmtId="0" fontId="10" fillId="0" borderId="0" xfId="4" applyFont="1" applyAlignment="1">
      <alignment horizontal="center" textRotation="90" wrapText="1"/>
    </xf>
    <xf numFmtId="49" fontId="9" fillId="0" borderId="61" xfId="4" applyNumberFormat="1" applyFont="1" applyBorder="1"/>
    <xf numFmtId="49" fontId="9" fillId="0" borderId="49" xfId="4" applyNumberFormat="1" applyFont="1" applyBorder="1"/>
    <xf numFmtId="0" fontId="28" fillId="5" borderId="14" xfId="4" applyFont="1" applyFill="1" applyBorder="1" applyAlignment="1">
      <alignment horizontal="left" vertical="center" wrapText="1"/>
    </xf>
    <xf numFmtId="0" fontId="9" fillId="0" borderId="58" xfId="4" applyFont="1" applyBorder="1"/>
    <xf numFmtId="0" fontId="9" fillId="0" borderId="56" xfId="4" applyFont="1" applyBorder="1"/>
    <xf numFmtId="4" fontId="17" fillId="0" borderId="36" xfId="4" applyNumberFormat="1" applyFont="1" applyBorder="1" applyAlignment="1">
      <alignment horizontal="right" vertical="center"/>
    </xf>
    <xf numFmtId="4" fontId="17" fillId="0" borderId="13" xfId="4" applyNumberFormat="1" applyFont="1" applyBorder="1"/>
    <xf numFmtId="0" fontId="9" fillId="0" borderId="57" xfId="4" applyFont="1" applyBorder="1"/>
    <xf numFmtId="168" fontId="9" fillId="0" borderId="0" xfId="4" applyNumberFormat="1" applyFont="1"/>
    <xf numFmtId="168" fontId="9" fillId="0" borderId="58" xfId="4" applyNumberFormat="1" applyFont="1" applyBorder="1"/>
    <xf numFmtId="4" fontId="9" fillId="5" borderId="13" xfId="2" applyNumberFormat="1" applyFont="1" applyFill="1" applyBorder="1" applyAlignment="1">
      <alignment horizontal="right" vertical="center"/>
    </xf>
    <xf numFmtId="0" fontId="9" fillId="5" borderId="4" xfId="4" applyFont="1" applyFill="1" applyBorder="1"/>
    <xf numFmtId="4" fontId="9" fillId="5" borderId="4" xfId="4" applyNumberFormat="1" applyFont="1" applyFill="1" applyBorder="1"/>
    <xf numFmtId="49" fontId="9" fillId="0" borderId="58" xfId="4" applyNumberFormat="1" applyFont="1" applyBorder="1"/>
    <xf numFmtId="49" fontId="9" fillId="0" borderId="0" xfId="4" applyNumberFormat="1" applyFont="1"/>
    <xf numFmtId="0" fontId="9" fillId="0" borderId="0" xfId="4" applyFont="1" applyAlignment="1">
      <alignment horizontal="center"/>
    </xf>
    <xf numFmtId="4" fontId="17" fillId="0" borderId="51" xfId="4" applyNumberFormat="1" applyFont="1" applyBorder="1" applyAlignment="1">
      <alignment horizontal="right" vertical="center" wrapText="1"/>
    </xf>
    <xf numFmtId="4" fontId="9" fillId="5" borderId="13" xfId="4" applyNumberFormat="1" applyFont="1" applyFill="1" applyBorder="1" applyAlignment="1">
      <alignment horizontal="right"/>
    </xf>
    <xf numFmtId="4" fontId="17" fillId="0" borderId="51" xfId="4" applyNumberFormat="1" applyFont="1" applyBorder="1" applyAlignment="1">
      <alignment horizontal="right" vertical="center"/>
    </xf>
    <xf numFmtId="168" fontId="9" fillId="0" borderId="0" xfId="4" applyNumberFormat="1" applyFont="1" applyAlignment="1">
      <alignment horizontal="right" wrapText="1"/>
    </xf>
    <xf numFmtId="168" fontId="9" fillId="0" borderId="58" xfId="4" applyNumberFormat="1" applyFont="1" applyBorder="1" applyAlignment="1">
      <alignment wrapText="1"/>
    </xf>
    <xf numFmtId="0" fontId="9" fillId="5" borderId="0" xfId="4" applyFont="1" applyFill="1" applyAlignment="1">
      <alignment horizontal="center"/>
    </xf>
    <xf numFmtId="0" fontId="9" fillId="5" borderId="58" xfId="4" applyFont="1" applyFill="1" applyBorder="1"/>
    <xf numFmtId="49" fontId="9" fillId="0" borderId="58" xfId="4" applyNumberFormat="1" applyFont="1" applyBorder="1" applyAlignment="1">
      <alignment horizontal="center"/>
    </xf>
    <xf numFmtId="49" fontId="9" fillId="0" borderId="0" xfId="4" applyNumberFormat="1" applyFont="1" applyAlignment="1">
      <alignment horizontal="center"/>
    </xf>
    <xf numFmtId="0" fontId="9" fillId="0" borderId="9" xfId="4" applyFont="1" applyBorder="1"/>
    <xf numFmtId="0" fontId="10" fillId="0" borderId="43" xfId="4" applyFont="1" applyBorder="1" applyAlignment="1">
      <alignment horizontal="center"/>
    </xf>
    <xf numFmtId="0" fontId="10" fillId="0" borderId="18" xfId="4" applyFont="1" applyBorder="1" applyAlignment="1">
      <alignment horizontal="center"/>
    </xf>
    <xf numFmtId="0" fontId="9" fillId="0" borderId="15" xfId="4" applyFont="1" applyBorder="1"/>
    <xf numFmtId="0" fontId="9" fillId="0" borderId="17" xfId="4" applyFont="1" applyBorder="1"/>
    <xf numFmtId="0" fontId="9" fillId="0" borderId="43" xfId="4" applyFont="1" applyBorder="1"/>
    <xf numFmtId="0" fontId="9" fillId="0" borderId="5" xfId="4" applyFont="1" applyBorder="1"/>
    <xf numFmtId="0" fontId="9" fillId="0" borderId="44" xfId="4" applyFont="1" applyBorder="1"/>
    <xf numFmtId="0" fontId="9" fillId="0" borderId="18" xfId="4" applyFont="1" applyBorder="1"/>
    <xf numFmtId="4" fontId="9" fillId="0" borderId="15" xfId="4" applyNumberFormat="1" applyFont="1" applyBorder="1"/>
    <xf numFmtId="3" fontId="6" fillId="0" borderId="0" xfId="2" applyNumberFormat="1" applyFont="1" applyFill="1" applyBorder="1" applyAlignment="1">
      <alignment vertical="center"/>
    </xf>
    <xf numFmtId="49" fontId="9" fillId="0" borderId="0" xfId="1" applyNumberFormat="1" applyFont="1" applyAlignment="1">
      <alignment horizontal="left" vertical="center"/>
    </xf>
    <xf numFmtId="0" fontId="10" fillId="0" borderId="0" xfId="2" applyFont="1" applyAlignment="1">
      <alignment horizontal="center" vertical="center"/>
    </xf>
    <xf numFmtId="4" fontId="29" fillId="0" borderId="23" xfId="4" applyNumberFormat="1" applyFont="1" applyBorder="1" applyAlignment="1">
      <alignment vertical="center"/>
    </xf>
    <xf numFmtId="0" fontId="30" fillId="0" borderId="23" xfId="4" applyFont="1" applyBorder="1" applyAlignment="1">
      <alignment vertical="center"/>
    </xf>
    <xf numFmtId="0" fontId="30" fillId="0" borderId="46" xfId="4" applyFont="1" applyBorder="1" applyAlignment="1">
      <alignment vertical="center"/>
    </xf>
    <xf numFmtId="0" fontId="3" fillId="0" borderId="28" xfId="4" applyFont="1" applyBorder="1" applyAlignment="1">
      <alignment horizontal="center" vertical="center"/>
    </xf>
    <xf numFmtId="0" fontId="1" fillId="0" borderId="28" xfId="2" applyFont="1" applyBorder="1" applyAlignment="1">
      <alignment horizontal="center" vertical="center"/>
    </xf>
    <xf numFmtId="4" fontId="29" fillId="0" borderId="28" xfId="4" applyNumberFormat="1" applyFont="1" applyBorder="1" applyAlignment="1">
      <alignment vertical="center"/>
    </xf>
    <xf numFmtId="4" fontId="1" fillId="0" borderId="28" xfId="4" applyNumberFormat="1" applyBorder="1" applyAlignment="1">
      <alignment vertical="center"/>
    </xf>
    <xf numFmtId="0" fontId="1" fillId="0" borderId="28" xfId="2" applyFont="1" applyBorder="1" applyAlignment="1">
      <alignment horizontal="left" vertical="center" wrapText="1"/>
    </xf>
    <xf numFmtId="0" fontId="1" fillId="0" borderId="28" xfId="4" applyBorder="1" applyAlignment="1">
      <alignment horizontal="justify" vertical="center"/>
    </xf>
    <xf numFmtId="0" fontId="31" fillId="0" borderId="0" xfId="4" applyFont="1" applyAlignment="1">
      <alignment horizontal="center" vertical="center" wrapText="1"/>
    </xf>
    <xf numFmtId="0" fontId="1" fillId="0" borderId="36" xfId="4" applyBorder="1" applyAlignment="1">
      <alignment horizontal="justify" vertical="center"/>
    </xf>
    <xf numFmtId="0" fontId="3" fillId="0" borderId="23" xfId="4" applyFont="1" applyBorder="1" applyAlignment="1">
      <alignment horizontal="center" vertical="center"/>
    </xf>
    <xf numFmtId="4" fontId="1" fillId="0" borderId="23" xfId="4" applyNumberFormat="1" applyBorder="1" applyAlignment="1">
      <alignment vertical="center"/>
    </xf>
    <xf numFmtId="0" fontId="10" fillId="0" borderId="28" xfId="2" applyFont="1" applyBorder="1" applyAlignment="1">
      <alignment horizontal="left" vertical="center"/>
    </xf>
    <xf numFmtId="0" fontId="1" fillId="0" borderId="28" xfId="4" applyBorder="1" applyAlignment="1">
      <alignment vertical="center" wrapText="1"/>
    </xf>
    <xf numFmtId="0" fontId="1" fillId="0" borderId="56" xfId="2" applyFont="1" applyBorder="1" applyAlignment="1">
      <alignment horizontal="center" vertical="center"/>
    </xf>
    <xf numFmtId="0" fontId="3" fillId="0" borderId="28" xfId="2" applyFont="1" applyBorder="1" applyAlignment="1">
      <alignment horizontal="center" vertical="center"/>
    </xf>
    <xf numFmtId="4" fontId="29" fillId="0" borderId="28" xfId="2" applyNumberFormat="1" applyFont="1" applyBorder="1" applyAlignment="1">
      <alignment vertical="center"/>
    </xf>
    <xf numFmtId="0" fontId="30" fillId="0" borderId="28" xfId="4" applyFont="1" applyBorder="1" applyAlignment="1">
      <alignment vertical="center"/>
    </xf>
    <xf numFmtId="0" fontId="30" fillId="0" borderId="27" xfId="4" applyFont="1" applyBorder="1" applyAlignment="1">
      <alignment vertical="center"/>
    </xf>
    <xf numFmtId="0" fontId="3" fillId="7" borderId="8" xfId="2" applyFont="1" applyFill="1" applyBorder="1" applyAlignment="1">
      <alignment horizontal="center" vertical="center" wrapText="1"/>
    </xf>
    <xf numFmtId="0" fontId="3" fillId="7" borderId="12" xfId="2" applyFont="1" applyFill="1" applyBorder="1" applyAlignment="1">
      <alignment horizontal="center" vertical="center" wrapText="1"/>
    </xf>
    <xf numFmtId="15" fontId="3" fillId="7" borderId="12" xfId="2" applyNumberFormat="1" applyFont="1" applyFill="1" applyBorder="1" applyAlignment="1">
      <alignment horizontal="center" vertical="center" wrapText="1"/>
    </xf>
    <xf numFmtId="0" fontId="1" fillId="0" borderId="23" xfId="4" applyBorder="1" applyAlignment="1">
      <alignment horizontal="center" vertical="center"/>
    </xf>
    <xf numFmtId="0" fontId="8" fillId="11" borderId="0" xfId="4" applyFont="1" applyFill="1" applyAlignment="1">
      <alignment horizontal="center" vertical="center"/>
    </xf>
    <xf numFmtId="0" fontId="3" fillId="4" borderId="56" xfId="2" applyFont="1" applyFill="1" applyBorder="1" applyAlignment="1">
      <alignment horizontal="center" vertical="center"/>
    </xf>
    <xf numFmtId="4" fontId="32" fillId="4" borderId="0" xfId="8" applyNumberFormat="1" applyFont="1" applyFill="1" applyBorder="1" applyAlignment="1" applyProtection="1">
      <alignment horizontal="left" vertical="center" wrapText="1"/>
      <protection hidden="1"/>
    </xf>
    <xf numFmtId="4" fontId="1" fillId="4" borderId="23" xfId="4" applyNumberFormat="1" applyFill="1" applyBorder="1" applyAlignment="1">
      <alignment vertical="center"/>
    </xf>
    <xf numFmtId="0" fontId="1" fillId="4" borderId="0" xfId="4" applyFill="1" applyAlignment="1">
      <alignment horizontal="justify" vertical="center"/>
    </xf>
    <xf numFmtId="4" fontId="30" fillId="0" borderId="28" xfId="8" applyNumberFormat="1" applyFont="1" applyBorder="1" applyAlignment="1" applyProtection="1">
      <alignment horizontal="center" vertical="center" wrapText="1"/>
      <protection hidden="1"/>
    </xf>
    <xf numFmtId="4" fontId="32" fillId="0" borderId="28" xfId="8" applyNumberFormat="1" applyFont="1" applyBorder="1" applyAlignment="1" applyProtection="1">
      <alignment horizontal="left" vertical="center" wrapText="1"/>
      <protection hidden="1"/>
    </xf>
    <xf numFmtId="4" fontId="3" fillId="0" borderId="28" xfId="8" applyNumberFormat="1" applyFont="1" applyBorder="1" applyAlignment="1" applyProtection="1">
      <alignment horizontal="right" vertical="center" wrapText="1"/>
      <protection hidden="1"/>
    </xf>
    <xf numFmtId="4" fontId="0" fillId="0" borderId="28" xfId="8" applyNumberFormat="1" applyFont="1" applyBorder="1" applyAlignment="1">
      <alignment horizontal="right" vertical="center" wrapText="1"/>
    </xf>
    <xf numFmtId="4" fontId="30" fillId="0" borderId="28" xfId="8" applyNumberFormat="1" applyFont="1" applyBorder="1" applyAlignment="1" applyProtection="1">
      <alignment horizontal="left" vertical="center" wrapText="1"/>
      <protection hidden="1"/>
    </xf>
    <xf numFmtId="4" fontId="30" fillId="0" borderId="28" xfId="8" applyNumberFormat="1" applyFont="1" applyFill="1" applyBorder="1" applyAlignment="1" applyProtection="1">
      <alignment horizontal="center" vertical="center" wrapText="1"/>
      <protection hidden="1"/>
    </xf>
    <xf numFmtId="4" fontId="32" fillId="0" borderId="28" xfId="8" applyNumberFormat="1" applyFont="1" applyFill="1" applyBorder="1" applyAlignment="1" applyProtection="1">
      <alignment horizontal="left" vertical="center" wrapText="1"/>
      <protection hidden="1"/>
    </xf>
    <xf numFmtId="4" fontId="0" fillId="0" borderId="28" xfId="8" applyNumberFormat="1" applyFont="1" applyFill="1" applyBorder="1" applyAlignment="1">
      <alignment horizontal="right" vertical="center" wrapText="1"/>
    </xf>
    <xf numFmtId="4" fontId="30" fillId="0" borderId="28" xfId="8" applyNumberFormat="1" applyFont="1" applyFill="1" applyBorder="1" applyAlignment="1" applyProtection="1">
      <alignment horizontal="left" vertical="center" wrapText="1"/>
      <protection hidden="1"/>
    </xf>
    <xf numFmtId="49" fontId="1" fillId="0" borderId="28" xfId="8" applyNumberFormat="1" applyFont="1" applyFill="1" applyBorder="1" applyAlignment="1">
      <alignment horizontal="justify" vertical="center" wrapText="1"/>
    </xf>
    <xf numFmtId="4" fontId="1" fillId="0" borderId="28" xfId="4" applyNumberFormat="1" applyBorder="1" applyAlignment="1">
      <alignment horizontal="justify" vertical="center"/>
    </xf>
    <xf numFmtId="0" fontId="31" fillId="0" borderId="0" xfId="4" applyFont="1" applyAlignment="1">
      <alignment horizontal="center" vertical="center"/>
    </xf>
    <xf numFmtId="0" fontId="1" fillId="0" borderId="28" xfId="4" applyBorder="1" applyAlignment="1">
      <alignment horizontal="justify" vertical="center" wrapText="1"/>
    </xf>
    <xf numFmtId="0" fontId="9" fillId="0" borderId="28" xfId="4" applyFont="1" applyBorder="1" applyAlignment="1">
      <alignment horizontal="justify" vertical="center"/>
    </xf>
    <xf numFmtId="4" fontId="3" fillId="0" borderId="28" xfId="8" applyNumberFormat="1" applyFont="1" applyBorder="1" applyAlignment="1" applyProtection="1">
      <alignment horizontal="center" vertical="center" wrapText="1"/>
      <protection hidden="1"/>
    </xf>
    <xf numFmtId="0" fontId="9" fillId="0" borderId="28" xfId="4" applyFont="1" applyBorder="1" applyAlignment="1">
      <alignment horizontal="justify" vertical="center" wrapText="1"/>
    </xf>
    <xf numFmtId="4" fontId="30" fillId="0" borderId="36" xfId="8" applyNumberFormat="1" applyFont="1" applyBorder="1" applyAlignment="1" applyProtection="1">
      <alignment horizontal="center" vertical="center" wrapText="1"/>
      <protection hidden="1"/>
    </xf>
    <xf numFmtId="4" fontId="32" fillId="0" borderId="36" xfId="8" applyNumberFormat="1" applyFont="1" applyBorder="1" applyAlignment="1" applyProtection="1">
      <alignment horizontal="left" vertical="center" wrapText="1"/>
      <protection hidden="1"/>
    </xf>
    <xf numFmtId="4" fontId="1" fillId="0" borderId="36" xfId="4" applyNumberFormat="1" applyBorder="1" applyAlignment="1">
      <alignment vertical="center"/>
    </xf>
    <xf numFmtId="4" fontId="30" fillId="0" borderId="36" xfId="8" applyNumberFormat="1" applyFont="1" applyBorder="1" applyAlignment="1" applyProtection="1">
      <alignment horizontal="left" vertical="center" wrapText="1"/>
      <protection hidden="1"/>
    </xf>
    <xf numFmtId="0" fontId="9" fillId="0" borderId="36" xfId="4" applyFont="1" applyBorder="1" applyAlignment="1">
      <alignment horizontal="justify" vertical="center"/>
    </xf>
    <xf numFmtId="4" fontId="1" fillId="0" borderId="51" xfId="4" applyNumberFormat="1" applyBorder="1" applyAlignment="1">
      <alignment vertical="center"/>
    </xf>
    <xf numFmtId="0" fontId="1" fillId="0" borderId="1" xfId="2" applyFont="1" applyBorder="1" applyAlignment="1">
      <alignment horizontal="center" vertical="center"/>
    </xf>
    <xf numFmtId="4" fontId="2" fillId="0" borderId="28" xfId="8" applyNumberFormat="1" applyFont="1" applyFill="1" applyBorder="1" applyAlignment="1" applyProtection="1">
      <alignment horizontal="left" vertical="center" wrapText="1"/>
      <protection hidden="1"/>
    </xf>
    <xf numFmtId="4" fontId="1" fillId="0" borderId="28" xfId="8" applyNumberFormat="1" applyFont="1" applyFill="1" applyBorder="1" applyAlignment="1" applyProtection="1">
      <alignment horizontal="left" vertical="center" wrapText="1"/>
      <protection hidden="1"/>
    </xf>
    <xf numFmtId="4" fontId="32" fillId="0" borderId="23" xfId="8" applyNumberFormat="1" applyFont="1" applyBorder="1" applyAlignment="1" applyProtection="1">
      <alignment horizontal="left" vertical="center" wrapText="1"/>
      <protection hidden="1"/>
    </xf>
    <xf numFmtId="4" fontId="30" fillId="0" borderId="23" xfId="8" applyNumberFormat="1" applyFont="1" applyBorder="1" applyAlignment="1" applyProtection="1">
      <alignment horizontal="left" vertical="center" wrapText="1"/>
      <protection hidden="1"/>
    </xf>
    <xf numFmtId="0" fontId="9" fillId="0" borderId="23" xfId="4" applyFont="1" applyBorder="1" applyAlignment="1">
      <alignment horizontal="justify" vertical="center"/>
    </xf>
    <xf numFmtId="0" fontId="3" fillId="0" borderId="28" xfId="2" applyFont="1" applyBorder="1" applyAlignment="1">
      <alignment vertical="center"/>
    </xf>
    <xf numFmtId="4" fontId="1" fillId="0" borderId="28" xfId="2" applyNumberFormat="1" applyFont="1" applyBorder="1" applyAlignment="1">
      <alignment vertical="center"/>
    </xf>
    <xf numFmtId="49" fontId="1" fillId="0" borderId="28" xfId="2" applyNumberFormat="1" applyFont="1" applyBorder="1" applyAlignment="1">
      <alignment horizontal="left" vertical="center"/>
    </xf>
    <xf numFmtId="0" fontId="3" fillId="0" borderId="23" xfId="2" applyFont="1" applyBorder="1" applyAlignment="1">
      <alignment horizontal="center" vertical="center"/>
    </xf>
    <xf numFmtId="0" fontId="1" fillId="0" borderId="23" xfId="2" applyFont="1" applyBorder="1" applyAlignment="1">
      <alignment horizontal="center" vertical="center"/>
    </xf>
    <xf numFmtId="0" fontId="3" fillId="0" borderId="23" xfId="2" applyFont="1" applyBorder="1" applyAlignment="1">
      <alignment vertical="center"/>
    </xf>
    <xf numFmtId="49" fontId="1" fillId="0" borderId="23" xfId="2" applyNumberFormat="1" applyFont="1" applyBorder="1" applyAlignment="1">
      <alignment horizontal="left" vertical="center"/>
    </xf>
    <xf numFmtId="0" fontId="10" fillId="0" borderId="23" xfId="2" applyFont="1" applyBorder="1" applyAlignment="1">
      <alignment horizontal="left" vertical="center"/>
    </xf>
    <xf numFmtId="0" fontId="1" fillId="0" borderId="23" xfId="4" applyBorder="1" applyAlignment="1">
      <alignment horizontal="justify" vertical="center"/>
    </xf>
    <xf numFmtId="49" fontId="13" fillId="0" borderId="0" xfId="1" quotePrefix="1" applyNumberFormat="1" applyFont="1" applyAlignment="1">
      <alignment horizontal="left" vertical="center"/>
    </xf>
    <xf numFmtId="4" fontId="9" fillId="0" borderId="0" xfId="4" applyNumberFormat="1" applyFont="1" applyAlignment="1">
      <alignment horizontal="right"/>
    </xf>
    <xf numFmtId="0" fontId="33" fillId="5" borderId="0" xfId="4" applyFont="1" applyFill="1"/>
    <xf numFmtId="0" fontId="9" fillId="0" borderId="0" xfId="4" applyFont="1" applyAlignment="1">
      <alignment horizontal="right"/>
    </xf>
    <xf numFmtId="4" fontId="10" fillId="2" borderId="19" xfId="2" applyNumberFormat="1" applyFont="1" applyFill="1" applyBorder="1" applyAlignment="1">
      <alignment horizontal="right" vertical="center"/>
    </xf>
    <xf numFmtId="0" fontId="9" fillId="0" borderId="4" xfId="2" applyFont="1" applyBorder="1" applyAlignment="1">
      <alignment horizontal="center" vertical="center"/>
    </xf>
    <xf numFmtId="4" fontId="9" fillId="0" borderId="3" xfId="2" applyNumberFormat="1" applyFont="1" applyBorder="1" applyAlignment="1">
      <alignment horizontal="right" vertical="center"/>
    </xf>
    <xf numFmtId="4" fontId="10" fillId="7" borderId="21" xfId="2" applyNumberFormat="1" applyFont="1" applyFill="1" applyBorder="1" applyAlignment="1">
      <alignment horizontal="right" vertical="center" wrapText="1"/>
    </xf>
    <xf numFmtId="0" fontId="10" fillId="7" borderId="6" xfId="2" applyFont="1" applyFill="1" applyBorder="1" applyAlignment="1">
      <alignment horizontal="center" vertical="center"/>
    </xf>
    <xf numFmtId="4" fontId="10" fillId="2" borderId="18" xfId="2" applyNumberFormat="1" applyFont="1" applyFill="1" applyBorder="1" applyAlignment="1">
      <alignment horizontal="right" vertical="center"/>
    </xf>
    <xf numFmtId="4" fontId="10" fillId="0" borderId="0" xfId="4" applyNumberFormat="1" applyFont="1" applyAlignment="1">
      <alignment horizontal="right"/>
    </xf>
    <xf numFmtId="0" fontId="10" fillId="0" borderId="0" xfId="4" applyFont="1" applyAlignment="1">
      <alignment horizontal="center"/>
    </xf>
    <xf numFmtId="0" fontId="33" fillId="11" borderId="0" xfId="4" applyFont="1" applyFill="1" applyAlignment="1">
      <alignment horizontal="center"/>
    </xf>
    <xf numFmtId="4" fontId="10" fillId="0" borderId="0" xfId="2" applyNumberFormat="1" applyFont="1" applyAlignment="1">
      <alignment horizontal="right" vertical="center"/>
    </xf>
    <xf numFmtId="169" fontId="4" fillId="0" borderId="28" xfId="6" applyNumberFormat="1" applyFont="1" applyFill="1" applyBorder="1" applyAlignment="1">
      <alignment horizontal="right" vertical="center" wrapText="1"/>
    </xf>
    <xf numFmtId="0" fontId="33" fillId="0" borderId="0" xfId="4" applyFont="1" applyFill="1"/>
    <xf numFmtId="2" fontId="35" fillId="0" borderId="28" xfId="4" applyNumberFormat="1" applyFont="1" applyFill="1" applyBorder="1" applyAlignment="1">
      <alignment vertical="center" wrapText="1"/>
    </xf>
    <xf numFmtId="0" fontId="4" fillId="0" borderId="28" xfId="2" applyFill="1" applyBorder="1" applyAlignment="1">
      <alignment horizontal="center" vertical="center" wrapText="1"/>
    </xf>
    <xf numFmtId="169" fontId="35" fillId="0" borderId="28" xfId="4" applyNumberFormat="1" applyFont="1" applyFill="1" applyBorder="1" applyAlignment="1">
      <alignment horizontal="right" vertical="center" wrapText="1"/>
    </xf>
    <xf numFmtId="0" fontId="4" fillId="0" borderId="28" xfId="2" applyFill="1" applyBorder="1" applyAlignment="1">
      <alignment vertical="center" wrapText="1"/>
    </xf>
    <xf numFmtId="14" fontId="4" fillId="0" borderId="28" xfId="2" applyNumberFormat="1" applyFill="1" applyBorder="1" applyAlignment="1">
      <alignment horizontal="center" vertical="center" wrapText="1"/>
    </xf>
    <xf numFmtId="0" fontId="9" fillId="0" borderId="0" xfId="4" applyFont="1" applyFill="1"/>
    <xf numFmtId="2" fontId="4" fillId="0" borderId="28" xfId="4" applyNumberFormat="1" applyFont="1" applyFill="1" applyBorder="1" applyAlignment="1">
      <alignment vertical="center" wrapText="1"/>
    </xf>
    <xf numFmtId="2" fontId="36" fillId="0" borderId="28" xfId="4" applyNumberFormat="1" applyFont="1" applyFill="1" applyBorder="1" applyAlignment="1">
      <alignment vertical="center" wrapText="1"/>
    </xf>
    <xf numFmtId="2" fontId="35" fillId="0" borderId="28" xfId="4" applyNumberFormat="1" applyFont="1" applyFill="1" applyBorder="1" applyAlignment="1">
      <alignment horizontal="center" vertical="center" wrapText="1"/>
    </xf>
    <xf numFmtId="0" fontId="35" fillId="0" borderId="28" xfId="4" applyFont="1" applyFill="1" applyBorder="1" applyAlignment="1">
      <alignment vertical="center" wrapText="1"/>
    </xf>
    <xf numFmtId="169" fontId="4" fillId="0" borderId="28" xfId="4" applyNumberFormat="1" applyFont="1" applyFill="1" applyBorder="1" applyAlignment="1">
      <alignment horizontal="right" vertical="center" wrapText="1"/>
    </xf>
    <xf numFmtId="4" fontId="35" fillId="0" borderId="28" xfId="4" applyNumberFormat="1" applyFont="1" applyFill="1" applyBorder="1" applyAlignment="1">
      <alignment vertical="center" wrapText="1"/>
    </xf>
    <xf numFmtId="0" fontId="4" fillId="0" borderId="28" xfId="4" applyFont="1" applyFill="1" applyBorder="1" applyAlignment="1">
      <alignment vertical="center" wrapText="1"/>
    </xf>
    <xf numFmtId="4" fontId="4" fillId="0" borderId="28" xfId="2" applyNumberFormat="1" applyFill="1" applyBorder="1" applyAlignment="1">
      <alignment horizontal="right" vertical="center" wrapText="1"/>
    </xf>
    <xf numFmtId="4" fontId="4" fillId="0" borderId="28" xfId="4" applyNumberFormat="1" applyFont="1" applyFill="1" applyBorder="1" applyAlignment="1">
      <alignment vertical="center" wrapText="1"/>
    </xf>
    <xf numFmtId="0" fontId="9" fillId="0" borderId="4" xfId="2" applyFont="1" applyFill="1" applyBorder="1" applyAlignment="1">
      <alignment vertical="center" wrapText="1"/>
    </xf>
    <xf numFmtId="0" fontId="33" fillId="0" borderId="0" xfId="4" applyFont="1" applyFill="1" applyAlignment="1">
      <alignment horizontal="center" vertical="center" wrapText="1"/>
    </xf>
    <xf numFmtId="169" fontId="35" fillId="0" borderId="28" xfId="4" applyNumberFormat="1" applyFont="1" applyFill="1" applyBorder="1" applyAlignment="1">
      <alignment vertical="center" wrapText="1"/>
    </xf>
    <xf numFmtId="1" fontId="35" fillId="0" borderId="28" xfId="4" applyNumberFormat="1" applyFont="1" applyFill="1" applyBorder="1" applyAlignment="1">
      <alignment horizontal="center" vertical="center" wrapText="1"/>
    </xf>
    <xf numFmtId="49" fontId="4" fillId="0" borderId="28" xfId="2" applyNumberFormat="1" applyFill="1" applyBorder="1" applyAlignment="1">
      <alignment vertical="center" wrapText="1"/>
    </xf>
    <xf numFmtId="0" fontId="34" fillId="0" borderId="28" xfId="2" applyFont="1" applyFill="1" applyBorder="1" applyAlignment="1">
      <alignment horizontal="center" vertical="center" wrapText="1"/>
    </xf>
    <xf numFmtId="0" fontId="34" fillId="0" borderId="28" xfId="2" applyFont="1" applyFill="1" applyBorder="1" applyAlignment="1">
      <alignment vertical="center" wrapText="1"/>
    </xf>
    <xf numFmtId="0" fontId="36" fillId="0" borderId="28" xfId="4" applyFont="1" applyFill="1" applyBorder="1" applyAlignment="1">
      <alignment vertical="center" wrapText="1"/>
    </xf>
    <xf numFmtId="169" fontId="36" fillId="0" borderId="28" xfId="4" applyNumberFormat="1" applyFont="1" applyFill="1" applyBorder="1" applyAlignment="1">
      <alignment horizontal="right" vertical="center" wrapText="1"/>
    </xf>
    <xf numFmtId="0" fontId="9" fillId="0" borderId="11" xfId="2" applyFont="1" applyFill="1" applyBorder="1" applyAlignment="1">
      <alignment horizontal="left" vertical="center" wrapText="1" shrinkToFit="1"/>
    </xf>
    <xf numFmtId="0" fontId="9" fillId="0" borderId="8" xfId="2" applyFont="1" applyFill="1" applyBorder="1" applyAlignment="1">
      <alignment horizontal="center" vertical="center"/>
    </xf>
    <xf numFmtId="0" fontId="9" fillId="0" borderId="14" xfId="2" applyFont="1" applyFill="1" applyBorder="1" applyAlignment="1">
      <alignment horizontal="center" vertical="center"/>
    </xf>
    <xf numFmtId="0" fontId="9" fillId="0" borderId="0" xfId="2" applyFont="1" applyFill="1" applyAlignment="1">
      <alignment horizontal="center" vertical="center"/>
    </xf>
    <xf numFmtId="170" fontId="9" fillId="0" borderId="3" xfId="2" applyNumberFormat="1" applyFont="1" applyFill="1" applyBorder="1" applyAlignment="1">
      <alignment horizontal="right" vertical="center"/>
    </xf>
    <xf numFmtId="0" fontId="9" fillId="0" borderId="3" xfId="2" applyFont="1" applyFill="1" applyBorder="1" applyAlignment="1">
      <alignment horizontal="center" vertical="center"/>
    </xf>
    <xf numFmtId="0" fontId="9" fillId="0" borderId="14" xfId="2" applyFont="1" applyFill="1" applyBorder="1" applyAlignment="1">
      <alignment vertical="center"/>
    </xf>
    <xf numFmtId="14" fontId="9" fillId="0" borderId="4" xfId="2" applyNumberFormat="1" applyFont="1" applyFill="1" applyBorder="1" applyAlignment="1">
      <alignment horizontal="center" vertical="center"/>
    </xf>
    <xf numFmtId="0" fontId="9" fillId="0" borderId="4" xfId="2" applyFont="1" applyFill="1" applyBorder="1" applyAlignment="1">
      <alignment vertical="center" wrapText="1" shrinkToFit="1"/>
    </xf>
    <xf numFmtId="0" fontId="9" fillId="0" borderId="14" xfId="2" applyFont="1" applyFill="1" applyBorder="1" applyAlignment="1">
      <alignment vertical="center" wrapText="1" shrinkToFit="1"/>
    </xf>
    <xf numFmtId="2" fontId="35" fillId="0" borderId="0" xfId="4" applyNumberFormat="1" applyFont="1" applyFill="1" applyAlignment="1">
      <alignment vertical="center" wrapText="1"/>
    </xf>
    <xf numFmtId="0" fontId="4" fillId="0" borderId="0" xfId="2" applyFill="1" applyAlignment="1">
      <alignment horizontal="center" vertical="center" wrapText="1"/>
    </xf>
    <xf numFmtId="0" fontId="4" fillId="0" borderId="0" xfId="4" applyFont="1" applyFill="1" applyAlignment="1">
      <alignment vertical="center" wrapText="1"/>
    </xf>
    <xf numFmtId="169" fontId="35" fillId="0" borderId="0" xfId="4" applyNumberFormat="1" applyFont="1" applyFill="1" applyAlignment="1">
      <alignment horizontal="right" vertical="center" wrapText="1"/>
    </xf>
    <xf numFmtId="4" fontId="35" fillId="0" borderId="0" xfId="4" applyNumberFormat="1" applyFont="1" applyFill="1" applyAlignment="1">
      <alignment vertical="center" wrapText="1"/>
    </xf>
    <xf numFmtId="0" fontId="4" fillId="0" borderId="0" xfId="2" applyFill="1" applyAlignment="1">
      <alignment vertical="center" wrapText="1"/>
    </xf>
    <xf numFmtId="14" fontId="4" fillId="0" borderId="0" xfId="2" applyNumberFormat="1" applyFill="1" applyAlignment="1">
      <alignment horizontal="center" vertical="center" wrapText="1"/>
    </xf>
    <xf numFmtId="14" fontId="4" fillId="0" borderId="28" xfId="2" applyNumberFormat="1" applyFill="1" applyBorder="1" applyAlignment="1">
      <alignment horizontal="left" vertical="center" wrapText="1"/>
    </xf>
    <xf numFmtId="0" fontId="33" fillId="0" borderId="0" xfId="4" applyFont="1" applyFill="1" applyAlignment="1">
      <alignment horizontal="center"/>
    </xf>
    <xf numFmtId="0" fontId="33" fillId="0" borderId="0" xfId="4" applyFont="1" applyFill="1" applyAlignment="1">
      <alignment horizontal="center" vertical="center"/>
    </xf>
    <xf numFmtId="4" fontId="34" fillId="0" borderId="28" xfId="2" applyNumberFormat="1" applyFont="1" applyFill="1" applyBorder="1" applyAlignment="1">
      <alignment horizontal="right" vertical="center" wrapText="1"/>
    </xf>
    <xf numFmtId="3" fontId="6" fillId="2" borderId="15" xfId="2" applyNumberFormat="1" applyFont="1" applyFill="1" applyBorder="1" applyAlignment="1">
      <alignment vertical="center"/>
    </xf>
    <xf numFmtId="3" fontId="6" fillId="2" borderId="18" xfId="2" applyNumberFormat="1" applyFont="1" applyFill="1" applyBorder="1" applyAlignment="1">
      <alignment vertical="center"/>
    </xf>
    <xf numFmtId="4" fontId="10" fillId="0" borderId="0" xfId="2" applyNumberFormat="1" applyFont="1" applyFill="1" applyBorder="1" applyAlignment="1">
      <alignment horizontal="right" vertical="center"/>
    </xf>
    <xf numFmtId="0" fontId="4" fillId="0" borderId="1" xfId="2" applyFill="1" applyBorder="1" applyAlignment="1">
      <alignment vertical="center" wrapText="1"/>
    </xf>
    <xf numFmtId="0" fontId="34" fillId="0" borderId="1" xfId="2" applyFont="1" applyFill="1" applyBorder="1" applyAlignment="1">
      <alignment vertical="center" wrapText="1"/>
    </xf>
    <xf numFmtId="1" fontId="35" fillId="0" borderId="1" xfId="4" applyNumberFormat="1" applyFont="1" applyFill="1" applyBorder="1" applyAlignment="1">
      <alignment horizontal="center" vertical="center" wrapText="1"/>
    </xf>
    <xf numFmtId="0" fontId="18" fillId="0" borderId="5" xfId="0" applyFont="1" applyBorder="1"/>
    <xf numFmtId="3" fontId="18" fillId="0" borderId="5" xfId="0" applyNumberFormat="1" applyFont="1" applyBorder="1"/>
    <xf numFmtId="3" fontId="18" fillId="0" borderId="11" xfId="0" applyNumberFormat="1" applyFont="1" applyBorder="1"/>
    <xf numFmtId="0" fontId="18" fillId="0" borderId="18" xfId="0" applyFont="1" applyBorder="1"/>
    <xf numFmtId="0" fontId="1" fillId="5" borderId="1" xfId="0" applyFont="1" applyFill="1" applyBorder="1" applyAlignment="1">
      <alignment horizontal="left" vertical="center" wrapText="1"/>
    </xf>
    <xf numFmtId="0" fontId="1" fillId="5" borderId="77" xfId="0" applyFont="1" applyFill="1" applyBorder="1" applyAlignment="1">
      <alignment horizontal="left" vertical="center" wrapText="1"/>
    </xf>
    <xf numFmtId="0" fontId="1" fillId="5" borderId="27" xfId="0" applyFont="1" applyFill="1" applyBorder="1" applyAlignment="1">
      <alignment horizontal="left" vertical="center" wrapText="1"/>
    </xf>
    <xf numFmtId="0" fontId="6" fillId="7" borderId="50" xfId="4" applyFont="1" applyFill="1" applyBorder="1" applyAlignment="1">
      <alignment horizontal="center" vertical="center" wrapText="1"/>
    </xf>
    <xf numFmtId="0" fontId="6" fillId="7" borderId="52" xfId="4" applyFont="1" applyFill="1" applyBorder="1" applyAlignment="1">
      <alignment horizontal="center" vertical="center" wrapText="1"/>
    </xf>
    <xf numFmtId="0" fontId="6" fillId="7" borderId="33" xfId="4" applyFont="1" applyFill="1" applyBorder="1" applyAlignment="1">
      <alignment horizontal="center" vertical="center" wrapText="1"/>
    </xf>
    <xf numFmtId="0" fontId="6" fillId="7" borderId="68" xfId="4" applyFont="1" applyFill="1" applyBorder="1" applyAlignment="1">
      <alignment horizontal="center" vertical="center" wrapText="1"/>
    </xf>
    <xf numFmtId="0" fontId="17" fillId="0" borderId="14" xfId="4" applyFont="1" applyBorder="1" applyAlignment="1">
      <alignment horizontal="center" vertical="center" wrapText="1"/>
    </xf>
    <xf numFmtId="0" fontId="17" fillId="0" borderId="11" xfId="4" applyFont="1" applyBorder="1" applyAlignment="1">
      <alignment horizontal="center" vertical="center" wrapText="1"/>
    </xf>
    <xf numFmtId="0" fontId="17" fillId="0" borderId="3" xfId="4" applyFont="1" applyBorder="1" applyAlignment="1">
      <alignment horizontal="center" vertical="center"/>
    </xf>
    <xf numFmtId="0" fontId="17" fillId="0" borderId="7" xfId="4" applyFont="1" applyBorder="1" applyAlignment="1">
      <alignment horizontal="center" vertical="center"/>
    </xf>
    <xf numFmtId="0" fontId="6" fillId="7" borderId="61" xfId="4" applyFont="1" applyFill="1" applyBorder="1" applyAlignment="1">
      <alignment horizontal="center" vertical="center" wrapText="1"/>
    </xf>
    <xf numFmtId="0" fontId="6" fillId="7" borderId="9" xfId="4" applyFont="1" applyFill="1" applyBorder="1" applyAlignment="1">
      <alignment horizontal="center" vertical="center" wrapText="1"/>
    </xf>
    <xf numFmtId="49" fontId="6" fillId="7" borderId="12" xfId="3" applyNumberFormat="1" applyFont="1" applyFill="1" applyBorder="1" applyAlignment="1" applyProtection="1">
      <alignment horizontal="center" vertical="center" wrapText="1"/>
    </xf>
    <xf numFmtId="49" fontId="6" fillId="7" borderId="11" xfId="3" applyNumberFormat="1" applyFont="1" applyFill="1" applyBorder="1" applyAlignment="1" applyProtection="1">
      <alignment horizontal="center" vertical="center" wrapText="1"/>
    </xf>
    <xf numFmtId="49" fontId="6" fillId="7" borderId="6" xfId="3" applyFont="1" applyFill="1" applyBorder="1" applyAlignment="1">
      <alignment horizontal="center" vertical="center" wrapText="1"/>
    </xf>
    <xf numFmtId="49" fontId="6" fillId="7" borderId="49" xfId="3" applyFont="1" applyFill="1" applyBorder="1" applyAlignment="1">
      <alignment horizontal="center" vertical="center" wrapText="1"/>
    </xf>
    <xf numFmtId="49" fontId="6" fillId="7" borderId="21" xfId="3" applyFont="1" applyFill="1" applyBorder="1" applyAlignment="1">
      <alignment horizontal="center" vertical="center" wrapText="1"/>
    </xf>
    <xf numFmtId="0" fontId="6" fillId="7" borderId="19" xfId="0" applyFont="1" applyFill="1" applyBorder="1" applyAlignment="1">
      <alignment horizontal="center" wrapText="1"/>
    </xf>
    <xf numFmtId="0" fontId="6" fillId="7" borderId="20" xfId="0" applyFont="1" applyFill="1" applyBorder="1" applyAlignment="1">
      <alignment horizontal="center" wrapText="1"/>
    </xf>
    <xf numFmtId="0" fontId="6" fillId="7" borderId="18" xfId="0" applyFont="1" applyFill="1" applyBorder="1" applyAlignment="1">
      <alignment horizontal="center" wrapText="1"/>
    </xf>
    <xf numFmtId="0" fontId="6" fillId="7" borderId="6" xfId="0" applyFont="1" applyFill="1" applyBorder="1" applyAlignment="1">
      <alignment horizontal="center" wrapText="1"/>
    </xf>
    <xf numFmtId="0" fontId="6" fillId="7" borderId="49" xfId="0" applyFont="1" applyFill="1" applyBorder="1" applyAlignment="1">
      <alignment horizontal="center" wrapText="1"/>
    </xf>
    <xf numFmtId="0" fontId="6" fillId="7" borderId="12" xfId="0" applyFont="1" applyFill="1" applyBorder="1" applyAlignment="1">
      <alignment horizontal="center" vertical="center"/>
    </xf>
    <xf numFmtId="0" fontId="6" fillId="7" borderId="11" xfId="0" applyFont="1" applyFill="1" applyBorder="1" applyAlignment="1">
      <alignment horizontal="center" vertical="center"/>
    </xf>
    <xf numFmtId="0" fontId="18" fillId="7" borderId="19" xfId="0" applyFont="1" applyFill="1" applyBorder="1" applyAlignment="1">
      <alignment horizontal="center"/>
    </xf>
    <xf numFmtId="0" fontId="18" fillId="7" borderId="18" xfId="0" applyFont="1" applyFill="1" applyBorder="1" applyAlignment="1">
      <alignment horizontal="center"/>
    </xf>
    <xf numFmtId="0" fontId="18" fillId="7" borderId="5" xfId="0" applyFont="1" applyFill="1" applyBorder="1" applyAlignment="1">
      <alignment horizontal="center"/>
    </xf>
    <xf numFmtId="0" fontId="18" fillId="7" borderId="20" xfId="0" applyFont="1" applyFill="1" applyBorder="1" applyAlignment="1">
      <alignment horizontal="center"/>
    </xf>
    <xf numFmtId="0" fontId="18" fillId="7" borderId="5" xfId="0" applyFont="1" applyFill="1" applyBorder="1" applyAlignment="1">
      <alignment horizontal="center" vertical="center"/>
    </xf>
    <xf numFmtId="0" fontId="18" fillId="7" borderId="11" xfId="0" applyFont="1" applyFill="1" applyBorder="1" applyAlignment="1">
      <alignment horizontal="center" vertical="center"/>
    </xf>
    <xf numFmtId="49" fontId="10" fillId="7" borderId="32" xfId="3" applyFont="1" applyFill="1" applyBorder="1" applyAlignment="1">
      <alignment horizontal="center" vertical="center" wrapText="1"/>
    </xf>
    <xf numFmtId="49" fontId="10" fillId="7" borderId="31" xfId="3" applyFont="1" applyFill="1" applyBorder="1" applyAlignment="1">
      <alignment horizontal="center" vertical="center" wrapText="1"/>
    </xf>
    <xf numFmtId="0" fontId="10" fillId="7" borderId="12" xfId="0" applyFont="1" applyFill="1" applyBorder="1" applyAlignment="1">
      <alignment horizontal="center" vertical="center"/>
    </xf>
    <xf numFmtId="0" fontId="10" fillId="7" borderId="11" xfId="0" applyFont="1" applyFill="1" applyBorder="1" applyAlignment="1">
      <alignment horizontal="center" vertical="center"/>
    </xf>
    <xf numFmtId="49" fontId="10" fillId="7" borderId="30" xfId="3" applyFont="1" applyFill="1" applyBorder="1" applyAlignment="1">
      <alignment horizontal="center" vertical="center"/>
    </xf>
    <xf numFmtId="49" fontId="10" fillId="7" borderId="32" xfId="3" applyFont="1" applyFill="1" applyBorder="1" applyAlignment="1">
      <alignment horizontal="center" vertical="center"/>
    </xf>
    <xf numFmtId="49" fontId="10" fillId="7" borderId="31" xfId="3" applyFont="1" applyFill="1" applyBorder="1" applyAlignment="1">
      <alignment horizontal="center" vertical="center"/>
    </xf>
    <xf numFmtId="49" fontId="10" fillId="7" borderId="30" xfId="3" applyFont="1" applyFill="1" applyBorder="1" applyAlignment="1">
      <alignment horizontal="center" vertical="center" wrapText="1"/>
    </xf>
    <xf numFmtId="49" fontId="10" fillId="7" borderId="68" xfId="3" applyFont="1" applyFill="1" applyBorder="1" applyAlignment="1">
      <alignment horizontal="center" vertical="center" wrapText="1"/>
    </xf>
    <xf numFmtId="0" fontId="10" fillId="7" borderId="12" xfId="0" applyFont="1" applyFill="1" applyBorder="1" applyAlignment="1">
      <alignment horizontal="center" vertical="center" wrapText="1"/>
    </xf>
    <xf numFmtId="0" fontId="10" fillId="7" borderId="11" xfId="0" applyFont="1" applyFill="1" applyBorder="1" applyAlignment="1">
      <alignment horizontal="center" vertical="center" wrapText="1"/>
    </xf>
    <xf numFmtId="0" fontId="6" fillId="7" borderId="65" xfId="2" applyFont="1" applyFill="1" applyBorder="1" applyAlignment="1">
      <alignment horizontal="center" vertical="center"/>
    </xf>
    <xf numFmtId="0" fontId="6" fillId="7" borderId="69" xfId="2" applyFont="1" applyFill="1" applyBorder="1" applyAlignment="1">
      <alignment horizontal="center" vertical="center"/>
    </xf>
    <xf numFmtId="0" fontId="6" fillId="7" borderId="62" xfId="2" applyFont="1" applyFill="1" applyBorder="1" applyAlignment="1">
      <alignment horizontal="center" vertical="center"/>
    </xf>
    <xf numFmtId="0" fontId="10" fillId="7" borderId="49" xfId="2" applyFont="1" applyFill="1" applyBorder="1" applyAlignment="1">
      <alignment horizontal="center" vertical="center"/>
    </xf>
    <xf numFmtId="0" fontId="10" fillId="7" borderId="19" xfId="2" applyFont="1" applyFill="1" applyBorder="1" applyAlignment="1">
      <alignment horizontal="center" vertical="center"/>
    </xf>
    <xf numFmtId="0" fontId="10" fillId="7" borderId="18" xfId="2" applyFont="1" applyFill="1" applyBorder="1" applyAlignment="1">
      <alignment horizontal="center" vertical="center"/>
    </xf>
    <xf numFmtId="0" fontId="10" fillId="7" borderId="20" xfId="2" applyFont="1" applyFill="1" applyBorder="1" applyAlignment="1">
      <alignment horizontal="center" vertical="center"/>
    </xf>
    <xf numFmtId="0" fontId="10" fillId="7" borderId="19" xfId="0" applyFont="1" applyFill="1" applyBorder="1" applyAlignment="1">
      <alignment horizontal="center" vertical="center" wrapText="1"/>
    </xf>
    <xf numFmtId="0" fontId="10" fillId="7" borderId="18" xfId="0" applyFont="1" applyFill="1" applyBorder="1" applyAlignment="1">
      <alignment horizontal="center" vertical="center" wrapText="1"/>
    </xf>
    <xf numFmtId="0" fontId="10" fillId="7" borderId="3" xfId="0" applyFont="1" applyFill="1" applyBorder="1" applyAlignment="1">
      <alignment horizontal="center" vertical="center" wrapText="1"/>
    </xf>
    <xf numFmtId="0" fontId="9" fillId="7" borderId="7" xfId="0" applyFont="1" applyFill="1" applyBorder="1" applyAlignment="1">
      <alignment horizontal="center" vertical="center" wrapText="1"/>
    </xf>
    <xf numFmtId="0" fontId="10" fillId="7" borderId="20" xfId="0" applyFont="1" applyFill="1" applyBorder="1" applyAlignment="1">
      <alignment horizontal="center"/>
    </xf>
    <xf numFmtId="0" fontId="10" fillId="10" borderId="19" xfId="0" applyFont="1" applyFill="1" applyBorder="1" applyAlignment="1">
      <alignment horizontal="center"/>
    </xf>
    <xf numFmtId="0" fontId="10" fillId="10" borderId="20" xfId="0" applyFont="1" applyFill="1" applyBorder="1" applyAlignment="1">
      <alignment horizontal="center"/>
    </xf>
    <xf numFmtId="0" fontId="10" fillId="10" borderId="18" xfId="0" applyFont="1" applyFill="1" applyBorder="1" applyAlignment="1">
      <alignment horizontal="center"/>
    </xf>
    <xf numFmtId="0" fontId="10" fillId="7" borderId="19" xfId="0" applyFont="1" applyFill="1" applyBorder="1" applyAlignment="1">
      <alignment horizontal="center" wrapText="1"/>
    </xf>
    <xf numFmtId="0" fontId="10" fillId="7" borderId="18" xfId="0" applyFont="1" applyFill="1" applyBorder="1" applyAlignment="1">
      <alignment horizontal="center" wrapText="1"/>
    </xf>
    <xf numFmtId="0" fontId="6" fillId="7" borderId="6" xfId="2" applyFont="1" applyFill="1" applyBorder="1" applyAlignment="1">
      <alignment horizontal="center" vertical="center" wrapText="1"/>
    </xf>
    <xf numFmtId="0" fontId="6" fillId="7" borderId="30" xfId="2" applyFont="1" applyFill="1" applyBorder="1" applyAlignment="1">
      <alignment horizontal="center" vertical="center" wrapText="1"/>
    </xf>
    <xf numFmtId="0" fontId="6" fillId="7" borderId="39" xfId="2" applyFont="1" applyFill="1" applyBorder="1" applyAlignment="1">
      <alignment horizontal="center" vertical="center" wrapText="1"/>
    </xf>
    <xf numFmtId="0" fontId="6" fillId="7" borderId="33" xfId="2" applyFont="1" applyFill="1" applyBorder="1" applyAlignment="1">
      <alignment horizontal="center" vertical="center" wrapText="1"/>
    </xf>
    <xf numFmtId="0" fontId="6" fillId="7" borderId="42" xfId="2" applyFont="1" applyFill="1" applyBorder="1" applyAlignment="1">
      <alignment horizontal="center" vertical="center" wrapText="1"/>
    </xf>
    <xf numFmtId="0" fontId="6" fillId="7" borderId="31" xfId="2" applyFont="1" applyFill="1" applyBorder="1" applyAlignment="1">
      <alignment horizontal="center" vertical="center" wrapText="1"/>
    </xf>
    <xf numFmtId="0" fontId="6" fillId="7" borderId="40" xfId="2" applyFont="1" applyFill="1" applyBorder="1" applyAlignment="1">
      <alignment horizontal="center" vertical="center" wrapText="1"/>
    </xf>
    <xf numFmtId="0" fontId="6" fillId="7" borderId="38" xfId="2" applyFont="1" applyFill="1" applyBorder="1" applyAlignment="1">
      <alignment horizontal="center" vertical="center" wrapText="1"/>
    </xf>
    <xf numFmtId="0" fontId="6" fillId="7" borderId="37" xfId="2" applyFont="1" applyFill="1" applyBorder="1" applyAlignment="1">
      <alignment horizontal="center" vertical="center" wrapText="1"/>
    </xf>
    <xf numFmtId="0" fontId="6" fillId="7" borderId="66" xfId="2" applyFont="1" applyFill="1" applyBorder="1" applyAlignment="1">
      <alignment horizontal="center" vertical="center" wrapText="1"/>
    </xf>
    <xf numFmtId="0" fontId="6" fillId="7" borderId="87" xfId="2" applyFont="1" applyFill="1" applyBorder="1" applyAlignment="1">
      <alignment horizontal="center" vertical="center" wrapText="1"/>
    </xf>
    <xf numFmtId="0" fontId="6" fillId="7" borderId="65" xfId="2" applyFont="1" applyFill="1" applyBorder="1" applyAlignment="1">
      <alignment horizontal="center" vertical="center" wrapText="1"/>
    </xf>
    <xf numFmtId="0" fontId="6" fillId="7" borderId="68" xfId="2" applyFont="1" applyFill="1" applyBorder="1" applyAlignment="1">
      <alignment horizontal="center" vertical="center" wrapText="1"/>
    </xf>
    <xf numFmtId="0" fontId="6" fillId="7" borderId="35" xfId="2" applyFont="1" applyFill="1" applyBorder="1" applyAlignment="1">
      <alignment horizontal="center" vertical="center" wrapText="1"/>
    </xf>
    <xf numFmtId="0" fontId="6" fillId="7" borderId="12" xfId="2" applyFont="1" applyFill="1" applyBorder="1" applyAlignment="1">
      <alignment horizontal="center" vertical="center" wrapText="1"/>
    </xf>
    <xf numFmtId="0" fontId="6" fillId="7" borderId="11" xfId="2" applyFont="1" applyFill="1" applyBorder="1" applyAlignment="1">
      <alignment horizontal="center" vertical="center" wrapText="1"/>
    </xf>
    <xf numFmtId="0" fontId="6" fillId="7" borderId="19" xfId="2" applyFont="1" applyFill="1" applyBorder="1" applyAlignment="1">
      <alignment horizontal="center" vertical="center" wrapText="1"/>
    </xf>
    <xf numFmtId="0" fontId="6" fillId="7" borderId="53" xfId="2" applyFont="1" applyFill="1" applyBorder="1" applyAlignment="1">
      <alignment horizontal="center" vertical="center" wrapText="1"/>
    </xf>
    <xf numFmtId="0" fontId="6" fillId="7" borderId="67" xfId="2" applyFont="1" applyFill="1" applyBorder="1" applyAlignment="1">
      <alignment horizontal="center" vertical="center" wrapText="1"/>
    </xf>
    <xf numFmtId="0" fontId="3" fillId="7" borderId="12" xfId="2" applyFont="1" applyFill="1" applyBorder="1" applyAlignment="1">
      <alignment horizontal="center" vertical="center"/>
    </xf>
    <xf numFmtId="0" fontId="3" fillId="7" borderId="5" xfId="2" applyFont="1" applyFill="1" applyBorder="1" applyAlignment="1">
      <alignment horizontal="center" vertical="center"/>
    </xf>
    <xf numFmtId="0" fontId="3" fillId="7" borderId="12" xfId="2" applyFont="1" applyFill="1" applyBorder="1" applyAlignment="1">
      <alignment horizontal="center" vertical="center" wrapText="1"/>
    </xf>
    <xf numFmtId="0" fontId="3" fillId="7" borderId="11" xfId="2" applyFont="1" applyFill="1" applyBorder="1" applyAlignment="1">
      <alignment horizontal="center" vertical="center" wrapText="1"/>
    </xf>
    <xf numFmtId="0" fontId="3" fillId="7" borderId="11" xfId="2" applyFont="1" applyFill="1" applyBorder="1" applyAlignment="1">
      <alignment horizontal="center" vertical="center"/>
    </xf>
    <xf numFmtId="0" fontId="10" fillId="8" borderId="19" xfId="4" applyFont="1" applyFill="1" applyBorder="1" applyAlignment="1">
      <alignment horizontal="center"/>
    </xf>
    <xf numFmtId="0" fontId="10" fillId="8" borderId="20" xfId="4" applyFont="1" applyFill="1" applyBorder="1" applyAlignment="1">
      <alignment horizontal="center"/>
    </xf>
    <xf numFmtId="0" fontId="10" fillId="8" borderId="5" xfId="4" applyFont="1" applyFill="1" applyBorder="1" applyAlignment="1">
      <alignment horizontal="center" vertical="center"/>
    </xf>
    <xf numFmtId="0" fontId="10" fillId="8" borderId="14" xfId="4" applyFont="1" applyFill="1" applyBorder="1" applyAlignment="1">
      <alignment horizontal="center" vertical="center"/>
    </xf>
    <xf numFmtId="3" fontId="9" fillId="0" borderId="83" xfId="4" applyNumberFormat="1" applyFont="1" applyBorder="1" applyAlignment="1">
      <alignment horizontal="center" vertical="center"/>
    </xf>
    <xf numFmtId="3" fontId="9" fillId="0" borderId="14" xfId="4" applyNumberFormat="1" applyFont="1" applyBorder="1" applyAlignment="1">
      <alignment horizontal="center" vertical="center"/>
    </xf>
    <xf numFmtId="3" fontId="9" fillId="0" borderId="84" xfId="4" applyNumberFormat="1" applyFont="1" applyBorder="1" applyAlignment="1">
      <alignment horizontal="center" vertical="center"/>
    </xf>
    <xf numFmtId="165" fontId="10" fillId="7" borderId="19" xfId="0" applyNumberFormat="1" applyFont="1" applyFill="1" applyBorder="1" applyAlignment="1">
      <alignment horizontal="center" vertical="center" wrapText="1"/>
    </xf>
    <xf numFmtId="165" fontId="10" fillId="7" borderId="20" xfId="0" applyNumberFormat="1" applyFont="1" applyFill="1" applyBorder="1" applyAlignment="1">
      <alignment horizontal="center" vertical="center" wrapText="1"/>
    </xf>
    <xf numFmtId="165" fontId="10" fillId="7" borderId="18" xfId="0" applyNumberFormat="1" applyFont="1" applyFill="1" applyBorder="1" applyAlignment="1">
      <alignment horizontal="center" vertical="center" wrapText="1"/>
    </xf>
    <xf numFmtId="0" fontId="10" fillId="7" borderId="20" xfId="0" applyFont="1" applyFill="1" applyBorder="1" applyAlignment="1">
      <alignment horizontal="center" vertical="center" wrapText="1"/>
    </xf>
    <xf numFmtId="0" fontId="10" fillId="7" borderId="43" xfId="0" applyFont="1" applyFill="1" applyBorder="1" applyAlignment="1">
      <alignment horizontal="center" vertical="center" wrapText="1"/>
    </xf>
    <xf numFmtId="0" fontId="10" fillId="7" borderId="16" xfId="0" applyFont="1" applyFill="1" applyBorder="1" applyAlignment="1">
      <alignment horizontal="center" vertical="center" wrapText="1"/>
    </xf>
    <xf numFmtId="0" fontId="10" fillId="7" borderId="17" xfId="0" applyFont="1" applyFill="1" applyBorder="1" applyAlignment="1">
      <alignment horizontal="center" vertical="center" wrapText="1"/>
    </xf>
    <xf numFmtId="0" fontId="10" fillId="7" borderId="44" xfId="0" applyFont="1" applyFill="1" applyBorder="1" applyAlignment="1">
      <alignment horizontal="center" vertical="center" wrapText="1"/>
    </xf>
    <xf numFmtId="0" fontId="10" fillId="7" borderId="21" xfId="4" applyFont="1" applyFill="1" applyBorder="1" applyAlignment="1">
      <alignment horizontal="center" vertical="center" wrapText="1"/>
    </xf>
    <xf numFmtId="0" fontId="10" fillId="7" borderId="8" xfId="4" applyFont="1" applyFill="1" applyBorder="1" applyAlignment="1">
      <alignment horizontal="center" vertical="center" wrapText="1"/>
    </xf>
    <xf numFmtId="0" fontId="10" fillId="7" borderId="19" xfId="4" applyFont="1" applyFill="1" applyBorder="1" applyAlignment="1">
      <alignment horizontal="center" vertical="center" wrapText="1"/>
    </xf>
    <xf numFmtId="0" fontId="10" fillId="7" borderId="15" xfId="4" applyFont="1" applyFill="1" applyBorder="1" applyAlignment="1">
      <alignment horizontal="center" vertical="center" wrapText="1"/>
    </xf>
    <xf numFmtId="0" fontId="10" fillId="7" borderId="18" xfId="4" applyFont="1" applyFill="1" applyBorder="1" applyAlignment="1">
      <alignment horizontal="center" vertical="center" wrapText="1"/>
    </xf>
    <xf numFmtId="0" fontId="10" fillId="7" borderId="20" xfId="4" applyFont="1" applyFill="1" applyBorder="1" applyAlignment="1">
      <alignment horizontal="center" vertical="center" wrapText="1"/>
    </xf>
    <xf numFmtId="0" fontId="10" fillId="7" borderId="43" xfId="4" applyFont="1" applyFill="1" applyBorder="1" applyAlignment="1">
      <alignment horizontal="center" vertical="center" wrapText="1"/>
    </xf>
    <xf numFmtId="0" fontId="10" fillId="7" borderId="16" xfId="4" applyFont="1" applyFill="1" applyBorder="1" applyAlignment="1">
      <alignment horizontal="center" vertical="center" wrapText="1"/>
    </xf>
    <xf numFmtId="0" fontId="10" fillId="7" borderId="44" xfId="4" applyFont="1" applyFill="1" applyBorder="1" applyAlignment="1">
      <alignment horizontal="center" vertical="center" wrapText="1"/>
    </xf>
    <xf numFmtId="0" fontId="10" fillId="7" borderId="12" xfId="4" applyFont="1" applyFill="1" applyBorder="1" applyAlignment="1">
      <alignment horizontal="center" vertical="center" wrapText="1"/>
    </xf>
    <xf numFmtId="0" fontId="10" fillId="7" borderId="11" xfId="4" applyFont="1" applyFill="1" applyBorder="1" applyAlignment="1">
      <alignment horizontal="center" vertical="center" wrapText="1"/>
    </xf>
  </cellXfs>
  <cellStyles count="9">
    <cellStyle name="Millares 2" xfId="6" xr:uid="{00000000-0005-0000-0000-000000000000}"/>
    <cellStyle name="Millares 3" xfId="8" xr:uid="{00000000-0005-0000-0000-000001000000}"/>
    <cellStyle name="Normal" xfId="0" builtinId="0"/>
    <cellStyle name="Normal 2" xfId="4" xr:uid="{00000000-0005-0000-0000-000003000000}"/>
    <cellStyle name="Normal_ESTR98" xfId="1" xr:uid="{00000000-0005-0000-0000-000004000000}"/>
    <cellStyle name="Normal_PLAZAS98" xfId="2" xr:uid="{00000000-0005-0000-0000-000005000000}"/>
    <cellStyle name="Normal_SPGG98" xfId="3" xr:uid="{00000000-0005-0000-0000-000006000000}"/>
    <cellStyle name="Porcentaje" xfId="7" builtinId="5"/>
    <cellStyle name="Porcentaje 2" xfId="5" xr:uid="{00000000-0005-0000-0000-000008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4</xdr:col>
      <xdr:colOff>179188</xdr:colOff>
      <xdr:row>20</xdr:row>
      <xdr:rowOff>130478</xdr:rowOff>
    </xdr:from>
    <xdr:ext cx="3038299" cy="448649"/>
    <xdr:sp macro="" textlink="">
      <xdr:nvSpPr>
        <xdr:cNvPr id="2" name="CuadroTexto 1">
          <a:extLst>
            <a:ext uri="{FF2B5EF4-FFF2-40B4-BE49-F238E27FC236}">
              <a16:creationId xmlns:a16="http://schemas.microsoft.com/office/drawing/2014/main" id="{9FFE40A8-C941-4627-9A2A-9714CD3A9576}"/>
            </a:ext>
          </a:extLst>
        </xdr:cNvPr>
        <xdr:cNvSpPr txBox="1"/>
      </xdr:nvSpPr>
      <xdr:spPr>
        <a:xfrm rot="21360120">
          <a:off x="4192388" y="3720345"/>
          <a:ext cx="3038299" cy="4486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s-PE" sz="2400">
              <a:latin typeface="Eras Bold ITC" panose="020B0907030504020204" pitchFamily="34" charset="0"/>
            </a:rPr>
            <a:t>NO</a:t>
          </a:r>
          <a:r>
            <a:rPr lang="es-PE" sz="2400" baseline="0">
              <a:latin typeface="Eras Bold ITC" panose="020B0907030504020204" pitchFamily="34" charset="0"/>
            </a:rPr>
            <a:t> APLICABLE</a:t>
          </a:r>
          <a:endParaRPr lang="es-PE" sz="2400">
            <a:latin typeface="Eras Bold ITC" panose="020B0907030504020204" pitchFamily="34" charset="0"/>
          </a:endParaRP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5</xdr:col>
      <xdr:colOff>259977</xdr:colOff>
      <xdr:row>13</xdr:row>
      <xdr:rowOff>44823</xdr:rowOff>
    </xdr:from>
    <xdr:ext cx="3038299" cy="448649"/>
    <xdr:sp macro="" textlink="">
      <xdr:nvSpPr>
        <xdr:cNvPr id="2" name="CuadroTexto 1">
          <a:extLst>
            <a:ext uri="{FF2B5EF4-FFF2-40B4-BE49-F238E27FC236}">
              <a16:creationId xmlns:a16="http://schemas.microsoft.com/office/drawing/2014/main" id="{097E78DC-E04A-4D68-9563-32F5B35A955C}"/>
            </a:ext>
          </a:extLst>
        </xdr:cNvPr>
        <xdr:cNvSpPr txBox="1"/>
      </xdr:nvSpPr>
      <xdr:spPr>
        <a:xfrm rot="21360120">
          <a:off x="6840071" y="2492188"/>
          <a:ext cx="3038299" cy="4486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s-PE" sz="2400">
              <a:latin typeface="Eras Bold ITC" panose="020B0907030504020204" pitchFamily="34" charset="0"/>
            </a:rPr>
            <a:t>NO</a:t>
          </a:r>
          <a:r>
            <a:rPr lang="es-PE" sz="2400" baseline="0">
              <a:latin typeface="Eras Bold ITC" panose="020B0907030504020204" pitchFamily="34" charset="0"/>
            </a:rPr>
            <a:t> APLICABLE</a:t>
          </a:r>
          <a:endParaRPr lang="es-PE" sz="2400">
            <a:latin typeface="Eras Bold ITC" panose="020B0907030504020204" pitchFamily="34" charset="0"/>
          </a:endParaRP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4</xdr:col>
      <xdr:colOff>1209040</xdr:colOff>
      <xdr:row>9</xdr:row>
      <xdr:rowOff>20320</xdr:rowOff>
    </xdr:from>
    <xdr:ext cx="3038299" cy="448649"/>
    <xdr:sp macro="" textlink="">
      <xdr:nvSpPr>
        <xdr:cNvPr id="2" name="CuadroTexto 1">
          <a:extLst>
            <a:ext uri="{FF2B5EF4-FFF2-40B4-BE49-F238E27FC236}">
              <a16:creationId xmlns:a16="http://schemas.microsoft.com/office/drawing/2014/main" id="{074E47CD-A520-497E-ABF3-B3D8065A7C2B}"/>
            </a:ext>
          </a:extLst>
        </xdr:cNvPr>
        <xdr:cNvSpPr txBox="1"/>
      </xdr:nvSpPr>
      <xdr:spPr>
        <a:xfrm rot="21360120">
          <a:off x="6492240" y="2225040"/>
          <a:ext cx="3038299" cy="4486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s-PE" sz="2400">
              <a:latin typeface="Eras Bold ITC" panose="020B0907030504020204" pitchFamily="34" charset="0"/>
            </a:rPr>
            <a:t>NO</a:t>
          </a:r>
          <a:r>
            <a:rPr lang="es-PE" sz="2400" baseline="0">
              <a:latin typeface="Eras Bold ITC" panose="020B0907030504020204" pitchFamily="34" charset="0"/>
            </a:rPr>
            <a:t> APLICABLE</a:t>
          </a:r>
          <a:endParaRPr lang="es-PE" sz="2400">
            <a:latin typeface="Eras Bold ITC" panose="020B0907030504020204" pitchFamily="34" charset="0"/>
          </a:endParaRP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hfuertes/Desktop/00%20Formatos%20CF%20Proc%20CI-log%20MH%20-%20A&#209;O%202019%20-%20version%20actual%20-%20actualizado%20ok.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F Matriz"/>
      <sheetName val="FEBRERO"/>
      <sheetName val="MARZO"/>
      <sheetName val="ABRIL"/>
      <sheetName val="MAYO"/>
      <sheetName val="JUNIO"/>
      <sheetName val="JULIO"/>
      <sheetName val="AGOSTO"/>
      <sheetName val="SETIEMBRE"/>
      <sheetName val="OCTUBRE"/>
      <sheetName val="NOVIEMBRE"/>
      <sheetName val="DICIEMBRE"/>
      <sheetName val="Hoja1"/>
      <sheetName val="Hoja2 (2)"/>
    </sheetNames>
    <sheetDataSet>
      <sheetData sheetId="0">
        <row r="19">
          <cell r="E19" t="str">
            <v xml:space="preserve">VILLEGAS </v>
          </cell>
          <cell r="F19" t="str">
            <v>PAIVA</v>
          </cell>
          <cell r="G19" t="str">
            <v>ELKY ALEXANDER</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rgb="FFFFFF00"/>
  </sheetPr>
  <dimension ref="A1:SR34"/>
  <sheetViews>
    <sheetView view="pageLayout" zoomScaleNormal="100" zoomScaleSheetLayoutView="100" workbookViewId="0">
      <selection activeCell="B1" sqref="B1"/>
    </sheetView>
  </sheetViews>
  <sheetFormatPr baseColWidth="10" defaultColWidth="11.42578125" defaultRowHeight="12.75" x14ac:dyDescent="0.2"/>
  <cols>
    <col min="1" max="1" width="19.7109375" style="135" customWidth="1"/>
    <col min="2" max="2" width="69.85546875" style="136" customWidth="1"/>
    <col min="3" max="5" width="8.7109375" style="135" customWidth="1"/>
    <col min="6" max="16384" width="11.42578125" style="135"/>
  </cols>
  <sheetData>
    <row r="1" spans="1:512" s="134" customFormat="1" ht="15.75" x14ac:dyDescent="0.2">
      <c r="A1" s="132" t="s">
        <v>374</v>
      </c>
      <c r="B1" s="133"/>
      <c r="F1" s="140"/>
      <c r="G1" s="140"/>
      <c r="H1" s="140"/>
      <c r="I1" s="140"/>
      <c r="J1" s="140"/>
      <c r="K1" s="140"/>
      <c r="L1" s="140"/>
      <c r="M1" s="140"/>
      <c r="N1" s="140"/>
      <c r="O1" s="140"/>
      <c r="P1" s="140"/>
      <c r="Q1" s="140"/>
      <c r="R1" s="140"/>
      <c r="S1" s="140"/>
      <c r="T1" s="140"/>
      <c r="U1" s="140"/>
      <c r="V1" s="140"/>
      <c r="W1" s="140"/>
      <c r="X1" s="140"/>
      <c r="Y1" s="140"/>
      <c r="Z1" s="140"/>
      <c r="AA1" s="140"/>
      <c r="AB1" s="140"/>
      <c r="AC1" s="140"/>
      <c r="AD1" s="140"/>
      <c r="AE1" s="140"/>
      <c r="AF1" s="140"/>
      <c r="AG1" s="140"/>
      <c r="AH1" s="140"/>
      <c r="AI1" s="140"/>
      <c r="AJ1" s="140"/>
      <c r="AK1" s="140"/>
      <c r="AL1" s="140"/>
      <c r="AM1" s="140"/>
      <c r="AN1" s="140"/>
      <c r="AO1" s="140"/>
      <c r="AP1" s="140"/>
      <c r="AQ1" s="140"/>
      <c r="AR1" s="140"/>
      <c r="AS1" s="140"/>
      <c r="AT1" s="140"/>
      <c r="AU1" s="140"/>
      <c r="AV1" s="140"/>
      <c r="AW1" s="140"/>
      <c r="AX1" s="140"/>
      <c r="AY1" s="140"/>
      <c r="AZ1" s="140"/>
      <c r="BA1" s="140"/>
      <c r="BB1" s="140"/>
      <c r="BC1" s="140"/>
      <c r="BD1" s="140"/>
      <c r="BE1" s="140"/>
      <c r="BF1" s="140"/>
      <c r="BG1" s="140"/>
      <c r="BH1" s="140"/>
      <c r="BI1" s="140"/>
      <c r="BJ1" s="140"/>
      <c r="BK1" s="140"/>
      <c r="BL1" s="140"/>
      <c r="BM1" s="140"/>
      <c r="BN1" s="140"/>
      <c r="BO1" s="140"/>
      <c r="BP1" s="140"/>
      <c r="BQ1" s="140"/>
      <c r="BR1" s="140"/>
      <c r="BS1" s="140"/>
      <c r="BT1" s="140"/>
      <c r="BU1" s="140"/>
      <c r="BV1" s="140"/>
      <c r="BW1" s="140"/>
      <c r="BX1" s="140"/>
      <c r="BY1" s="140"/>
      <c r="BZ1" s="140"/>
      <c r="CA1" s="140"/>
      <c r="CB1" s="140"/>
      <c r="CC1" s="140"/>
      <c r="CD1" s="140"/>
      <c r="CE1" s="140"/>
      <c r="CF1" s="140"/>
      <c r="CG1" s="140"/>
      <c r="CH1" s="140"/>
      <c r="CI1" s="140"/>
      <c r="CJ1" s="140"/>
      <c r="CK1" s="140"/>
      <c r="CL1" s="140"/>
      <c r="CM1" s="140"/>
      <c r="CN1" s="140"/>
      <c r="CO1" s="140"/>
      <c r="CP1" s="140"/>
      <c r="CQ1" s="140"/>
      <c r="CR1" s="140"/>
      <c r="CS1" s="140"/>
      <c r="CT1" s="140"/>
      <c r="CU1" s="140"/>
      <c r="CV1" s="140"/>
      <c r="CW1" s="140"/>
      <c r="CX1" s="140"/>
      <c r="CY1" s="140"/>
      <c r="CZ1" s="140"/>
      <c r="DA1" s="140"/>
      <c r="DB1" s="140"/>
      <c r="DC1" s="140"/>
      <c r="DD1" s="140"/>
      <c r="DE1" s="140"/>
      <c r="DF1" s="140"/>
      <c r="DG1" s="140"/>
      <c r="DH1" s="140"/>
      <c r="DI1" s="140"/>
      <c r="DJ1" s="140"/>
      <c r="DK1" s="140"/>
      <c r="DL1" s="140"/>
      <c r="DM1" s="140"/>
      <c r="DN1" s="140"/>
      <c r="DO1" s="140"/>
      <c r="DP1" s="140"/>
      <c r="DQ1" s="140"/>
      <c r="DR1" s="140"/>
      <c r="DS1" s="140"/>
      <c r="DT1" s="140"/>
      <c r="DU1" s="140"/>
      <c r="DV1" s="140"/>
      <c r="DW1" s="140"/>
      <c r="DX1" s="140"/>
      <c r="DY1" s="140"/>
      <c r="DZ1" s="140"/>
      <c r="EA1" s="140"/>
      <c r="EB1" s="140"/>
      <c r="EC1" s="140"/>
      <c r="ED1" s="140"/>
      <c r="EE1" s="140"/>
      <c r="EF1" s="140"/>
      <c r="EG1" s="140"/>
      <c r="EH1" s="140"/>
      <c r="EI1" s="140"/>
      <c r="EJ1" s="140"/>
      <c r="EK1" s="140"/>
      <c r="EL1" s="140"/>
      <c r="EM1" s="140"/>
      <c r="EN1" s="140"/>
      <c r="EO1" s="140"/>
      <c r="EP1" s="140"/>
      <c r="EQ1" s="140"/>
      <c r="ER1" s="140"/>
      <c r="ES1" s="140"/>
      <c r="ET1" s="140"/>
      <c r="EU1" s="140"/>
      <c r="EV1" s="140"/>
      <c r="EW1" s="140"/>
      <c r="EX1" s="140"/>
      <c r="EY1" s="140"/>
      <c r="EZ1" s="140"/>
      <c r="FA1" s="140"/>
      <c r="FB1" s="140"/>
      <c r="FC1" s="140"/>
      <c r="FD1" s="140"/>
      <c r="FE1" s="140"/>
      <c r="FF1" s="140"/>
      <c r="FG1" s="140"/>
      <c r="FH1" s="140"/>
      <c r="FI1" s="140"/>
      <c r="FJ1" s="140"/>
      <c r="FK1" s="140"/>
      <c r="FL1" s="140"/>
      <c r="FM1" s="140"/>
      <c r="FN1" s="140"/>
      <c r="FO1" s="140"/>
      <c r="FP1" s="140"/>
      <c r="FQ1" s="140"/>
      <c r="FR1" s="140"/>
      <c r="FS1" s="140"/>
      <c r="FT1" s="140"/>
      <c r="FU1" s="140"/>
      <c r="FV1" s="140"/>
      <c r="FW1" s="140"/>
      <c r="FX1" s="140"/>
      <c r="FY1" s="140"/>
      <c r="FZ1" s="140"/>
      <c r="GA1" s="140"/>
      <c r="GB1" s="140"/>
      <c r="GC1" s="140"/>
      <c r="GD1" s="140"/>
      <c r="GE1" s="140"/>
      <c r="GF1" s="140"/>
      <c r="GG1" s="140"/>
      <c r="GH1" s="140"/>
      <c r="GI1" s="140"/>
      <c r="GJ1" s="140"/>
      <c r="GK1" s="140"/>
      <c r="GL1" s="140"/>
      <c r="GM1" s="140"/>
      <c r="GN1" s="140"/>
      <c r="GO1" s="140"/>
      <c r="GP1" s="140"/>
      <c r="GQ1" s="140"/>
      <c r="GR1" s="140"/>
      <c r="GS1" s="140"/>
      <c r="GT1" s="140"/>
      <c r="GU1" s="140"/>
      <c r="GV1" s="140"/>
      <c r="GW1" s="140"/>
      <c r="GX1" s="140"/>
      <c r="GY1" s="140"/>
      <c r="GZ1" s="140"/>
      <c r="HA1" s="140"/>
      <c r="HB1" s="140"/>
      <c r="HC1" s="140"/>
      <c r="HD1" s="140"/>
      <c r="HE1" s="140"/>
      <c r="HF1" s="140"/>
      <c r="HG1" s="140"/>
      <c r="HH1" s="140"/>
      <c r="HI1" s="140"/>
      <c r="HJ1" s="140"/>
      <c r="HK1" s="140"/>
      <c r="HL1" s="140"/>
      <c r="HM1" s="140"/>
      <c r="HN1" s="140"/>
      <c r="HO1" s="140"/>
      <c r="HP1" s="140"/>
      <c r="HQ1" s="140"/>
      <c r="HR1" s="140"/>
      <c r="HS1" s="140"/>
      <c r="HT1" s="140"/>
      <c r="HU1" s="140"/>
      <c r="HV1" s="140"/>
      <c r="HW1" s="140"/>
      <c r="HX1" s="140"/>
      <c r="HY1" s="140"/>
      <c r="HZ1" s="140"/>
      <c r="IA1" s="140"/>
      <c r="IB1" s="140"/>
      <c r="IC1" s="140"/>
      <c r="ID1" s="140"/>
      <c r="IE1" s="140"/>
      <c r="IF1" s="140"/>
      <c r="IG1" s="140"/>
      <c r="IH1" s="140"/>
      <c r="II1" s="140"/>
      <c r="IJ1" s="140"/>
      <c r="IK1" s="140"/>
      <c r="IL1" s="140"/>
      <c r="IM1" s="140"/>
      <c r="IN1" s="140"/>
      <c r="IO1" s="140"/>
      <c r="IP1" s="140"/>
      <c r="IQ1" s="140"/>
      <c r="IR1" s="140"/>
      <c r="IS1" s="140"/>
      <c r="IT1" s="140"/>
      <c r="IU1" s="140"/>
      <c r="IV1" s="140"/>
      <c r="IW1" s="140"/>
      <c r="IX1" s="140"/>
      <c r="IY1" s="140"/>
      <c r="IZ1" s="140"/>
      <c r="JA1" s="140"/>
      <c r="JB1" s="140"/>
      <c r="JC1" s="140"/>
      <c r="JD1" s="140"/>
      <c r="JE1" s="140"/>
      <c r="JF1" s="140"/>
      <c r="JG1" s="140"/>
      <c r="JH1" s="140"/>
      <c r="JI1" s="140"/>
      <c r="JJ1" s="140"/>
      <c r="JK1" s="140"/>
      <c r="JL1" s="140"/>
      <c r="JM1" s="140"/>
      <c r="JN1" s="140"/>
      <c r="JO1" s="140"/>
      <c r="JP1" s="140"/>
      <c r="JQ1" s="140"/>
      <c r="JR1" s="140"/>
      <c r="JS1" s="140"/>
      <c r="JT1" s="140"/>
      <c r="JU1" s="140"/>
      <c r="JV1" s="140"/>
      <c r="JW1" s="140"/>
      <c r="JX1" s="140"/>
      <c r="JY1" s="140"/>
      <c r="JZ1" s="140"/>
      <c r="KA1" s="140"/>
      <c r="KB1" s="140"/>
      <c r="KC1" s="140"/>
      <c r="KD1" s="140"/>
      <c r="KE1" s="140"/>
      <c r="KF1" s="140"/>
      <c r="KG1" s="140"/>
      <c r="KH1" s="140"/>
      <c r="KI1" s="140"/>
      <c r="KJ1" s="140"/>
      <c r="KK1" s="140"/>
      <c r="KL1" s="140"/>
      <c r="KM1" s="140"/>
      <c r="KN1" s="140"/>
      <c r="KO1" s="140"/>
      <c r="KP1" s="140"/>
      <c r="KQ1" s="140"/>
      <c r="KR1" s="140"/>
      <c r="KS1" s="140"/>
      <c r="KT1" s="140"/>
      <c r="KU1" s="140"/>
      <c r="KV1" s="140"/>
      <c r="KW1" s="140"/>
      <c r="KX1" s="140"/>
      <c r="KY1" s="140"/>
      <c r="KZ1" s="140"/>
      <c r="LA1" s="140"/>
      <c r="LB1" s="140"/>
      <c r="LC1" s="140"/>
      <c r="LD1" s="140"/>
      <c r="LE1" s="140"/>
      <c r="LF1" s="140"/>
      <c r="LG1" s="140"/>
      <c r="LH1" s="140"/>
      <c r="LI1" s="140"/>
      <c r="LJ1" s="140"/>
      <c r="LK1" s="140"/>
      <c r="LL1" s="140"/>
      <c r="LM1" s="140"/>
      <c r="LN1" s="140"/>
      <c r="LO1" s="140"/>
      <c r="LP1" s="140"/>
      <c r="LQ1" s="140"/>
      <c r="LR1" s="140"/>
      <c r="LS1" s="140"/>
      <c r="LT1" s="140"/>
      <c r="LU1" s="140"/>
      <c r="LV1" s="140"/>
      <c r="LW1" s="140"/>
      <c r="LX1" s="140"/>
      <c r="LY1" s="140"/>
      <c r="LZ1" s="140"/>
      <c r="MA1" s="140"/>
      <c r="MB1" s="140"/>
      <c r="MC1" s="140"/>
      <c r="MD1" s="140"/>
      <c r="ME1" s="140"/>
      <c r="MF1" s="140"/>
      <c r="MG1" s="140"/>
      <c r="MH1" s="140"/>
      <c r="MI1" s="140"/>
      <c r="MJ1" s="140"/>
      <c r="MK1" s="140"/>
      <c r="ML1" s="140"/>
      <c r="MM1" s="140"/>
      <c r="MN1" s="140"/>
      <c r="MO1" s="140"/>
      <c r="MP1" s="140"/>
      <c r="MQ1" s="140"/>
      <c r="MR1" s="140"/>
      <c r="MS1" s="140"/>
      <c r="MT1" s="140"/>
      <c r="MU1" s="140"/>
      <c r="MV1" s="140"/>
      <c r="MW1" s="140"/>
      <c r="MX1" s="140"/>
      <c r="MY1" s="140"/>
      <c r="MZ1" s="140"/>
      <c r="NA1" s="140"/>
      <c r="NB1" s="140"/>
      <c r="NC1" s="140"/>
      <c r="ND1" s="140"/>
      <c r="NE1" s="140"/>
      <c r="NF1" s="140"/>
      <c r="NG1" s="140"/>
      <c r="NH1" s="140"/>
      <c r="NI1" s="140"/>
      <c r="NJ1" s="140"/>
      <c r="NK1" s="140"/>
      <c r="NL1" s="140"/>
      <c r="NM1" s="140"/>
      <c r="NN1" s="140"/>
      <c r="NO1" s="140"/>
      <c r="NP1" s="140"/>
      <c r="NQ1" s="140"/>
      <c r="NR1" s="140"/>
      <c r="NS1" s="140"/>
      <c r="NT1" s="140"/>
      <c r="NU1" s="140"/>
      <c r="NV1" s="140"/>
      <c r="NW1" s="140"/>
      <c r="NX1" s="140"/>
      <c r="NY1" s="140"/>
      <c r="NZ1" s="140"/>
      <c r="OA1" s="140"/>
      <c r="OB1" s="140"/>
      <c r="OC1" s="140"/>
      <c r="OD1" s="140"/>
      <c r="OE1" s="140"/>
      <c r="OF1" s="140"/>
      <c r="OG1" s="140"/>
      <c r="OH1" s="140"/>
      <c r="OI1" s="140"/>
      <c r="OJ1" s="140"/>
      <c r="OK1" s="140"/>
      <c r="OL1" s="140"/>
      <c r="OM1" s="140"/>
      <c r="ON1" s="140"/>
      <c r="OO1" s="140"/>
      <c r="OP1" s="140"/>
      <c r="OQ1" s="140"/>
      <c r="OR1" s="140"/>
      <c r="OS1" s="140"/>
      <c r="OT1" s="140"/>
      <c r="OU1" s="140"/>
      <c r="OV1" s="140"/>
      <c r="OW1" s="140"/>
      <c r="OX1" s="140"/>
      <c r="OY1" s="140"/>
      <c r="OZ1" s="140"/>
      <c r="PA1" s="140"/>
      <c r="PB1" s="140"/>
      <c r="PC1" s="140"/>
      <c r="PD1" s="140"/>
      <c r="PE1" s="140"/>
      <c r="PF1" s="140"/>
      <c r="PG1" s="140"/>
      <c r="PH1" s="140"/>
      <c r="PI1" s="140"/>
      <c r="PJ1" s="140"/>
      <c r="PK1" s="140"/>
      <c r="PL1" s="140"/>
      <c r="PM1" s="140"/>
      <c r="PN1" s="140"/>
      <c r="PO1" s="140"/>
      <c r="PP1" s="140"/>
      <c r="PQ1" s="140"/>
      <c r="PR1" s="140"/>
      <c r="PS1" s="140"/>
      <c r="PT1" s="140"/>
      <c r="PU1" s="140"/>
      <c r="PV1" s="140"/>
      <c r="PW1" s="140"/>
      <c r="PX1" s="140"/>
      <c r="PY1" s="140"/>
      <c r="PZ1" s="140"/>
      <c r="QA1" s="140"/>
      <c r="QB1" s="140"/>
      <c r="QC1" s="140"/>
      <c r="QD1" s="140"/>
      <c r="QE1" s="140"/>
      <c r="QF1" s="140"/>
      <c r="QG1" s="140"/>
      <c r="QH1" s="140"/>
      <c r="QI1" s="140"/>
      <c r="QJ1" s="140"/>
      <c r="QK1" s="140"/>
      <c r="QL1" s="140"/>
      <c r="QM1" s="140"/>
      <c r="QN1" s="140"/>
      <c r="QO1" s="140"/>
      <c r="QP1" s="140"/>
      <c r="QQ1" s="140"/>
      <c r="QR1" s="140"/>
      <c r="QS1" s="140"/>
      <c r="QT1" s="140"/>
      <c r="QU1" s="140"/>
      <c r="QV1" s="140"/>
      <c r="QW1" s="140"/>
      <c r="QX1" s="140"/>
      <c r="QY1" s="140"/>
      <c r="QZ1" s="140"/>
      <c r="RA1" s="140"/>
      <c r="RB1" s="140"/>
      <c r="RC1" s="140"/>
      <c r="RD1" s="140"/>
      <c r="RE1" s="140"/>
      <c r="RF1" s="140"/>
      <c r="RG1" s="140"/>
      <c r="RH1" s="140"/>
      <c r="RI1" s="140"/>
      <c r="RJ1" s="140"/>
      <c r="RK1" s="140"/>
      <c r="RL1" s="140"/>
      <c r="RM1" s="140"/>
      <c r="RN1" s="140"/>
      <c r="RO1" s="140"/>
      <c r="RP1" s="140"/>
      <c r="RQ1" s="140"/>
      <c r="RR1" s="140"/>
      <c r="RS1" s="140"/>
      <c r="RT1" s="140"/>
      <c r="RU1" s="140"/>
      <c r="RV1" s="140"/>
      <c r="RW1" s="140"/>
      <c r="RX1" s="140"/>
      <c r="RY1" s="140"/>
      <c r="RZ1" s="140"/>
      <c r="SA1" s="140"/>
      <c r="SB1" s="140"/>
      <c r="SC1" s="140"/>
      <c r="SD1" s="140"/>
      <c r="SE1" s="140"/>
      <c r="SF1" s="140"/>
      <c r="SG1" s="140"/>
      <c r="SH1" s="140"/>
      <c r="SI1" s="140"/>
      <c r="SJ1" s="140"/>
      <c r="SK1" s="140"/>
      <c r="SL1" s="140"/>
      <c r="SM1" s="140"/>
      <c r="SN1" s="140"/>
      <c r="SO1" s="140"/>
      <c r="SP1" s="140"/>
      <c r="SQ1" s="140"/>
      <c r="SR1" s="140"/>
    </row>
    <row r="2" spans="1:512" x14ac:dyDescent="0.2">
      <c r="C2" s="137"/>
      <c r="D2" s="137"/>
      <c r="E2" s="142"/>
      <c r="F2" s="141"/>
    </row>
    <row r="3" spans="1:512" x14ac:dyDescent="0.2">
      <c r="A3" s="138" t="s">
        <v>394</v>
      </c>
      <c r="E3" s="141"/>
      <c r="F3" s="141"/>
    </row>
    <row r="4" spans="1:512" x14ac:dyDescent="0.2">
      <c r="E4" s="141"/>
      <c r="F4" s="141"/>
    </row>
    <row r="5" spans="1:512" s="343" customFormat="1" ht="27" customHeight="1" x14ac:dyDescent="0.2">
      <c r="A5" s="348" t="s">
        <v>376</v>
      </c>
      <c r="B5" s="780" t="s">
        <v>375</v>
      </c>
      <c r="C5" s="781"/>
      <c r="D5" s="781"/>
      <c r="E5" s="782"/>
      <c r="F5" s="344"/>
    </row>
    <row r="6" spans="1:512" x14ac:dyDescent="0.2">
      <c r="A6" s="138"/>
      <c r="B6" s="342"/>
      <c r="C6" s="343"/>
      <c r="D6" s="343"/>
      <c r="E6" s="344"/>
      <c r="F6" s="141"/>
    </row>
    <row r="7" spans="1:512" x14ac:dyDescent="0.2">
      <c r="A7" s="138" t="s">
        <v>395</v>
      </c>
      <c r="B7" s="342"/>
      <c r="C7" s="343"/>
      <c r="D7" s="343"/>
      <c r="E7" s="344"/>
      <c r="F7" s="141"/>
    </row>
    <row r="8" spans="1:512" x14ac:dyDescent="0.2">
      <c r="A8" s="138"/>
      <c r="B8" s="342"/>
      <c r="C8" s="343"/>
      <c r="D8" s="343"/>
      <c r="E8" s="344"/>
      <c r="F8" s="141"/>
    </row>
    <row r="9" spans="1:512" s="343" customFormat="1" ht="27" customHeight="1" x14ac:dyDescent="0.2">
      <c r="A9" s="348" t="s">
        <v>377</v>
      </c>
      <c r="B9" s="780" t="s">
        <v>444</v>
      </c>
      <c r="C9" s="781"/>
      <c r="D9" s="781"/>
      <c r="E9" s="782"/>
      <c r="F9" s="344"/>
    </row>
    <row r="10" spans="1:512" s="343" customFormat="1" ht="27" customHeight="1" x14ac:dyDescent="0.2">
      <c r="A10" s="348" t="s">
        <v>378</v>
      </c>
      <c r="B10" s="780" t="s">
        <v>445</v>
      </c>
      <c r="C10" s="781"/>
      <c r="D10" s="781"/>
      <c r="E10" s="782"/>
      <c r="F10" s="344"/>
    </row>
    <row r="11" spans="1:512" s="343" customFormat="1" ht="27" customHeight="1" x14ac:dyDescent="0.2">
      <c r="A11" s="348" t="s">
        <v>379</v>
      </c>
      <c r="B11" s="780" t="s">
        <v>446</v>
      </c>
      <c r="C11" s="781"/>
      <c r="D11" s="781"/>
      <c r="E11" s="782"/>
      <c r="F11" s="344"/>
    </row>
    <row r="12" spans="1:512" s="343" customFormat="1" ht="27" customHeight="1" x14ac:dyDescent="0.2">
      <c r="A12" s="348" t="s">
        <v>380</v>
      </c>
      <c r="B12" s="780" t="s">
        <v>447</v>
      </c>
      <c r="C12" s="781"/>
      <c r="D12" s="781"/>
      <c r="E12" s="782"/>
      <c r="F12" s="344"/>
    </row>
    <row r="13" spans="1:512" s="343" customFormat="1" ht="27" customHeight="1" x14ac:dyDescent="0.2">
      <c r="A13" s="348" t="s">
        <v>381</v>
      </c>
      <c r="B13" s="780" t="s">
        <v>448</v>
      </c>
      <c r="C13" s="781"/>
      <c r="D13" s="781"/>
      <c r="E13" s="782"/>
      <c r="F13" s="344"/>
    </row>
    <row r="14" spans="1:512" s="343" customFormat="1" ht="27" customHeight="1" x14ac:dyDescent="0.2">
      <c r="A14" s="348" t="s">
        <v>382</v>
      </c>
      <c r="B14" s="780" t="s">
        <v>449</v>
      </c>
      <c r="C14" s="781"/>
      <c r="D14" s="781"/>
      <c r="E14" s="782"/>
      <c r="F14" s="344"/>
    </row>
    <row r="15" spans="1:512" s="343" customFormat="1" ht="27" customHeight="1" x14ac:dyDescent="0.2">
      <c r="A15" s="348" t="s">
        <v>383</v>
      </c>
      <c r="B15" s="780" t="s">
        <v>450</v>
      </c>
      <c r="C15" s="781"/>
      <c r="D15" s="781"/>
      <c r="E15" s="782"/>
      <c r="F15" s="344"/>
    </row>
    <row r="16" spans="1:512" x14ac:dyDescent="0.2">
      <c r="A16" s="138"/>
      <c r="B16" s="342"/>
      <c r="C16" s="343"/>
      <c r="D16" s="343"/>
      <c r="E16" s="344"/>
      <c r="F16" s="141"/>
    </row>
    <row r="17" spans="1:6" x14ac:dyDescent="0.2">
      <c r="A17" s="138" t="s">
        <v>396</v>
      </c>
      <c r="B17" s="342"/>
      <c r="C17" s="343"/>
      <c r="D17" s="343"/>
      <c r="E17" s="344"/>
      <c r="F17" s="141"/>
    </row>
    <row r="18" spans="1:6" x14ac:dyDescent="0.2">
      <c r="A18" s="138"/>
      <c r="B18" s="342"/>
      <c r="C18" s="343"/>
      <c r="D18" s="343"/>
      <c r="E18" s="344"/>
      <c r="F18" s="141"/>
    </row>
    <row r="19" spans="1:6" s="343" customFormat="1" ht="27" customHeight="1" x14ac:dyDescent="0.2">
      <c r="A19" s="348" t="s">
        <v>384</v>
      </c>
      <c r="B19" s="780" t="s">
        <v>451</v>
      </c>
      <c r="C19" s="781"/>
      <c r="D19" s="781"/>
      <c r="E19" s="782"/>
      <c r="F19" s="344"/>
    </row>
    <row r="20" spans="1:6" s="343" customFormat="1" ht="27" customHeight="1" x14ac:dyDescent="0.2">
      <c r="A20" s="348" t="s">
        <v>385</v>
      </c>
      <c r="B20" s="780" t="s">
        <v>452</v>
      </c>
      <c r="C20" s="781"/>
      <c r="D20" s="781"/>
      <c r="E20" s="782"/>
      <c r="F20" s="344"/>
    </row>
    <row r="21" spans="1:6" s="343" customFormat="1" ht="27" customHeight="1" x14ac:dyDescent="0.2">
      <c r="A21" s="348" t="s">
        <v>386</v>
      </c>
      <c r="B21" s="780" t="s">
        <v>453</v>
      </c>
      <c r="C21" s="781"/>
      <c r="D21" s="781"/>
      <c r="E21" s="782"/>
      <c r="F21" s="344"/>
    </row>
    <row r="22" spans="1:6" x14ac:dyDescent="0.2">
      <c r="A22" s="138"/>
      <c r="B22" s="342"/>
      <c r="C22" s="343"/>
      <c r="D22" s="343"/>
      <c r="E22" s="344"/>
      <c r="F22" s="141"/>
    </row>
    <row r="23" spans="1:6" x14ac:dyDescent="0.2">
      <c r="A23" s="138" t="s">
        <v>397</v>
      </c>
      <c r="B23" s="342"/>
      <c r="C23" s="343"/>
      <c r="D23" s="343"/>
      <c r="E23" s="344"/>
      <c r="F23" s="141"/>
    </row>
    <row r="24" spans="1:6" x14ac:dyDescent="0.2">
      <c r="A24" s="138"/>
      <c r="B24" s="342"/>
      <c r="C24" s="343"/>
      <c r="D24" s="343"/>
      <c r="E24" s="344"/>
      <c r="F24" s="141"/>
    </row>
    <row r="25" spans="1:6" s="343" customFormat="1" ht="27" customHeight="1" x14ac:dyDescent="0.2">
      <c r="A25" s="348" t="s">
        <v>387</v>
      </c>
      <c r="B25" s="780" t="s">
        <v>454</v>
      </c>
      <c r="C25" s="781"/>
      <c r="D25" s="781"/>
      <c r="E25" s="782"/>
      <c r="F25" s="344"/>
    </row>
    <row r="26" spans="1:6" s="343" customFormat="1" ht="27" customHeight="1" x14ac:dyDescent="0.2">
      <c r="A26" s="348" t="s">
        <v>388</v>
      </c>
      <c r="B26" s="780" t="s">
        <v>455</v>
      </c>
      <c r="C26" s="781"/>
      <c r="D26" s="781"/>
      <c r="E26" s="782"/>
      <c r="F26" s="344"/>
    </row>
    <row r="27" spans="1:6" s="343" customFormat="1" ht="27" customHeight="1" x14ac:dyDescent="0.2">
      <c r="A27" s="348" t="s">
        <v>389</v>
      </c>
      <c r="B27" s="780" t="s">
        <v>456</v>
      </c>
      <c r="C27" s="781"/>
      <c r="D27" s="781"/>
      <c r="E27" s="782"/>
      <c r="F27" s="344"/>
    </row>
    <row r="28" spans="1:6" s="343" customFormat="1" ht="27" customHeight="1" x14ac:dyDescent="0.2">
      <c r="A28" s="348" t="s">
        <v>390</v>
      </c>
      <c r="B28" s="780" t="s">
        <v>457</v>
      </c>
      <c r="C28" s="781"/>
      <c r="D28" s="781"/>
      <c r="E28" s="782"/>
      <c r="F28" s="344"/>
    </row>
    <row r="29" spans="1:6" s="343" customFormat="1" ht="27" customHeight="1" x14ac:dyDescent="0.2">
      <c r="A29" s="348" t="s">
        <v>391</v>
      </c>
      <c r="B29" s="780" t="s">
        <v>458</v>
      </c>
      <c r="C29" s="781"/>
      <c r="D29" s="781"/>
      <c r="E29" s="782"/>
      <c r="F29" s="344"/>
    </row>
    <row r="30" spans="1:6" x14ac:dyDescent="0.2">
      <c r="A30" s="138"/>
      <c r="B30" s="342"/>
      <c r="C30" s="343"/>
      <c r="D30" s="343"/>
      <c r="E30" s="344"/>
      <c r="F30" s="141"/>
    </row>
    <row r="31" spans="1:6" x14ac:dyDescent="0.2">
      <c r="A31" s="138" t="s">
        <v>24</v>
      </c>
      <c r="B31" s="342"/>
      <c r="C31" s="343"/>
      <c r="D31" s="343"/>
      <c r="E31" s="344"/>
      <c r="F31" s="141"/>
    </row>
    <row r="32" spans="1:6" x14ac:dyDescent="0.2">
      <c r="A32" s="138"/>
      <c r="B32" s="342"/>
      <c r="C32" s="343"/>
      <c r="D32" s="343"/>
      <c r="E32" s="344"/>
      <c r="F32" s="141"/>
    </row>
    <row r="33" spans="1:6" s="343" customFormat="1" ht="27" customHeight="1" x14ac:dyDescent="0.2">
      <c r="A33" s="348" t="s">
        <v>392</v>
      </c>
      <c r="B33" s="780" t="s">
        <v>459</v>
      </c>
      <c r="C33" s="781"/>
      <c r="D33" s="781"/>
      <c r="E33" s="782"/>
      <c r="F33" s="344"/>
    </row>
    <row r="34" spans="1:6" s="343" customFormat="1" ht="27" customHeight="1" x14ac:dyDescent="0.2">
      <c r="A34" s="348" t="s">
        <v>393</v>
      </c>
      <c r="B34" s="780" t="s">
        <v>460</v>
      </c>
      <c r="C34" s="781"/>
      <c r="D34" s="781"/>
      <c r="E34" s="782"/>
      <c r="F34" s="344"/>
    </row>
  </sheetData>
  <mergeCells count="18">
    <mergeCell ref="B33:E33"/>
    <mergeCell ref="B34:E34"/>
    <mergeCell ref="B9:E9"/>
    <mergeCell ref="B10:E10"/>
    <mergeCell ref="B11:E11"/>
    <mergeCell ref="B15:E15"/>
    <mergeCell ref="B21:E21"/>
    <mergeCell ref="B25:E25"/>
    <mergeCell ref="B26:E26"/>
    <mergeCell ref="B27:E27"/>
    <mergeCell ref="B28:E28"/>
    <mergeCell ref="B29:E29"/>
    <mergeCell ref="B20:E20"/>
    <mergeCell ref="B5:E5"/>
    <mergeCell ref="B12:E12"/>
    <mergeCell ref="B13:E13"/>
    <mergeCell ref="B14:E14"/>
    <mergeCell ref="B19:E19"/>
  </mergeCells>
  <pageMargins left="0.8203125" right="0.70866141732283472" top="0.74803149606299213" bottom="0.74803149606299213" header="0.31496062992125984" footer="0.31496062992125984"/>
  <pageSetup paperSize="9" scale="75" orientation="portrait" r:id="rId1"/>
  <headerFooter>
    <oddHeader>&amp;C&amp;"Arial,Negrita"&amp;18FORMATOS DEL PROYECTO DE PRESUPUESTO 2021</oddHeader>
    <oddFooter>&amp;L&amp;"Arial,Negrita"&amp;8PROYECTO DE PRESUPUESTO PARA EL AÑO FISCAL 2020
INFORMACIÓN PARA LA COMISIÓN DE PRESUPUESTO Y CUENTA GENERAL DE LA REPÚBLICA DEL CONGRESO DE LA REPÚBLICA</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9" tint="-0.249977111117893"/>
    <pageSetUpPr fitToPage="1"/>
  </sheetPr>
  <dimension ref="A1:AB39"/>
  <sheetViews>
    <sheetView tabSelected="1" view="pageLayout" zoomScale="85" zoomScaleNormal="100" zoomScaleSheetLayoutView="90" zoomScalePageLayoutView="85" workbookViewId="0">
      <selection activeCell="P10" sqref="P10"/>
    </sheetView>
  </sheetViews>
  <sheetFormatPr baseColWidth="10" defaultColWidth="11.42578125" defaultRowHeight="12.75" x14ac:dyDescent="0.2"/>
  <cols>
    <col min="1" max="1" width="41.28515625" style="26" customWidth="1"/>
    <col min="2" max="2" width="9.5703125" style="26" customWidth="1"/>
    <col min="3" max="3" width="40.7109375" style="26" customWidth="1"/>
    <col min="4" max="4" width="13.42578125" style="26" customWidth="1"/>
    <col min="5" max="5" width="15" style="26" customWidth="1"/>
    <col min="6" max="6" width="12.42578125" style="26" customWidth="1"/>
    <col min="7" max="7" width="10.42578125" style="26" customWidth="1"/>
    <col min="8" max="8" width="12.140625" style="26" customWidth="1"/>
    <col min="9" max="9" width="7.7109375" style="26" customWidth="1"/>
    <col min="10" max="10" width="7" style="26" customWidth="1"/>
    <col min="11" max="11" width="10.85546875" style="26" customWidth="1"/>
    <col min="12" max="12" width="13.5703125" style="26" customWidth="1"/>
    <col min="13" max="13" width="11" style="26" customWidth="1"/>
    <col min="14" max="14" width="13" style="26" customWidth="1"/>
    <col min="15" max="15" width="12.42578125" style="26" customWidth="1"/>
    <col min="16" max="16" width="14.140625" style="26" customWidth="1"/>
    <col min="17" max="17" width="11" style="26" customWidth="1"/>
    <col min="18" max="22" width="7" style="26" customWidth="1"/>
    <col min="23" max="23" width="15.5703125" style="26" customWidth="1"/>
    <col min="24" max="24" width="3.7109375" style="125" customWidth="1"/>
    <col min="25" max="28" width="10.7109375" customWidth="1"/>
    <col min="29" max="29" width="11.42578125" style="143"/>
    <col min="30" max="30" width="12.7109375" style="143" customWidth="1"/>
    <col min="31" max="31" width="14.7109375" style="143" customWidth="1"/>
    <col min="32" max="34" width="11.42578125" style="143"/>
    <col min="35" max="35" width="13.5703125" style="143" customWidth="1"/>
    <col min="36" max="16384" width="11.42578125" style="143"/>
  </cols>
  <sheetData>
    <row r="1" spans="1:28" s="148" customFormat="1" ht="30.75" customHeight="1" x14ac:dyDescent="0.2">
      <c r="A1" s="319" t="s">
        <v>421</v>
      </c>
      <c r="B1" s="147"/>
      <c r="C1" s="147"/>
      <c r="D1" s="147"/>
      <c r="E1" s="147"/>
      <c r="F1" s="147"/>
      <c r="G1" s="147"/>
      <c r="H1" s="147"/>
      <c r="I1" s="147"/>
      <c r="J1" s="147"/>
      <c r="K1" s="147"/>
      <c r="L1" s="147"/>
      <c r="M1" s="147"/>
      <c r="N1" s="147"/>
      <c r="O1" s="147"/>
      <c r="P1" s="147"/>
      <c r="Q1" s="147"/>
      <c r="R1" s="147"/>
      <c r="S1" s="147"/>
      <c r="T1" s="147"/>
      <c r="U1" s="147"/>
      <c r="V1" s="147"/>
      <c r="W1" s="147"/>
      <c r="X1" s="149"/>
    </row>
    <row r="2" spans="1:28" s="148" customFormat="1" ht="16.899999999999999" customHeight="1" x14ac:dyDescent="0.2">
      <c r="A2" s="354" t="s">
        <v>597</v>
      </c>
      <c r="B2" s="355"/>
      <c r="C2" s="349"/>
      <c r="D2" s="147"/>
      <c r="E2" s="147"/>
      <c r="F2" s="147"/>
      <c r="G2" s="147"/>
      <c r="H2" s="147"/>
      <c r="I2" s="147"/>
      <c r="J2" s="147"/>
      <c r="K2" s="147"/>
      <c r="L2" s="147"/>
      <c r="M2" s="147"/>
      <c r="N2" s="147"/>
      <c r="O2" s="147"/>
      <c r="P2" s="147"/>
      <c r="Q2" s="147"/>
      <c r="R2" s="147"/>
      <c r="S2" s="147"/>
      <c r="T2" s="147"/>
      <c r="U2" s="147"/>
      <c r="V2" s="147"/>
      <c r="W2" s="147"/>
      <c r="X2" s="149"/>
    </row>
    <row r="3" spans="1:28" s="126" customFormat="1" ht="15.75" customHeight="1" x14ac:dyDescent="0.25">
      <c r="A3" s="354" t="s">
        <v>598</v>
      </c>
      <c r="B3" s="354"/>
      <c r="C3" s="354"/>
      <c r="X3" s="124"/>
    </row>
    <row r="4" spans="1:28" ht="13.5" thickBot="1" x14ac:dyDescent="0.25">
      <c r="L4" s="27"/>
      <c r="W4" s="27"/>
    </row>
    <row r="5" spans="1:28" s="75" customFormat="1" ht="26.25" customHeight="1" x14ac:dyDescent="0.2">
      <c r="A5" s="203" t="s">
        <v>11</v>
      </c>
      <c r="B5" s="822" t="s">
        <v>419</v>
      </c>
      <c r="C5" s="823"/>
      <c r="D5" s="823"/>
      <c r="E5" s="823"/>
      <c r="F5" s="823"/>
      <c r="G5" s="823"/>
      <c r="H5" s="823"/>
      <c r="I5" s="823"/>
      <c r="J5" s="823"/>
      <c r="K5" s="823"/>
      <c r="L5" s="824"/>
      <c r="M5" s="823" t="s">
        <v>420</v>
      </c>
      <c r="N5" s="823"/>
      <c r="O5" s="823"/>
      <c r="P5" s="823"/>
      <c r="Q5" s="823"/>
      <c r="R5" s="823"/>
      <c r="S5" s="823"/>
      <c r="T5" s="823"/>
      <c r="U5" s="823"/>
      <c r="V5" s="823"/>
      <c r="W5" s="824"/>
      <c r="X5" s="521"/>
    </row>
    <row r="6" spans="1:28" s="76" customFormat="1" ht="19.5" customHeight="1" x14ac:dyDescent="0.2">
      <c r="A6" s="204" t="s">
        <v>10</v>
      </c>
      <c r="B6" s="509" t="s">
        <v>349</v>
      </c>
      <c r="C6" s="205" t="s">
        <v>120</v>
      </c>
      <c r="D6" s="206" t="s">
        <v>300</v>
      </c>
      <c r="E6" s="206" t="s">
        <v>287</v>
      </c>
      <c r="F6" s="206" t="s">
        <v>302</v>
      </c>
      <c r="G6" s="206" t="s">
        <v>303</v>
      </c>
      <c r="H6" s="206" t="s">
        <v>304</v>
      </c>
      <c r="I6" s="206" t="s">
        <v>587</v>
      </c>
      <c r="J6" s="206" t="s">
        <v>588</v>
      </c>
      <c r="K6" s="207" t="s">
        <v>307</v>
      </c>
      <c r="L6" s="208" t="s">
        <v>308</v>
      </c>
      <c r="M6" s="205" t="s">
        <v>349</v>
      </c>
      <c r="N6" s="205" t="s">
        <v>120</v>
      </c>
      <c r="O6" s="206" t="s">
        <v>300</v>
      </c>
      <c r="P6" s="206" t="s">
        <v>287</v>
      </c>
      <c r="Q6" s="206" t="s">
        <v>302</v>
      </c>
      <c r="R6" s="206" t="s">
        <v>303</v>
      </c>
      <c r="S6" s="206" t="s">
        <v>304</v>
      </c>
      <c r="T6" s="206" t="s">
        <v>587</v>
      </c>
      <c r="U6" s="206" t="s">
        <v>588</v>
      </c>
      <c r="V6" s="207" t="s">
        <v>307</v>
      </c>
      <c r="W6" s="208" t="s">
        <v>308</v>
      </c>
      <c r="X6" s="522"/>
    </row>
    <row r="7" spans="1:28" x14ac:dyDescent="0.2">
      <c r="A7" s="29"/>
      <c r="B7" s="510"/>
      <c r="L7" s="31"/>
      <c r="W7" s="31"/>
      <c r="X7" s="131"/>
      <c r="AA7" s="143"/>
      <c r="AB7" s="143"/>
    </row>
    <row r="8" spans="1:28" x14ac:dyDescent="0.2">
      <c r="A8" s="30" t="s">
        <v>8</v>
      </c>
      <c r="B8" s="511">
        <f t="shared" ref="B8:K8" si="0">+SUM(B9:B18)</f>
        <v>1</v>
      </c>
      <c r="C8" s="512">
        <f t="shared" si="0"/>
        <v>91</v>
      </c>
      <c r="D8" s="512">
        <f t="shared" si="0"/>
        <v>1</v>
      </c>
      <c r="E8" s="512">
        <f t="shared" si="0"/>
        <v>0</v>
      </c>
      <c r="F8" s="512">
        <f t="shared" si="0"/>
        <v>0</v>
      </c>
      <c r="G8" s="512">
        <f t="shared" si="0"/>
        <v>0</v>
      </c>
      <c r="H8" s="512">
        <f t="shared" si="0"/>
        <v>0</v>
      </c>
      <c r="I8" s="512">
        <f t="shared" si="0"/>
        <v>0</v>
      </c>
      <c r="J8" s="512">
        <f t="shared" si="0"/>
        <v>0</v>
      </c>
      <c r="K8" s="512">
        <f t="shared" si="0"/>
        <v>0</v>
      </c>
      <c r="L8" s="513">
        <f>+SUM(L9:L18)</f>
        <v>15140325.800000001</v>
      </c>
      <c r="M8" s="511">
        <f t="shared" ref="M8:V8" si="1">+SUM(M9:M18)</f>
        <v>1</v>
      </c>
      <c r="N8" s="512">
        <f t="shared" si="1"/>
        <v>91</v>
      </c>
      <c r="O8" s="512">
        <f t="shared" si="1"/>
        <v>1</v>
      </c>
      <c r="P8" s="512">
        <f t="shared" si="1"/>
        <v>0</v>
      </c>
      <c r="Q8" s="512">
        <f t="shared" si="1"/>
        <v>0</v>
      </c>
      <c r="R8" s="512">
        <f t="shared" si="1"/>
        <v>0</v>
      </c>
      <c r="S8" s="512">
        <f t="shared" si="1"/>
        <v>0</v>
      </c>
      <c r="T8" s="512">
        <f t="shared" si="1"/>
        <v>0</v>
      </c>
      <c r="U8" s="512">
        <f t="shared" si="1"/>
        <v>0</v>
      </c>
      <c r="V8" s="512">
        <f t="shared" si="1"/>
        <v>0</v>
      </c>
      <c r="W8" s="513">
        <f>+SUM(W9:W18)</f>
        <v>15140849.6</v>
      </c>
      <c r="X8" s="129"/>
      <c r="AA8" s="143"/>
      <c r="AB8" s="143"/>
    </row>
    <row r="9" spans="1:28" x14ac:dyDescent="0.2">
      <c r="A9" s="29" t="s">
        <v>565</v>
      </c>
      <c r="B9" s="514">
        <v>1</v>
      </c>
      <c r="C9" s="515"/>
      <c r="D9" s="515"/>
      <c r="E9" s="490"/>
      <c r="F9" s="490"/>
      <c r="G9" s="490"/>
      <c r="H9" s="490"/>
      <c r="I9" s="490"/>
      <c r="J9" s="490"/>
      <c r="K9" s="490"/>
      <c r="L9" s="516">
        <v>221608</v>
      </c>
      <c r="M9" s="514">
        <v>1</v>
      </c>
      <c r="N9" s="515"/>
      <c r="O9" s="515"/>
      <c r="P9" s="490"/>
      <c r="Q9" s="490"/>
      <c r="R9" s="490"/>
      <c r="S9" s="490"/>
      <c r="T9" s="490"/>
      <c r="U9" s="490"/>
      <c r="V9" s="490"/>
      <c r="W9" s="516">
        <v>221608</v>
      </c>
      <c r="X9" s="131"/>
      <c r="AA9" s="143"/>
      <c r="AB9" s="143"/>
    </row>
    <row r="10" spans="1:28" x14ac:dyDescent="0.2">
      <c r="A10" s="29" t="s">
        <v>566</v>
      </c>
      <c r="B10" s="514"/>
      <c r="C10" s="515">
        <v>1</v>
      </c>
      <c r="D10" s="515"/>
      <c r="E10" s="490"/>
      <c r="F10" s="490"/>
      <c r="G10" s="490"/>
      <c r="H10" s="490"/>
      <c r="I10" s="490"/>
      <c r="J10" s="490"/>
      <c r="K10" s="490"/>
      <c r="L10" s="516">
        <v>224355</v>
      </c>
      <c r="M10" s="514"/>
      <c r="N10" s="515">
        <v>1</v>
      </c>
      <c r="O10" s="515"/>
      <c r="P10" s="490"/>
      <c r="Q10" s="490"/>
      <c r="R10" s="490"/>
      <c r="S10" s="490"/>
      <c r="T10" s="490"/>
      <c r="U10" s="490"/>
      <c r="V10" s="490"/>
      <c r="W10" s="516">
        <v>224355</v>
      </c>
      <c r="X10" s="131"/>
      <c r="AA10" s="143"/>
      <c r="AB10" s="143"/>
    </row>
    <row r="11" spans="1:28" x14ac:dyDescent="0.2">
      <c r="A11" s="29" t="s">
        <v>567</v>
      </c>
      <c r="B11" s="514"/>
      <c r="C11" s="515">
        <v>9</v>
      </c>
      <c r="D11" s="515"/>
      <c r="E11" s="490"/>
      <c r="F11" s="490"/>
      <c r="G11" s="490"/>
      <c r="H11" s="490"/>
      <c r="I11" s="490"/>
      <c r="J11" s="490"/>
      <c r="K11" s="490"/>
      <c r="L11" s="516">
        <v>1950129</v>
      </c>
      <c r="M11" s="514"/>
      <c r="N11" s="515">
        <v>9</v>
      </c>
      <c r="O11" s="515"/>
      <c r="P11" s="490"/>
      <c r="Q11" s="490"/>
      <c r="R11" s="490"/>
      <c r="S11" s="490"/>
      <c r="T11" s="490"/>
      <c r="U11" s="490"/>
      <c r="V11" s="490"/>
      <c r="W11" s="516">
        <v>1950129</v>
      </c>
      <c r="X11" s="131"/>
      <c r="AA11" s="143"/>
      <c r="AB11" s="143"/>
    </row>
    <row r="12" spans="1:28" x14ac:dyDescent="0.2">
      <c r="A12" s="29" t="s">
        <v>568</v>
      </c>
      <c r="B12" s="514"/>
      <c r="C12" s="515">
        <v>10</v>
      </c>
      <c r="D12" s="515"/>
      <c r="E12" s="490"/>
      <c r="F12" s="490"/>
      <c r="G12" s="490"/>
      <c r="H12" s="490"/>
      <c r="I12" s="490"/>
      <c r="J12" s="490"/>
      <c r="K12" s="490"/>
      <c r="L12" s="516">
        <v>2013350</v>
      </c>
      <c r="M12" s="514"/>
      <c r="N12" s="515">
        <v>10</v>
      </c>
      <c r="O12" s="515"/>
      <c r="P12" s="490"/>
      <c r="Q12" s="490"/>
      <c r="R12" s="490"/>
      <c r="S12" s="490"/>
      <c r="T12" s="490"/>
      <c r="U12" s="490"/>
      <c r="V12" s="490"/>
      <c r="W12" s="516">
        <v>2013350</v>
      </c>
      <c r="X12" s="131"/>
      <c r="AA12" s="143"/>
      <c r="AB12" s="143"/>
    </row>
    <row r="13" spans="1:28" x14ac:dyDescent="0.2">
      <c r="A13" s="29" t="s">
        <v>569</v>
      </c>
      <c r="B13" s="514"/>
      <c r="C13" s="515">
        <v>7</v>
      </c>
      <c r="D13" s="515"/>
      <c r="E13" s="490"/>
      <c r="F13" s="490"/>
      <c r="G13" s="490"/>
      <c r="H13" s="490"/>
      <c r="I13" s="490"/>
      <c r="J13" s="490"/>
      <c r="K13" s="490"/>
      <c r="L13" s="516">
        <v>1301916</v>
      </c>
      <c r="M13" s="514"/>
      <c r="N13" s="515">
        <v>7</v>
      </c>
      <c r="O13" s="515"/>
      <c r="P13" s="490"/>
      <c r="Q13" s="490"/>
      <c r="R13" s="490"/>
      <c r="S13" s="490"/>
      <c r="T13" s="490"/>
      <c r="U13" s="490"/>
      <c r="V13" s="490"/>
      <c r="W13" s="516">
        <v>1301916</v>
      </c>
      <c r="X13" s="131"/>
      <c r="AA13" s="143"/>
      <c r="AB13" s="143"/>
    </row>
    <row r="14" spans="1:28" x14ac:dyDescent="0.2">
      <c r="A14" s="29" t="s">
        <v>570</v>
      </c>
      <c r="B14" s="514"/>
      <c r="C14" s="515">
        <v>14</v>
      </c>
      <c r="D14" s="515"/>
      <c r="E14" s="490"/>
      <c r="F14" s="490"/>
      <c r="G14" s="490"/>
      <c r="H14" s="490"/>
      <c r="I14" s="490"/>
      <c r="J14" s="490"/>
      <c r="K14" s="490"/>
      <c r="L14" s="516">
        <v>2388974</v>
      </c>
      <c r="M14" s="514"/>
      <c r="N14" s="515">
        <v>14</v>
      </c>
      <c r="O14" s="515"/>
      <c r="P14" s="490"/>
      <c r="Q14" s="490"/>
      <c r="R14" s="490"/>
      <c r="S14" s="490"/>
      <c r="T14" s="490"/>
      <c r="U14" s="490"/>
      <c r="V14" s="490"/>
      <c r="W14" s="516">
        <v>2388974</v>
      </c>
      <c r="X14" s="131"/>
      <c r="AA14" s="143"/>
      <c r="AB14" s="143"/>
    </row>
    <row r="15" spans="1:28" x14ac:dyDescent="0.2">
      <c r="A15" s="29" t="s">
        <v>571</v>
      </c>
      <c r="B15" s="514"/>
      <c r="C15" s="515">
        <v>1</v>
      </c>
      <c r="D15" s="515"/>
      <c r="E15" s="490"/>
      <c r="F15" s="490"/>
      <c r="G15" s="490"/>
      <c r="H15" s="490"/>
      <c r="I15" s="490"/>
      <c r="J15" s="490"/>
      <c r="K15" s="490"/>
      <c r="L15" s="516">
        <v>146086</v>
      </c>
      <c r="M15" s="514"/>
      <c r="N15" s="515">
        <v>1</v>
      </c>
      <c r="O15" s="515"/>
      <c r="P15" s="490"/>
      <c r="Q15" s="490"/>
      <c r="R15" s="490"/>
      <c r="S15" s="490"/>
      <c r="T15" s="490"/>
      <c r="U15" s="490"/>
      <c r="V15" s="490"/>
      <c r="W15" s="516">
        <v>146086</v>
      </c>
      <c r="X15" s="131"/>
      <c r="AA15" s="143"/>
      <c r="AB15" s="143"/>
    </row>
    <row r="16" spans="1:28" x14ac:dyDescent="0.2">
      <c r="A16" s="29" t="s">
        <v>572</v>
      </c>
      <c r="B16" s="514"/>
      <c r="C16" s="515">
        <v>23</v>
      </c>
      <c r="D16" s="515"/>
      <c r="E16" s="490"/>
      <c r="F16" s="490"/>
      <c r="G16" s="490"/>
      <c r="H16" s="490"/>
      <c r="I16" s="490"/>
      <c r="J16" s="490"/>
      <c r="K16" s="490"/>
      <c r="L16" s="516">
        <v>3359978</v>
      </c>
      <c r="M16" s="514"/>
      <c r="N16" s="515">
        <v>23</v>
      </c>
      <c r="O16" s="515"/>
      <c r="P16" s="490"/>
      <c r="Q16" s="490"/>
      <c r="R16" s="490"/>
      <c r="S16" s="490"/>
      <c r="T16" s="490"/>
      <c r="U16" s="490"/>
      <c r="V16" s="490"/>
      <c r="W16" s="516">
        <v>3359978</v>
      </c>
      <c r="X16" s="131"/>
      <c r="AA16" s="143"/>
      <c r="AB16" s="143"/>
    </row>
    <row r="17" spans="1:28" x14ac:dyDescent="0.2">
      <c r="A17" s="29" t="s">
        <v>573</v>
      </c>
      <c r="B17" s="514"/>
      <c r="C17" s="515">
        <v>26</v>
      </c>
      <c r="D17" s="515"/>
      <c r="E17" s="490"/>
      <c r="F17" s="490"/>
      <c r="G17" s="490"/>
      <c r="H17" s="490"/>
      <c r="I17" s="490"/>
      <c r="J17" s="490"/>
      <c r="K17" s="490"/>
      <c r="L17" s="516">
        <v>3399240</v>
      </c>
      <c r="M17" s="514"/>
      <c r="N17" s="515">
        <v>26</v>
      </c>
      <c r="O17" s="515"/>
      <c r="P17" s="490"/>
      <c r="Q17" s="490"/>
      <c r="R17" s="490"/>
      <c r="S17" s="490"/>
      <c r="T17" s="490"/>
      <c r="U17" s="490"/>
      <c r="V17" s="490"/>
      <c r="W17" s="516">
        <v>3399240</v>
      </c>
      <c r="X17" s="131"/>
      <c r="AA17" s="143"/>
      <c r="AB17" s="143"/>
    </row>
    <row r="18" spans="1:28" x14ac:dyDescent="0.2">
      <c r="A18" s="29" t="s">
        <v>86</v>
      </c>
      <c r="B18" s="514"/>
      <c r="C18" s="515"/>
      <c r="D18" s="515">
        <v>1</v>
      </c>
      <c r="E18" s="490"/>
      <c r="F18" s="490"/>
      <c r="G18" s="490"/>
      <c r="H18" s="490"/>
      <c r="I18" s="490"/>
      <c r="J18" s="490"/>
      <c r="K18" s="490"/>
      <c r="L18" s="516">
        <f>+(11000*12)+(174.15*12)+600</f>
        <v>134689.79999999999</v>
      </c>
      <c r="M18" s="514"/>
      <c r="N18" s="515"/>
      <c r="O18" s="515">
        <v>1</v>
      </c>
      <c r="P18" s="490"/>
      <c r="Q18" s="490"/>
      <c r="R18" s="490"/>
      <c r="S18" s="490"/>
      <c r="T18" s="490"/>
      <c r="U18" s="490"/>
      <c r="V18" s="490"/>
      <c r="W18" s="516">
        <f>+(11000*12)+(217.8*12)+600</f>
        <v>135213.6</v>
      </c>
      <c r="X18" s="131"/>
      <c r="AA18" s="143"/>
      <c r="AB18" s="143"/>
    </row>
    <row r="19" spans="1:28" x14ac:dyDescent="0.2">
      <c r="A19" s="30" t="s">
        <v>5</v>
      </c>
      <c r="B19" s="511">
        <f t="shared" ref="B19:K19" si="2">+SUM(B20:B26)</f>
        <v>0</v>
      </c>
      <c r="C19" s="512">
        <f t="shared" si="2"/>
        <v>72</v>
      </c>
      <c r="D19" s="512">
        <f t="shared" si="2"/>
        <v>299</v>
      </c>
      <c r="E19" s="512">
        <f t="shared" si="2"/>
        <v>0</v>
      </c>
      <c r="F19" s="512">
        <f t="shared" si="2"/>
        <v>0</v>
      </c>
      <c r="G19" s="512">
        <f t="shared" si="2"/>
        <v>0</v>
      </c>
      <c r="H19" s="512">
        <f t="shared" si="2"/>
        <v>0</v>
      </c>
      <c r="I19" s="512">
        <f t="shared" si="2"/>
        <v>126</v>
      </c>
      <c r="J19" s="512">
        <f t="shared" si="2"/>
        <v>43</v>
      </c>
      <c r="K19" s="512">
        <f t="shared" si="2"/>
        <v>0</v>
      </c>
      <c r="L19" s="517">
        <f>+SUM(L20:L26)</f>
        <v>26220987.199999999</v>
      </c>
      <c r="M19" s="511">
        <f t="shared" ref="M19:V19" si="3">+SUM(M20:M26)</f>
        <v>0</v>
      </c>
      <c r="N19" s="512">
        <f t="shared" si="3"/>
        <v>72</v>
      </c>
      <c r="O19" s="512">
        <f t="shared" si="3"/>
        <v>299</v>
      </c>
      <c r="P19" s="512">
        <f t="shared" si="3"/>
        <v>0</v>
      </c>
      <c r="Q19" s="512">
        <f t="shared" si="3"/>
        <v>0</v>
      </c>
      <c r="R19" s="512">
        <f t="shared" si="3"/>
        <v>0</v>
      </c>
      <c r="S19" s="512">
        <f t="shared" si="3"/>
        <v>0</v>
      </c>
      <c r="T19" s="512">
        <f t="shared" si="3"/>
        <v>126</v>
      </c>
      <c r="U19" s="512">
        <f t="shared" si="3"/>
        <v>43</v>
      </c>
      <c r="V19" s="512">
        <f t="shared" si="3"/>
        <v>0</v>
      </c>
      <c r="W19" s="517">
        <f>+SUM(W20:W26)</f>
        <v>26377603.399999999</v>
      </c>
      <c r="X19" s="129"/>
      <c r="AA19" s="143"/>
      <c r="AB19" s="143"/>
    </row>
    <row r="20" spans="1:28" x14ac:dyDescent="0.2">
      <c r="A20" s="29" t="s">
        <v>574</v>
      </c>
      <c r="B20" s="510"/>
      <c r="C20" s="490">
        <v>49</v>
      </c>
      <c r="D20" s="490"/>
      <c r="E20" s="490"/>
      <c r="F20" s="490"/>
      <c r="G20" s="490"/>
      <c r="H20" s="490"/>
      <c r="I20" s="490"/>
      <c r="J20" s="490"/>
      <c r="K20" s="490"/>
      <c r="L20" s="518">
        <v>5353446</v>
      </c>
      <c r="M20" s="510"/>
      <c r="N20" s="490">
        <v>49</v>
      </c>
      <c r="O20" s="490"/>
      <c r="P20" s="490"/>
      <c r="Q20" s="490"/>
      <c r="R20" s="490"/>
      <c r="S20" s="490"/>
      <c r="T20" s="490"/>
      <c r="U20" s="490"/>
      <c r="V20" s="490"/>
      <c r="W20" s="518">
        <v>5353446</v>
      </c>
      <c r="X20" s="131"/>
      <c r="AA20" s="143"/>
      <c r="AB20" s="143"/>
    </row>
    <row r="21" spans="1:28" x14ac:dyDescent="0.2">
      <c r="A21" s="29" t="s">
        <v>575</v>
      </c>
      <c r="B21" s="510"/>
      <c r="C21" s="490">
        <v>9</v>
      </c>
      <c r="D21" s="490"/>
      <c r="E21" s="490"/>
      <c r="F21" s="490"/>
      <c r="G21" s="490"/>
      <c r="H21" s="490"/>
      <c r="I21" s="490"/>
      <c r="J21" s="490"/>
      <c r="K21" s="490"/>
      <c r="L21" s="518">
        <v>845172</v>
      </c>
      <c r="M21" s="510"/>
      <c r="N21" s="490">
        <v>9</v>
      </c>
      <c r="O21" s="490"/>
      <c r="P21" s="490"/>
      <c r="Q21" s="490"/>
      <c r="R21" s="490"/>
      <c r="S21" s="490"/>
      <c r="T21" s="490"/>
      <c r="U21" s="490"/>
      <c r="V21" s="490"/>
      <c r="W21" s="518">
        <v>845172</v>
      </c>
      <c r="X21" s="131"/>
      <c r="AA21" s="143"/>
      <c r="AB21" s="143"/>
    </row>
    <row r="22" spans="1:28" x14ac:dyDescent="0.2">
      <c r="A22" s="29" t="s">
        <v>576</v>
      </c>
      <c r="B22" s="510"/>
      <c r="C22" s="490">
        <v>11</v>
      </c>
      <c r="D22" s="490"/>
      <c r="E22" s="490"/>
      <c r="F22" s="490"/>
      <c r="G22" s="490"/>
      <c r="H22" s="519"/>
      <c r="I22" s="490"/>
      <c r="J22" s="490"/>
      <c r="K22" s="490"/>
      <c r="L22" s="518">
        <v>948574</v>
      </c>
      <c r="M22" s="510"/>
      <c r="N22" s="490">
        <v>11</v>
      </c>
      <c r="O22" s="490"/>
      <c r="P22" s="490"/>
      <c r="Q22" s="490"/>
      <c r="R22" s="490"/>
      <c r="S22" s="490"/>
      <c r="T22" s="490"/>
      <c r="U22" s="490"/>
      <c r="V22" s="490"/>
      <c r="W22" s="518">
        <v>948574</v>
      </c>
      <c r="X22" s="131"/>
      <c r="AA22" s="143"/>
      <c r="AB22" s="143"/>
    </row>
    <row r="23" spans="1:28" x14ac:dyDescent="0.2">
      <c r="A23" s="29" t="s">
        <v>577</v>
      </c>
      <c r="B23" s="510"/>
      <c r="C23" s="490">
        <v>3</v>
      </c>
      <c r="D23" s="490"/>
      <c r="E23" s="490"/>
      <c r="F23" s="490"/>
      <c r="G23" s="490"/>
      <c r="H23" s="490"/>
      <c r="I23" s="490"/>
      <c r="J23" s="490"/>
      <c r="K23" s="490"/>
      <c r="L23" s="518">
        <v>235683</v>
      </c>
      <c r="M23" s="510"/>
      <c r="N23" s="490">
        <v>3</v>
      </c>
      <c r="O23" s="490"/>
      <c r="P23" s="490"/>
      <c r="Q23" s="490"/>
      <c r="R23" s="490"/>
      <c r="S23" s="490"/>
      <c r="T23" s="490"/>
      <c r="U23" s="490"/>
      <c r="V23" s="490"/>
      <c r="W23" s="518">
        <v>235683</v>
      </c>
      <c r="X23" s="131"/>
      <c r="AA23" s="143"/>
      <c r="AB23" s="143"/>
    </row>
    <row r="24" spans="1:28" x14ac:dyDescent="0.2">
      <c r="A24" s="29" t="s">
        <v>86</v>
      </c>
      <c r="B24" s="510"/>
      <c r="C24" s="490"/>
      <c r="D24" s="490">
        <v>299</v>
      </c>
      <c r="E24" s="490"/>
      <c r="F24" s="490"/>
      <c r="G24" s="490"/>
      <c r="H24" s="490"/>
      <c r="I24" s="490"/>
      <c r="J24" s="490"/>
      <c r="K24" s="490"/>
      <c r="L24" s="518">
        <v>16948486.199999999</v>
      </c>
      <c r="M24" s="510"/>
      <c r="N24" s="490"/>
      <c r="O24" s="490">
        <v>299</v>
      </c>
      <c r="P24" s="490"/>
      <c r="Q24" s="490"/>
      <c r="R24" s="490"/>
      <c r="S24" s="490"/>
      <c r="T24" s="490"/>
      <c r="U24" s="490"/>
      <c r="V24" s="490"/>
      <c r="W24" s="518">
        <v>17105102.399999999</v>
      </c>
      <c r="X24" s="143"/>
      <c r="AA24" s="143"/>
      <c r="AB24" s="143"/>
    </row>
    <row r="25" spans="1:28" x14ac:dyDescent="0.2">
      <c r="A25" s="29" t="s">
        <v>589</v>
      </c>
      <c r="B25" s="510"/>
      <c r="C25" s="490"/>
      <c r="D25" s="490"/>
      <c r="E25" s="490"/>
      <c r="F25" s="490"/>
      <c r="G25" s="490"/>
      <c r="H25" s="490"/>
      <c r="I25" s="490">
        <v>126</v>
      </c>
      <c r="J25" s="490"/>
      <c r="K25" s="490"/>
      <c r="L25" s="518">
        <v>1487070</v>
      </c>
      <c r="M25" s="510"/>
      <c r="N25" s="490"/>
      <c r="O25" s="490"/>
      <c r="P25" s="490"/>
      <c r="Q25" s="490"/>
      <c r="R25" s="490"/>
      <c r="S25" s="490"/>
      <c r="T25" s="490">
        <v>126</v>
      </c>
      <c r="U25" s="490"/>
      <c r="V25" s="490"/>
      <c r="W25" s="518">
        <v>1487070</v>
      </c>
      <c r="X25" s="131"/>
      <c r="AA25" s="143"/>
      <c r="AB25" s="143"/>
    </row>
    <row r="26" spans="1:28" x14ac:dyDescent="0.2">
      <c r="A26" s="29" t="s">
        <v>590</v>
      </c>
      <c r="B26" s="510"/>
      <c r="C26" s="490"/>
      <c r="D26" s="490"/>
      <c r="E26" s="490"/>
      <c r="F26" s="490"/>
      <c r="G26" s="490"/>
      <c r="H26" s="490"/>
      <c r="I26" s="490"/>
      <c r="J26" s="490">
        <v>43</v>
      </c>
      <c r="K26" s="490"/>
      <c r="L26" s="518">
        <v>402556</v>
      </c>
      <c r="M26" s="510"/>
      <c r="N26" s="490"/>
      <c r="O26" s="490"/>
      <c r="P26" s="490"/>
      <c r="Q26" s="490"/>
      <c r="R26" s="490"/>
      <c r="S26" s="490"/>
      <c r="T26" s="490"/>
      <c r="U26" s="490">
        <v>43</v>
      </c>
      <c r="V26" s="490"/>
      <c r="W26" s="518">
        <v>402556</v>
      </c>
      <c r="X26" s="131"/>
      <c r="AA26" s="143"/>
      <c r="AB26" s="143"/>
    </row>
    <row r="27" spans="1:28" x14ac:dyDescent="0.2">
      <c r="A27" s="30" t="s">
        <v>6</v>
      </c>
      <c r="B27" s="511">
        <f t="shared" ref="B27:K27" si="4">+SUM(B28:B31)</f>
        <v>0</v>
      </c>
      <c r="C27" s="512">
        <f t="shared" si="4"/>
        <v>80</v>
      </c>
      <c r="D27" s="512">
        <f t="shared" si="4"/>
        <v>111</v>
      </c>
      <c r="E27" s="512">
        <f t="shared" si="4"/>
        <v>0</v>
      </c>
      <c r="F27" s="512">
        <f t="shared" si="4"/>
        <v>0</v>
      </c>
      <c r="G27" s="512">
        <f t="shared" si="4"/>
        <v>0</v>
      </c>
      <c r="H27" s="512">
        <f t="shared" si="4"/>
        <v>0</v>
      </c>
      <c r="I27" s="512">
        <f t="shared" si="4"/>
        <v>0</v>
      </c>
      <c r="J27" s="512">
        <f t="shared" si="4"/>
        <v>0</v>
      </c>
      <c r="K27" s="512">
        <f t="shared" si="4"/>
        <v>0</v>
      </c>
      <c r="L27" s="513">
        <f>+SUM(L28:L31)</f>
        <v>8474123.8000000007</v>
      </c>
      <c r="M27" s="511">
        <f t="shared" ref="M27:V27" si="5">+SUM(M28:M31)</f>
        <v>0</v>
      </c>
      <c r="N27" s="512">
        <f t="shared" si="5"/>
        <v>80</v>
      </c>
      <c r="O27" s="512">
        <f t="shared" si="5"/>
        <v>111</v>
      </c>
      <c r="P27" s="512">
        <f t="shared" si="5"/>
        <v>0</v>
      </c>
      <c r="Q27" s="512">
        <f t="shared" si="5"/>
        <v>0</v>
      </c>
      <c r="R27" s="512">
        <f t="shared" si="5"/>
        <v>0</v>
      </c>
      <c r="S27" s="512">
        <f t="shared" si="5"/>
        <v>0</v>
      </c>
      <c r="T27" s="512">
        <f t="shared" si="5"/>
        <v>0</v>
      </c>
      <c r="U27" s="512">
        <f t="shared" si="5"/>
        <v>0</v>
      </c>
      <c r="V27" s="512">
        <f t="shared" si="5"/>
        <v>0</v>
      </c>
      <c r="W27" s="513">
        <f>+SUM(W28:W31)</f>
        <v>8537665.5999999996</v>
      </c>
      <c r="X27" s="129"/>
      <c r="AA27" s="143"/>
      <c r="AB27" s="143"/>
    </row>
    <row r="28" spans="1:28" x14ac:dyDescent="0.2">
      <c r="A28" s="29" t="s">
        <v>578</v>
      </c>
      <c r="B28" s="510"/>
      <c r="C28" s="490">
        <v>32</v>
      </c>
      <c r="D28" s="490"/>
      <c r="E28" s="490"/>
      <c r="F28" s="490"/>
      <c r="G28" s="490"/>
      <c r="H28" s="490"/>
      <c r="I28" s="490"/>
      <c r="J28" s="490"/>
      <c r="K28" s="490"/>
      <c r="L28" s="518">
        <v>1777312</v>
      </c>
      <c r="M28" s="510"/>
      <c r="N28" s="490">
        <v>32</v>
      </c>
      <c r="O28" s="490"/>
      <c r="P28" s="490"/>
      <c r="Q28" s="490"/>
      <c r="R28" s="490"/>
      <c r="S28" s="490"/>
      <c r="T28" s="490"/>
      <c r="U28" s="490"/>
      <c r="V28" s="490"/>
      <c r="W28" s="518">
        <v>1777312</v>
      </c>
      <c r="X28" s="131"/>
      <c r="AA28" s="143"/>
      <c r="AB28" s="143"/>
    </row>
    <row r="29" spans="1:28" x14ac:dyDescent="0.2">
      <c r="A29" s="29" t="s">
        <v>579</v>
      </c>
      <c r="B29" s="510"/>
      <c r="C29" s="490">
        <v>39</v>
      </c>
      <c r="D29" s="490"/>
      <c r="E29" s="490"/>
      <c r="F29" s="490"/>
      <c r="G29" s="490"/>
      <c r="H29" s="490"/>
      <c r="I29" s="490"/>
      <c r="J29" s="490"/>
      <c r="K29" s="490"/>
      <c r="L29" s="518">
        <v>1986543</v>
      </c>
      <c r="M29" s="510"/>
      <c r="N29" s="490">
        <v>39</v>
      </c>
      <c r="O29" s="490"/>
      <c r="P29" s="490"/>
      <c r="Q29" s="490"/>
      <c r="R29" s="490"/>
      <c r="S29" s="490"/>
      <c r="T29" s="490"/>
      <c r="U29" s="490"/>
      <c r="V29" s="490"/>
      <c r="W29" s="518">
        <v>1986543</v>
      </c>
      <c r="X29" s="131"/>
      <c r="AA29" s="143"/>
      <c r="AB29" s="143"/>
    </row>
    <row r="30" spans="1:28" x14ac:dyDescent="0.2">
      <c r="A30" s="29" t="s">
        <v>580</v>
      </c>
      <c r="B30" s="510"/>
      <c r="C30" s="490">
        <v>9</v>
      </c>
      <c r="D30" s="490"/>
      <c r="E30" s="490"/>
      <c r="F30" s="490"/>
      <c r="G30" s="490"/>
      <c r="H30" s="490"/>
      <c r="I30" s="490"/>
      <c r="J30" s="490"/>
      <c r="K30" s="490"/>
      <c r="L30" s="518">
        <v>416997</v>
      </c>
      <c r="M30" s="510"/>
      <c r="N30" s="490">
        <v>9</v>
      </c>
      <c r="O30" s="490"/>
      <c r="P30" s="490"/>
      <c r="Q30" s="490"/>
      <c r="R30" s="490"/>
      <c r="S30" s="490"/>
      <c r="T30" s="490"/>
      <c r="U30" s="490"/>
      <c r="V30" s="490"/>
      <c r="W30" s="518">
        <v>416997</v>
      </c>
      <c r="X30" s="131"/>
      <c r="AA30" s="143"/>
      <c r="AB30" s="143"/>
    </row>
    <row r="31" spans="1:28" x14ac:dyDescent="0.2">
      <c r="A31" s="29" t="s">
        <v>86</v>
      </c>
      <c r="B31" s="510"/>
      <c r="C31" s="490"/>
      <c r="D31" s="490">
        <v>111</v>
      </c>
      <c r="E31" s="490"/>
      <c r="F31" s="490"/>
      <c r="G31" s="490"/>
      <c r="H31" s="490"/>
      <c r="I31" s="490"/>
      <c r="J31" s="490"/>
      <c r="K31" s="490"/>
      <c r="L31" s="518">
        <v>4293271.8</v>
      </c>
      <c r="M31" s="510"/>
      <c r="N31" s="490"/>
      <c r="O31" s="490">
        <v>111</v>
      </c>
      <c r="P31" s="490"/>
      <c r="Q31" s="490"/>
      <c r="R31" s="490"/>
      <c r="S31" s="490"/>
      <c r="T31" s="490"/>
      <c r="U31" s="490"/>
      <c r="V31" s="490"/>
      <c r="W31" s="518">
        <v>4356813.5999999996</v>
      </c>
      <c r="X31" s="143"/>
      <c r="AA31" s="143"/>
      <c r="AB31" s="143"/>
    </row>
    <row r="32" spans="1:28" x14ac:dyDescent="0.2">
      <c r="A32" s="30" t="s">
        <v>7</v>
      </c>
      <c r="B32" s="511">
        <f t="shared" ref="B32:K32" si="6">+B33+B34</f>
        <v>0</v>
      </c>
      <c r="C32" s="512">
        <f t="shared" si="6"/>
        <v>3</v>
      </c>
      <c r="D32" s="512">
        <f t="shared" si="6"/>
        <v>26</v>
      </c>
      <c r="E32" s="512">
        <f t="shared" si="6"/>
        <v>0</v>
      </c>
      <c r="F32" s="512">
        <f t="shared" si="6"/>
        <v>0</v>
      </c>
      <c r="G32" s="512">
        <f t="shared" si="6"/>
        <v>0</v>
      </c>
      <c r="H32" s="512">
        <f t="shared" si="6"/>
        <v>0</v>
      </c>
      <c r="I32" s="512">
        <f t="shared" si="6"/>
        <v>0</v>
      </c>
      <c r="J32" s="512">
        <f t="shared" si="6"/>
        <v>0</v>
      </c>
      <c r="K32" s="512">
        <f t="shared" si="6"/>
        <v>0</v>
      </c>
      <c r="L32" s="513">
        <f>+L33+L34</f>
        <v>1054321.8</v>
      </c>
      <c r="M32" s="511">
        <f t="shared" ref="M32:V32" si="7">+M33+M34</f>
        <v>0</v>
      </c>
      <c r="N32" s="512">
        <f t="shared" si="7"/>
        <v>3</v>
      </c>
      <c r="O32" s="512">
        <f t="shared" si="7"/>
        <v>26</v>
      </c>
      <c r="P32" s="512">
        <f t="shared" si="7"/>
        <v>0</v>
      </c>
      <c r="Q32" s="512">
        <f t="shared" si="7"/>
        <v>0</v>
      </c>
      <c r="R32" s="512">
        <f t="shared" si="7"/>
        <v>0</v>
      </c>
      <c r="S32" s="512">
        <f t="shared" si="7"/>
        <v>0</v>
      </c>
      <c r="T32" s="512">
        <f t="shared" si="7"/>
        <v>0</v>
      </c>
      <c r="U32" s="512">
        <f t="shared" si="7"/>
        <v>0</v>
      </c>
      <c r="V32" s="512">
        <f t="shared" si="7"/>
        <v>0</v>
      </c>
      <c r="W32" s="513">
        <f>+W33+W34</f>
        <v>1067940.6000000001</v>
      </c>
      <c r="X32" s="129"/>
      <c r="AA32" s="143"/>
      <c r="AB32" s="143"/>
    </row>
    <row r="33" spans="1:28" x14ac:dyDescent="0.2">
      <c r="A33" s="29" t="s">
        <v>582</v>
      </c>
      <c r="B33" s="510"/>
      <c r="C33" s="490">
        <v>3</v>
      </c>
      <c r="D33" s="490"/>
      <c r="E33" s="490"/>
      <c r="F33" s="490"/>
      <c r="G33" s="490"/>
      <c r="H33" s="490"/>
      <c r="I33" s="490"/>
      <c r="J33" s="490"/>
      <c r="L33" s="518">
        <v>125187</v>
      </c>
      <c r="M33" s="510"/>
      <c r="N33" s="490">
        <v>3</v>
      </c>
      <c r="O33" s="490"/>
      <c r="P33" s="490"/>
      <c r="Q33" s="490"/>
      <c r="R33" s="490"/>
      <c r="S33" s="490"/>
      <c r="T33" s="490"/>
      <c r="U33" s="490"/>
      <c r="W33" s="518">
        <v>125187</v>
      </c>
      <c r="X33" s="131"/>
      <c r="AA33" s="143"/>
      <c r="AB33" s="143"/>
    </row>
    <row r="34" spans="1:28" ht="13.5" thickBot="1" x14ac:dyDescent="0.25">
      <c r="A34" s="29" t="s">
        <v>86</v>
      </c>
      <c r="B34" s="510"/>
      <c r="C34" s="490"/>
      <c r="D34" s="490">
        <v>26</v>
      </c>
      <c r="E34" s="490"/>
      <c r="F34" s="490"/>
      <c r="G34" s="490"/>
      <c r="H34" s="490"/>
      <c r="I34" s="490"/>
      <c r="J34" s="490"/>
      <c r="L34" s="518">
        <v>929134.8</v>
      </c>
      <c r="M34" s="510"/>
      <c r="N34" s="490"/>
      <c r="O34" s="490">
        <v>26</v>
      </c>
      <c r="P34" s="490"/>
      <c r="Q34" s="490"/>
      <c r="R34" s="490"/>
      <c r="S34" s="490"/>
      <c r="T34" s="490"/>
      <c r="U34" s="490"/>
      <c r="W34" s="518">
        <v>942753.6</v>
      </c>
      <c r="X34" s="143"/>
      <c r="AA34" s="143"/>
      <c r="AB34" s="143"/>
    </row>
    <row r="35" spans="1:28" ht="13.5" thickBot="1" x14ac:dyDescent="0.25">
      <c r="A35" s="32" t="s">
        <v>17</v>
      </c>
      <c r="B35" s="105">
        <f>+B32+B27+B19+B8</f>
        <v>1</v>
      </c>
      <c r="C35" s="107">
        <f t="shared" ref="C35:W35" si="8">+C32+C27+C19+C8</f>
        <v>246</v>
      </c>
      <c r="D35" s="107">
        <f t="shared" si="8"/>
        <v>437</v>
      </c>
      <c r="E35" s="107">
        <f t="shared" si="8"/>
        <v>0</v>
      </c>
      <c r="F35" s="107">
        <f t="shared" si="8"/>
        <v>0</v>
      </c>
      <c r="G35" s="107">
        <f t="shared" si="8"/>
        <v>0</v>
      </c>
      <c r="H35" s="107">
        <f t="shared" si="8"/>
        <v>0</v>
      </c>
      <c r="I35" s="107">
        <f t="shared" si="8"/>
        <v>126</v>
      </c>
      <c r="J35" s="107">
        <f t="shared" si="8"/>
        <v>43</v>
      </c>
      <c r="K35" s="107">
        <f t="shared" si="8"/>
        <v>0</v>
      </c>
      <c r="L35" s="520">
        <f t="shared" si="8"/>
        <v>50889758.599999994</v>
      </c>
      <c r="M35" s="105">
        <f>+M32+M27+M19+M8</f>
        <v>1</v>
      </c>
      <c r="N35" s="107">
        <f t="shared" si="8"/>
        <v>246</v>
      </c>
      <c r="O35" s="107">
        <f t="shared" si="8"/>
        <v>437</v>
      </c>
      <c r="P35" s="107">
        <f t="shared" si="8"/>
        <v>0</v>
      </c>
      <c r="Q35" s="107">
        <f t="shared" si="8"/>
        <v>0</v>
      </c>
      <c r="R35" s="107">
        <f t="shared" si="8"/>
        <v>0</v>
      </c>
      <c r="S35" s="107">
        <f t="shared" si="8"/>
        <v>0</v>
      </c>
      <c r="T35" s="107">
        <f t="shared" si="8"/>
        <v>126</v>
      </c>
      <c r="U35" s="107">
        <f t="shared" si="8"/>
        <v>43</v>
      </c>
      <c r="V35" s="107">
        <f t="shared" si="8"/>
        <v>0</v>
      </c>
      <c r="W35" s="520">
        <f t="shared" si="8"/>
        <v>51124059.199999996</v>
      </c>
      <c r="X35" s="129"/>
      <c r="AA35" s="143"/>
      <c r="AB35" s="143"/>
    </row>
    <row r="36" spans="1:28" x14ac:dyDescent="0.2">
      <c r="A36" s="523" t="s">
        <v>306</v>
      </c>
      <c r="B36" s="524"/>
      <c r="C36" s="524"/>
      <c r="D36" s="524"/>
      <c r="E36" s="524"/>
      <c r="F36" s="524"/>
      <c r="G36" s="524"/>
      <c r="H36" s="524"/>
      <c r="I36" s="524"/>
      <c r="J36" s="524"/>
      <c r="K36" s="524"/>
      <c r="L36" s="524"/>
      <c r="M36" s="524"/>
      <c r="N36" s="524"/>
      <c r="O36" s="524"/>
      <c r="P36" s="143"/>
      <c r="Q36" s="143"/>
      <c r="R36"/>
      <c r="S36"/>
      <c r="T36" s="143"/>
      <c r="U36" s="143"/>
      <c r="V36" s="143"/>
      <c r="W36" s="143"/>
      <c r="X36" s="143"/>
      <c r="Y36" s="143"/>
      <c r="Z36" s="143"/>
      <c r="AA36" s="143"/>
      <c r="AB36" s="143"/>
    </row>
    <row r="37" spans="1:28" x14ac:dyDescent="0.2">
      <c r="A37" s="26" t="s">
        <v>301</v>
      </c>
      <c r="P37" s="143"/>
      <c r="Q37" s="143"/>
      <c r="R37"/>
      <c r="S37"/>
      <c r="T37"/>
      <c r="U37"/>
      <c r="V37" s="143"/>
      <c r="W37" s="143"/>
      <c r="X37" s="143"/>
      <c r="Y37" s="143"/>
      <c r="Z37" s="143"/>
      <c r="AA37" s="143"/>
      <c r="AB37" s="143"/>
    </row>
    <row r="38" spans="1:28" x14ac:dyDescent="0.2">
      <c r="A38" s="26" t="s">
        <v>305</v>
      </c>
      <c r="H38" s="525"/>
      <c r="P38" s="143"/>
      <c r="Q38" s="143"/>
      <c r="R38"/>
      <c r="S38"/>
      <c r="T38"/>
      <c r="U38"/>
      <c r="V38" s="143"/>
      <c r="W38" s="143"/>
      <c r="X38" s="143"/>
      <c r="Y38" s="143"/>
      <c r="Z38" s="143"/>
      <c r="AA38" s="143"/>
      <c r="AB38" s="143"/>
    </row>
    <row r="39" spans="1:28" x14ac:dyDescent="0.2">
      <c r="A39" s="26" t="s">
        <v>309</v>
      </c>
      <c r="H39" s="525"/>
      <c r="X39" s="131"/>
    </row>
  </sheetData>
  <mergeCells count="2">
    <mergeCell ref="B5:L5"/>
    <mergeCell ref="M5:W5"/>
  </mergeCells>
  <printOptions horizontalCentered="1"/>
  <pageMargins left="0.25" right="0.25" top="0.75" bottom="0.75" header="0.3" footer="0.3"/>
  <pageSetup paperSize="9" scale="40" orientation="landscape" r:id="rId1"/>
  <headerFooter alignWithMargins="0">
    <oddHeader>&amp;C&amp;"Arial,Negrita"&amp;18PROYECTO DE PRESUPUESTO 2021</oddHeader>
    <oddFooter>&amp;L&amp;"Arial,Negrita"&amp;8PROYECTO DE PRESUPUESTO PARA EL AÑO FISCAL 2020
INFORMACIÓN PARA LA COMISIÓN DE PRESUPUESTO Y CUENTA GENERAL DE LA REPÚBLICA DEL CONGRESO DE LA REPÚBLICA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22">
    <tabColor theme="9" tint="-0.249977111117893"/>
    <pageSetUpPr fitToPage="1"/>
  </sheetPr>
  <dimension ref="A1:V25"/>
  <sheetViews>
    <sheetView tabSelected="1" view="pageLayout" zoomScale="90" zoomScaleNormal="100" zoomScaleSheetLayoutView="100" zoomScalePageLayoutView="90" workbookViewId="0">
      <selection activeCell="P10" sqref="P10"/>
    </sheetView>
  </sheetViews>
  <sheetFormatPr baseColWidth="10" defaultColWidth="11.42578125" defaultRowHeight="12" x14ac:dyDescent="0.2"/>
  <cols>
    <col min="1" max="1" width="62" style="3" customWidth="1"/>
    <col min="2" max="2" width="9.5703125" style="3" customWidth="1"/>
    <col min="3" max="3" width="40.7109375" style="3" customWidth="1"/>
    <col min="4" max="4" width="13.42578125" style="3" customWidth="1"/>
    <col min="5" max="5" width="15" style="3" customWidth="1"/>
    <col min="6" max="6" width="12.42578125" style="3" customWidth="1"/>
    <col min="7" max="7" width="10.42578125" style="3" customWidth="1"/>
    <col min="8" max="8" width="12.140625" style="3" customWidth="1"/>
    <col min="9" max="9" width="7.7109375" style="3" customWidth="1"/>
    <col min="10" max="10" width="11.42578125" style="3"/>
    <col min="11" max="11" width="10.85546875" style="3" customWidth="1"/>
    <col min="12" max="12" width="13.5703125" style="3" customWidth="1"/>
    <col min="13" max="13" width="11" style="3" customWidth="1"/>
    <col min="14" max="14" width="13" style="3" customWidth="1"/>
    <col min="15" max="15" width="12.42578125" style="3" customWidth="1"/>
    <col min="16" max="16" width="14.140625" style="3" customWidth="1"/>
    <col min="17" max="17" width="11" style="3" customWidth="1"/>
    <col min="18" max="22" width="11.42578125" style="3"/>
    <col min="23" max="23" width="16.5703125" style="3" customWidth="1"/>
    <col min="24" max="29" width="11.42578125" style="3"/>
    <col min="30" max="30" width="12.7109375" style="3" customWidth="1"/>
    <col min="31" max="31" width="14.7109375" style="3" customWidth="1"/>
    <col min="32" max="34" width="11.42578125" style="3"/>
    <col min="35" max="35" width="13.5703125" style="3" customWidth="1"/>
    <col min="36" max="16384" width="11.42578125" style="3"/>
  </cols>
  <sheetData>
    <row r="1" spans="1:22" s="146" customFormat="1" ht="15.75" x14ac:dyDescent="0.25">
      <c r="A1" s="123" t="s">
        <v>1288</v>
      </c>
      <c r="B1" s="151"/>
      <c r="C1" s="150"/>
      <c r="D1" s="150"/>
      <c r="E1" s="150"/>
      <c r="F1" s="150"/>
      <c r="H1" s="147"/>
      <c r="I1" s="147"/>
    </row>
    <row r="2" spans="1:22" s="148" customFormat="1" ht="15.75" x14ac:dyDescent="0.2">
      <c r="A2" s="354" t="s">
        <v>597</v>
      </c>
      <c r="B2" s="355"/>
      <c r="C2" s="349"/>
      <c r="D2" s="147"/>
      <c r="E2" s="147"/>
      <c r="F2" s="147"/>
      <c r="G2" s="147"/>
      <c r="H2" s="147"/>
      <c r="I2" s="147"/>
      <c r="J2" s="147"/>
      <c r="K2" s="147"/>
      <c r="L2" s="147"/>
      <c r="M2" s="147"/>
      <c r="N2" s="147"/>
      <c r="O2" s="147"/>
      <c r="P2" s="147"/>
      <c r="Q2" s="147"/>
      <c r="R2" s="147"/>
      <c r="S2" s="147"/>
      <c r="T2" s="147"/>
      <c r="U2" s="147"/>
      <c r="V2" s="147"/>
    </row>
    <row r="3" spans="1:22" s="78" customFormat="1" ht="12.75" thickBot="1" x14ac:dyDescent="0.25">
      <c r="A3" s="354" t="s">
        <v>598</v>
      </c>
      <c r="B3" s="354"/>
      <c r="C3" s="354"/>
      <c r="E3" s="9"/>
    </row>
    <row r="4" spans="1:22" ht="12.75" thickBot="1" x14ac:dyDescent="0.25">
      <c r="A4" s="209" t="s">
        <v>11</v>
      </c>
      <c r="B4" s="825" t="s">
        <v>351</v>
      </c>
      <c r="C4" s="825"/>
      <c r="D4" s="826" t="s">
        <v>422</v>
      </c>
      <c r="E4" s="828"/>
      <c r="F4" s="826" t="s">
        <v>423</v>
      </c>
      <c r="G4" s="827"/>
      <c r="H4" s="826" t="s">
        <v>350</v>
      </c>
      <c r="I4" s="827"/>
    </row>
    <row r="5" spans="1:22" s="65" customFormat="1" ht="24" customHeight="1" x14ac:dyDescent="0.2">
      <c r="A5" s="210" t="s">
        <v>10</v>
      </c>
      <c r="B5" s="211" t="s">
        <v>138</v>
      </c>
      <c r="C5" s="212" t="s">
        <v>25</v>
      </c>
      <c r="D5" s="210" t="s">
        <v>138</v>
      </c>
      <c r="E5" s="213" t="s">
        <v>25</v>
      </c>
      <c r="F5" s="210" t="s">
        <v>138</v>
      </c>
      <c r="G5" s="213" t="s">
        <v>25</v>
      </c>
      <c r="H5" s="210" t="s">
        <v>138</v>
      </c>
      <c r="I5" s="213" t="s">
        <v>25</v>
      </c>
    </row>
    <row r="6" spans="1:22" ht="19.5" customHeight="1" x14ac:dyDescent="0.2">
      <c r="A6" s="505" t="s">
        <v>135</v>
      </c>
      <c r="B6" s="501">
        <v>247</v>
      </c>
      <c r="C6" s="502">
        <v>20810200</v>
      </c>
      <c r="D6" s="501">
        <v>247</v>
      </c>
      <c r="E6" s="502">
        <v>20810200</v>
      </c>
      <c r="F6" s="501">
        <v>247</v>
      </c>
      <c r="G6" s="502">
        <v>20810200</v>
      </c>
      <c r="H6" s="506">
        <f>B6-D6</f>
        <v>0</v>
      </c>
      <c r="I6" s="502">
        <f>C6-E6</f>
        <v>0</v>
      </c>
    </row>
    <row r="7" spans="1:22" x14ac:dyDescent="0.2">
      <c r="A7" s="505" t="s">
        <v>583</v>
      </c>
      <c r="B7" s="501"/>
      <c r="C7" s="502">
        <v>312152</v>
      </c>
      <c r="D7" s="501"/>
      <c r="E7" s="502">
        <v>312152</v>
      </c>
      <c r="F7" s="501"/>
      <c r="G7" s="502">
        <v>312152</v>
      </c>
      <c r="H7" s="506"/>
      <c r="I7" s="502">
        <f t="shared" ref="I7:I22" si="0">C7-E7</f>
        <v>0</v>
      </c>
    </row>
    <row r="8" spans="1:22" x14ac:dyDescent="0.2">
      <c r="A8" s="505" t="s">
        <v>162</v>
      </c>
      <c r="B8" s="501"/>
      <c r="C8" s="502"/>
      <c r="D8" s="501"/>
      <c r="E8" s="502"/>
      <c r="F8" s="501"/>
      <c r="G8" s="502"/>
      <c r="H8" s="506"/>
      <c r="I8" s="502">
        <f t="shared" si="0"/>
        <v>0</v>
      </c>
    </row>
    <row r="9" spans="1:22" s="104" customFormat="1" x14ac:dyDescent="0.2">
      <c r="A9" s="507" t="s">
        <v>169</v>
      </c>
      <c r="B9" s="501"/>
      <c r="C9" s="502"/>
      <c r="D9" s="501"/>
      <c r="E9" s="502"/>
      <c r="F9" s="501"/>
      <c r="G9" s="502"/>
      <c r="H9" s="506"/>
      <c r="I9" s="502">
        <f t="shared" si="0"/>
        <v>0</v>
      </c>
    </row>
    <row r="10" spans="1:22" s="104" customFormat="1" x14ac:dyDescent="0.2">
      <c r="A10" s="505" t="s">
        <v>163</v>
      </c>
      <c r="B10" s="501"/>
      <c r="C10" s="502"/>
      <c r="D10" s="501"/>
      <c r="E10" s="502"/>
      <c r="F10" s="501"/>
      <c r="G10" s="502"/>
      <c r="H10" s="506"/>
      <c r="I10" s="502">
        <f t="shared" si="0"/>
        <v>0</v>
      </c>
    </row>
    <row r="11" spans="1:22" s="104" customFormat="1" x14ac:dyDescent="0.2">
      <c r="A11" s="507" t="s">
        <v>584</v>
      </c>
      <c r="B11" s="501"/>
      <c r="C11" s="502">
        <v>3567156</v>
      </c>
      <c r="D11" s="501"/>
      <c r="E11" s="502">
        <v>3567156</v>
      </c>
      <c r="F11" s="501"/>
      <c r="G11" s="502">
        <v>3567156</v>
      </c>
      <c r="H11" s="506"/>
      <c r="I11" s="502">
        <f>C11-E11</f>
        <v>0</v>
      </c>
    </row>
    <row r="12" spans="1:22" s="104" customFormat="1" x14ac:dyDescent="0.2">
      <c r="A12" s="505" t="s">
        <v>168</v>
      </c>
      <c r="B12" s="501"/>
      <c r="C12" s="502"/>
      <c r="D12" s="501"/>
      <c r="E12" s="502"/>
      <c r="F12" s="501"/>
      <c r="G12" s="502"/>
      <c r="H12" s="506"/>
      <c r="I12" s="502">
        <f t="shared" si="0"/>
        <v>0</v>
      </c>
    </row>
    <row r="13" spans="1:22" s="104" customFormat="1" x14ac:dyDescent="0.2">
      <c r="A13" s="505" t="s">
        <v>27</v>
      </c>
      <c r="B13" s="501"/>
      <c r="C13" s="502"/>
      <c r="D13" s="501"/>
      <c r="E13" s="502"/>
      <c r="F13" s="501"/>
      <c r="G13" s="502"/>
      <c r="H13" s="506"/>
      <c r="I13" s="502">
        <f t="shared" si="0"/>
        <v>0</v>
      </c>
    </row>
    <row r="14" spans="1:22" s="104" customFormat="1" x14ac:dyDescent="0.2">
      <c r="A14" s="505" t="s">
        <v>165</v>
      </c>
      <c r="B14" s="501"/>
      <c r="C14" s="502"/>
      <c r="D14" s="501"/>
      <c r="E14" s="502"/>
      <c r="F14" s="501"/>
      <c r="G14" s="502"/>
      <c r="H14" s="506"/>
      <c r="I14" s="502">
        <f t="shared" si="0"/>
        <v>0</v>
      </c>
    </row>
    <row r="15" spans="1:22" s="104" customFormat="1" x14ac:dyDescent="0.2">
      <c r="A15" s="505" t="s">
        <v>26</v>
      </c>
      <c r="B15" s="501"/>
      <c r="C15" s="502"/>
      <c r="D15" s="501"/>
      <c r="E15" s="502"/>
      <c r="F15" s="501"/>
      <c r="G15" s="502"/>
      <c r="H15" s="506"/>
      <c r="I15" s="502">
        <f t="shared" si="0"/>
        <v>0</v>
      </c>
    </row>
    <row r="16" spans="1:22" s="104" customFormat="1" x14ac:dyDescent="0.2">
      <c r="A16" s="505" t="s">
        <v>166</v>
      </c>
      <c r="B16" s="501"/>
      <c r="C16" s="502"/>
      <c r="D16" s="501"/>
      <c r="E16" s="502"/>
      <c r="F16" s="501"/>
      <c r="G16" s="502"/>
      <c r="H16" s="506"/>
      <c r="I16" s="502">
        <f t="shared" si="0"/>
        <v>0</v>
      </c>
    </row>
    <row r="17" spans="1:9" s="104" customFormat="1" x14ac:dyDescent="0.2">
      <c r="A17" s="505" t="s">
        <v>164</v>
      </c>
      <c r="B17" s="501"/>
      <c r="C17" s="502"/>
      <c r="D17" s="501"/>
      <c r="E17" s="502"/>
      <c r="F17" s="501"/>
      <c r="G17" s="502"/>
      <c r="H17" s="506"/>
      <c r="I17" s="502">
        <f t="shared" si="0"/>
        <v>0</v>
      </c>
    </row>
    <row r="18" spans="1:9" s="104" customFormat="1" x14ac:dyDescent="0.2">
      <c r="A18" s="505" t="s">
        <v>167</v>
      </c>
      <c r="B18" s="501"/>
      <c r="C18" s="502"/>
      <c r="D18" s="501"/>
      <c r="E18" s="502"/>
      <c r="F18" s="501"/>
      <c r="G18" s="502"/>
      <c r="H18" s="506"/>
      <c r="I18" s="502">
        <f t="shared" si="0"/>
        <v>0</v>
      </c>
    </row>
    <row r="19" spans="1:9" s="104" customFormat="1" x14ac:dyDescent="0.2">
      <c r="A19" s="505" t="s">
        <v>28</v>
      </c>
      <c r="B19" s="501"/>
      <c r="C19" s="502"/>
      <c r="D19" s="501"/>
      <c r="E19" s="502"/>
      <c r="F19" s="501"/>
      <c r="G19" s="502"/>
      <c r="H19" s="506"/>
      <c r="I19" s="502">
        <f t="shared" si="0"/>
        <v>0</v>
      </c>
    </row>
    <row r="20" spans="1:9" s="104" customFormat="1" x14ac:dyDescent="0.2">
      <c r="A20" s="505" t="s">
        <v>161</v>
      </c>
      <c r="B20" s="501"/>
      <c r="C20" s="502">
        <v>166563</v>
      </c>
      <c r="D20" s="501"/>
      <c r="E20" s="502">
        <v>166563</v>
      </c>
      <c r="F20" s="501"/>
      <c r="G20" s="502">
        <v>166563</v>
      </c>
      <c r="H20" s="506"/>
      <c r="I20" s="502">
        <f t="shared" si="0"/>
        <v>0</v>
      </c>
    </row>
    <row r="21" spans="1:9" x14ac:dyDescent="0.2">
      <c r="A21" s="505" t="s">
        <v>585</v>
      </c>
      <c r="B21" s="501"/>
      <c r="C21" s="502">
        <v>1679420</v>
      </c>
      <c r="D21" s="501"/>
      <c r="E21" s="502">
        <v>1679420</v>
      </c>
      <c r="F21" s="501"/>
      <c r="G21" s="502">
        <v>1679420</v>
      </c>
      <c r="H21" s="506"/>
      <c r="I21" s="502">
        <f t="shared" si="0"/>
        <v>0</v>
      </c>
    </row>
    <row r="22" spans="1:9" ht="12.75" thickBot="1" x14ac:dyDescent="0.25">
      <c r="A22" s="505" t="s">
        <v>586</v>
      </c>
      <c r="B22" s="501"/>
      <c r="C22" s="502">
        <v>2005042</v>
      </c>
      <c r="D22" s="501"/>
      <c r="E22" s="502">
        <v>2005042</v>
      </c>
      <c r="F22" s="501"/>
      <c r="G22" s="502">
        <v>2005042</v>
      </c>
      <c r="H22" s="506"/>
      <c r="I22" s="502">
        <f t="shared" si="0"/>
        <v>0</v>
      </c>
    </row>
    <row r="23" spans="1:9" ht="12.75" thickBot="1" x14ac:dyDescent="0.25">
      <c r="A23" s="503" t="s">
        <v>43</v>
      </c>
      <c r="B23" s="503">
        <f>+SUM(B6:B22)</f>
        <v>247</v>
      </c>
      <c r="C23" s="504">
        <f>+SUM(C6:C22)</f>
        <v>28540533</v>
      </c>
      <c r="D23" s="503">
        <f t="shared" ref="D23:I23" si="1">+SUM(D6:D22)</f>
        <v>247</v>
      </c>
      <c r="E23" s="504">
        <f t="shared" si="1"/>
        <v>28540533</v>
      </c>
      <c r="F23" s="503">
        <f t="shared" si="1"/>
        <v>247</v>
      </c>
      <c r="G23" s="504">
        <f t="shared" si="1"/>
        <v>28540533</v>
      </c>
      <c r="H23" s="508">
        <f t="shared" si="1"/>
        <v>0</v>
      </c>
      <c r="I23" s="504">
        <f t="shared" si="1"/>
        <v>0</v>
      </c>
    </row>
    <row r="24" spans="1:9" x14ac:dyDescent="0.2">
      <c r="A24" s="1" t="s">
        <v>81</v>
      </c>
      <c r="B24" s="2"/>
      <c r="C24" s="2"/>
      <c r="D24" s="2"/>
      <c r="E24" s="2"/>
      <c r="F24" s="2"/>
      <c r="G24" s="2"/>
      <c r="H24" s="2"/>
      <c r="I24" s="2"/>
    </row>
    <row r="25" spans="1:9" x14ac:dyDescent="0.2">
      <c r="A25" s="1"/>
      <c r="B25" s="2"/>
      <c r="C25" s="2"/>
      <c r="D25" s="2"/>
      <c r="E25" s="2"/>
      <c r="F25" s="2"/>
      <c r="G25" s="2"/>
      <c r="H25" s="2"/>
      <c r="I25" s="2"/>
    </row>
  </sheetData>
  <sortState xmlns:xlrd2="http://schemas.microsoft.com/office/spreadsheetml/2017/richdata2" ref="A9:A24">
    <sortCondition ref="A9:A24"/>
  </sortState>
  <mergeCells count="4">
    <mergeCell ref="B4:C4"/>
    <mergeCell ref="F4:G4"/>
    <mergeCell ref="H4:I4"/>
    <mergeCell ref="D4:E4"/>
  </mergeCells>
  <phoneticPr fontId="0" type="noConversion"/>
  <printOptions horizontalCentered="1"/>
  <pageMargins left="0.25" right="0.25" top="0.75" bottom="0.75" header="0.3" footer="0.3"/>
  <pageSetup paperSize="9" scale="78" orientation="landscape" r:id="rId1"/>
  <headerFooter alignWithMargins="0">
    <oddHeader>&amp;C&amp;"Arial,Negrita"&amp;18PROYECTO DE PRESUPUESTO 2021</oddHeader>
    <oddFooter>&amp;L&amp;"Arial,Negrita"&amp;8PROYECTO DE PRESUPUESTO PARA EL AÑO FISCAL 2020
INFORMACIÓN PARA LA COMISIÓN DE PRESUPUESTO Y CUENTA GENERAL DE LA REPÚBLICA DEL CONGRESO DE LA REPÚBLICA</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23">
    <tabColor theme="9" tint="-0.249977111117893"/>
    <pageSetUpPr fitToPage="1"/>
  </sheetPr>
  <dimension ref="A1:AI70"/>
  <sheetViews>
    <sheetView tabSelected="1" showWhiteSpace="0" view="pageLayout" topLeftCell="Q1" zoomScale="85" zoomScaleNormal="100" zoomScaleSheetLayoutView="80" zoomScalePageLayoutView="85" workbookViewId="0">
      <selection activeCell="P10" sqref="P10"/>
    </sheetView>
  </sheetViews>
  <sheetFormatPr baseColWidth="10" defaultColWidth="11.42578125" defaultRowHeight="12" x14ac:dyDescent="0.2"/>
  <cols>
    <col min="1" max="1" width="43.7109375" style="3" customWidth="1"/>
    <col min="2" max="2" width="9.5703125" style="3" customWidth="1"/>
    <col min="3" max="3" width="40.7109375" style="78" customWidth="1"/>
    <col min="4" max="4" width="13.42578125" style="3" customWidth="1"/>
    <col min="5" max="5" width="15" style="3" customWidth="1"/>
    <col min="6" max="6" width="12.42578125" style="104" customWidth="1"/>
    <col min="7" max="7" width="10.42578125" style="104" customWidth="1"/>
    <col min="8" max="8" width="12.140625" style="104" customWidth="1"/>
    <col min="9" max="9" width="7.7109375" style="104" customWidth="1"/>
    <col min="10" max="10" width="8.7109375" style="3" customWidth="1"/>
    <col min="11" max="11" width="10.140625" style="3" customWidth="1"/>
    <col min="12" max="12" width="13.5703125" style="78" customWidth="1"/>
    <col min="13" max="13" width="11" style="3" customWidth="1"/>
    <col min="14" max="14" width="13" style="3" customWidth="1"/>
    <col min="15" max="15" width="12.42578125" style="3" customWidth="1"/>
    <col min="16" max="16" width="13.28515625" style="78" customWidth="1"/>
    <col min="17" max="17" width="11" style="3" customWidth="1"/>
    <col min="18" max="18" width="10.28515625" style="3" customWidth="1"/>
    <col min="19" max="20" width="8.7109375" style="3" customWidth="1"/>
    <col min="21" max="22" width="8.7109375" style="104" customWidth="1"/>
    <col min="23" max="23" width="16.5703125" style="104" customWidth="1"/>
    <col min="24" max="24" width="8.7109375" style="104" customWidth="1"/>
    <col min="25" max="25" width="8.7109375" style="3" customWidth="1"/>
    <col min="26" max="26" width="11.42578125" style="3" customWidth="1"/>
    <col min="27" max="27" width="11" style="78" customWidth="1"/>
    <col min="28" max="29" width="10.7109375" style="3" customWidth="1"/>
    <col min="30" max="30" width="11.85546875" style="3" customWidth="1"/>
    <col min="31" max="31" width="13.85546875" style="78" customWidth="1"/>
    <col min="32" max="33" width="8.7109375" style="143" customWidth="1"/>
    <col min="34" max="34" width="8.7109375" style="78" customWidth="1"/>
    <col min="35" max="35" width="12.7109375" style="78" customWidth="1"/>
    <col min="36" max="16384" width="11.42578125" style="3"/>
  </cols>
  <sheetData>
    <row r="1" spans="1:35" s="131" customFormat="1" x14ac:dyDescent="0.2">
      <c r="A1" s="128" t="s">
        <v>440</v>
      </c>
    </row>
    <row r="2" spans="1:35" s="131" customFormat="1" x14ac:dyDescent="0.2">
      <c r="A2" s="354" t="s">
        <v>597</v>
      </c>
      <c r="B2" s="355"/>
      <c r="C2" s="349"/>
      <c r="D2" s="129"/>
      <c r="E2" s="129"/>
      <c r="F2" s="129"/>
      <c r="G2" s="129"/>
      <c r="H2" s="129"/>
      <c r="I2" s="129"/>
      <c r="J2" s="129"/>
      <c r="K2" s="129"/>
      <c r="L2" s="129"/>
      <c r="M2" s="129"/>
      <c r="N2" s="129"/>
      <c r="O2" s="129"/>
      <c r="P2" s="129"/>
      <c r="Q2" s="129"/>
      <c r="R2" s="129"/>
      <c r="S2" s="129"/>
      <c r="T2" s="129"/>
      <c r="U2" s="129"/>
      <c r="V2" s="129"/>
      <c r="W2" s="129"/>
      <c r="X2" s="129"/>
      <c r="Y2" s="129"/>
      <c r="Z2" s="129"/>
      <c r="AA2" s="129"/>
      <c r="AB2" s="129"/>
      <c r="AC2" s="129"/>
      <c r="AD2" s="129"/>
    </row>
    <row r="3" spans="1:35" s="128" customFormat="1" ht="12.75" thickBot="1" x14ac:dyDescent="0.25">
      <c r="A3" s="354" t="s">
        <v>598</v>
      </c>
      <c r="B3" s="354"/>
      <c r="C3" s="354"/>
      <c r="T3" s="130"/>
    </row>
    <row r="4" spans="1:35" s="143" customFormat="1" ht="30.75" customHeight="1" thickBot="1" x14ac:dyDescent="0.25">
      <c r="A4" s="820" t="s">
        <v>46</v>
      </c>
      <c r="B4" s="833" t="s">
        <v>352</v>
      </c>
      <c r="C4" s="833"/>
      <c r="D4" s="833"/>
      <c r="E4" s="833"/>
      <c r="F4" s="833"/>
      <c r="G4" s="833"/>
      <c r="H4" s="833"/>
      <c r="I4" s="833"/>
      <c r="J4" s="833"/>
      <c r="K4" s="833"/>
      <c r="L4" s="833"/>
      <c r="M4" s="833"/>
      <c r="N4" s="833"/>
      <c r="O4" s="833"/>
      <c r="P4" s="833"/>
      <c r="Q4" s="834" t="s">
        <v>441</v>
      </c>
      <c r="R4" s="835"/>
      <c r="S4" s="835"/>
      <c r="T4" s="835"/>
      <c r="U4" s="835"/>
      <c r="V4" s="835"/>
      <c r="W4" s="835"/>
      <c r="X4" s="835"/>
      <c r="Y4" s="835"/>
      <c r="Z4" s="835"/>
      <c r="AA4" s="835"/>
      <c r="AB4" s="835"/>
      <c r="AC4" s="835"/>
      <c r="AD4" s="835"/>
      <c r="AE4" s="836"/>
      <c r="AF4" s="837" t="s">
        <v>443</v>
      </c>
      <c r="AG4" s="838"/>
      <c r="AH4" s="829" t="s">
        <v>442</v>
      </c>
      <c r="AI4" s="830"/>
    </row>
    <row r="5" spans="1:35" s="143" customFormat="1" ht="172.5" customHeight="1" x14ac:dyDescent="0.2">
      <c r="A5" s="831"/>
      <c r="B5" s="214" t="s">
        <v>12</v>
      </c>
      <c r="C5" s="215" t="s">
        <v>139</v>
      </c>
      <c r="D5" s="216" t="s">
        <v>266</v>
      </c>
      <c r="E5" s="216" t="s">
        <v>141</v>
      </c>
      <c r="F5" s="216" t="s">
        <v>171</v>
      </c>
      <c r="G5" s="216" t="s">
        <v>172</v>
      </c>
      <c r="H5" s="216" t="s">
        <v>173</v>
      </c>
      <c r="I5" s="216" t="s">
        <v>174</v>
      </c>
      <c r="J5" s="216" t="s">
        <v>561</v>
      </c>
      <c r="K5" s="216" t="s">
        <v>142</v>
      </c>
      <c r="L5" s="216" t="s">
        <v>562</v>
      </c>
      <c r="M5" s="216" t="s">
        <v>170</v>
      </c>
      <c r="N5" s="217" t="s">
        <v>111</v>
      </c>
      <c r="O5" s="440" t="s">
        <v>147</v>
      </c>
      <c r="P5" s="214" t="s">
        <v>146</v>
      </c>
      <c r="Q5" s="441" t="s">
        <v>12</v>
      </c>
      <c r="R5" s="442" t="s">
        <v>139</v>
      </c>
      <c r="S5" s="443" t="s">
        <v>140</v>
      </c>
      <c r="T5" s="443" t="s">
        <v>141</v>
      </c>
      <c r="U5" s="443" t="s">
        <v>171</v>
      </c>
      <c r="V5" s="443" t="s">
        <v>172</v>
      </c>
      <c r="W5" s="443" t="s">
        <v>173</v>
      </c>
      <c r="X5" s="443" t="s">
        <v>174</v>
      </c>
      <c r="Y5" s="443" t="s">
        <v>561</v>
      </c>
      <c r="Z5" s="443" t="s">
        <v>142</v>
      </c>
      <c r="AA5" s="443" t="s">
        <v>563</v>
      </c>
      <c r="AB5" s="443" t="s">
        <v>170</v>
      </c>
      <c r="AC5" s="444" t="s">
        <v>111</v>
      </c>
      <c r="AD5" s="445" t="s">
        <v>147</v>
      </c>
      <c r="AE5" s="446" t="s">
        <v>353</v>
      </c>
      <c r="AF5" s="219" t="s">
        <v>151</v>
      </c>
      <c r="AG5" s="219" t="s">
        <v>150</v>
      </c>
      <c r="AH5" s="219" t="s">
        <v>12</v>
      </c>
      <c r="AI5" s="218" t="s">
        <v>354</v>
      </c>
    </row>
    <row r="6" spans="1:35" s="143" customFormat="1" ht="19.5" customHeight="1" thickBot="1" x14ac:dyDescent="0.25">
      <c r="A6" s="832"/>
      <c r="B6" s="447" t="s">
        <v>47</v>
      </c>
      <c r="C6" s="448" t="s">
        <v>48</v>
      </c>
      <c r="D6" s="449" t="s">
        <v>49</v>
      </c>
      <c r="E6" s="449" t="s">
        <v>50</v>
      </c>
      <c r="F6" s="450" t="s">
        <v>51</v>
      </c>
      <c r="G6" s="450" t="s">
        <v>52</v>
      </c>
      <c r="H6" s="450" t="s">
        <v>67</v>
      </c>
      <c r="I6" s="450" t="s">
        <v>110</v>
      </c>
      <c r="J6" s="450" t="s">
        <v>145</v>
      </c>
      <c r="K6" s="450" t="s">
        <v>149</v>
      </c>
      <c r="L6" s="450" t="s">
        <v>179</v>
      </c>
      <c r="M6" s="450" t="s">
        <v>180</v>
      </c>
      <c r="N6" s="451" t="s">
        <v>182</v>
      </c>
      <c r="O6" s="452" t="s">
        <v>183</v>
      </c>
      <c r="P6" s="453" t="s">
        <v>184</v>
      </c>
      <c r="Q6" s="454" t="s">
        <v>47</v>
      </c>
      <c r="R6" s="455" t="s">
        <v>48</v>
      </c>
      <c r="S6" s="456" t="s">
        <v>49</v>
      </c>
      <c r="T6" s="456" t="s">
        <v>50</v>
      </c>
      <c r="U6" s="457" t="s">
        <v>51</v>
      </c>
      <c r="V6" s="457" t="s">
        <v>52</v>
      </c>
      <c r="W6" s="457" t="s">
        <v>67</v>
      </c>
      <c r="X6" s="457" t="s">
        <v>110</v>
      </c>
      <c r="Y6" s="457" t="s">
        <v>145</v>
      </c>
      <c r="Z6" s="457" t="s">
        <v>149</v>
      </c>
      <c r="AA6" s="457" t="s">
        <v>179</v>
      </c>
      <c r="AB6" s="457" t="s">
        <v>180</v>
      </c>
      <c r="AC6" s="458" t="s">
        <v>182</v>
      </c>
      <c r="AD6" s="459" t="s">
        <v>183</v>
      </c>
      <c r="AE6" s="460" t="s">
        <v>184</v>
      </c>
      <c r="AF6" s="221"/>
      <c r="AG6" s="220"/>
      <c r="AH6" s="221"/>
      <c r="AI6" s="220"/>
    </row>
    <row r="7" spans="1:35" s="470" customFormat="1" x14ac:dyDescent="0.2">
      <c r="A7" s="461" t="s">
        <v>564</v>
      </c>
      <c r="B7" s="462">
        <f>+SUM(B8:B16)</f>
        <v>92</v>
      </c>
      <c r="C7" s="463">
        <f>SUM(C8:C16)</f>
        <v>107300</v>
      </c>
      <c r="D7" s="464">
        <f t="shared" ref="D7:J7" si="0">SUM(D8:D16)</f>
        <v>0</v>
      </c>
      <c r="E7" s="464">
        <f t="shared" si="0"/>
        <v>0</v>
      </c>
      <c r="F7" s="464">
        <f t="shared" si="0"/>
        <v>0</v>
      </c>
      <c r="G7" s="464">
        <f t="shared" si="0"/>
        <v>0</v>
      </c>
      <c r="H7" s="464">
        <f t="shared" si="0"/>
        <v>0</v>
      </c>
      <c r="I7" s="464">
        <f t="shared" si="0"/>
        <v>0</v>
      </c>
      <c r="J7" s="465">
        <f t="shared" si="0"/>
        <v>744</v>
      </c>
      <c r="K7" s="466">
        <f>+SUM(K8:K16)</f>
        <v>108044</v>
      </c>
      <c r="L7" s="466">
        <f>+SUM(L8:L16)</f>
        <v>239135.91999999993</v>
      </c>
      <c r="M7" s="463">
        <f t="shared" ref="M7:P7" si="1">+SUM(M8:M16)</f>
        <v>107854</v>
      </c>
      <c r="N7" s="467">
        <f t="shared" si="1"/>
        <v>346992</v>
      </c>
      <c r="O7" s="466">
        <f t="shared" si="1"/>
        <v>1643520</v>
      </c>
      <c r="P7" s="466">
        <f t="shared" si="1"/>
        <v>15005636</v>
      </c>
      <c r="Q7" s="468">
        <f>+SUM(Q8:Q16)</f>
        <v>92</v>
      </c>
      <c r="R7" s="469">
        <f>+SUM(R8:R16)</f>
        <v>107300</v>
      </c>
      <c r="S7" s="469">
        <f t="shared" ref="S7:Y7" si="2">+SUM(S8:S16)</f>
        <v>0</v>
      </c>
      <c r="T7" s="469">
        <f t="shared" si="2"/>
        <v>0</v>
      </c>
      <c r="U7" s="469">
        <f t="shared" si="2"/>
        <v>0</v>
      </c>
      <c r="V7" s="469">
        <f t="shared" si="2"/>
        <v>0</v>
      </c>
      <c r="W7" s="469">
        <f t="shared" si="2"/>
        <v>0</v>
      </c>
      <c r="X7" s="469">
        <f t="shared" si="2"/>
        <v>0</v>
      </c>
      <c r="Y7" s="469">
        <f t="shared" si="2"/>
        <v>744</v>
      </c>
      <c r="Z7" s="469">
        <f>+SUM(Z8:Z16)</f>
        <v>108044</v>
      </c>
      <c r="AA7" s="469">
        <f t="shared" ref="AA7:AG7" si="3">+SUM(AA8:AA16)</f>
        <v>239135.91999999993</v>
      </c>
      <c r="AB7" s="469">
        <f t="shared" si="3"/>
        <v>107854</v>
      </c>
      <c r="AC7" s="469">
        <f t="shared" si="3"/>
        <v>346992</v>
      </c>
      <c r="AD7" s="469">
        <f t="shared" si="3"/>
        <v>1643520</v>
      </c>
      <c r="AE7" s="469">
        <f t="shared" si="3"/>
        <v>15005636</v>
      </c>
      <c r="AF7" s="468">
        <f t="shared" si="3"/>
        <v>0</v>
      </c>
      <c r="AG7" s="469">
        <f t="shared" si="3"/>
        <v>0</v>
      </c>
      <c r="AH7" s="468">
        <f>+SUM(AH8:AH16)</f>
        <v>92</v>
      </c>
      <c r="AI7" s="466">
        <v>15005636</v>
      </c>
    </row>
    <row r="8" spans="1:35" s="143" customFormat="1" x14ac:dyDescent="0.2">
      <c r="A8" s="24" t="s">
        <v>565</v>
      </c>
      <c r="B8" s="24">
        <v>1</v>
      </c>
      <c r="C8" s="471">
        <v>15600</v>
      </c>
      <c r="D8" s="472">
        <v>0</v>
      </c>
      <c r="E8" s="472">
        <v>0</v>
      </c>
      <c r="F8" s="472">
        <v>0</v>
      </c>
      <c r="G8" s="472">
        <v>0</v>
      </c>
      <c r="H8" s="472">
        <v>0</v>
      </c>
      <c r="I8" s="472">
        <v>0</v>
      </c>
      <c r="J8" s="473">
        <v>0</v>
      </c>
      <c r="K8" s="474">
        <f>SUM(C8:J8)</f>
        <v>15600</v>
      </c>
      <c r="L8" s="472">
        <f>+(K8*2)+((K8*2)*0.09)+400</f>
        <v>34408</v>
      </c>
      <c r="M8" s="471">
        <v>0</v>
      </c>
      <c r="N8" s="475">
        <f>+L8+M8</f>
        <v>34408</v>
      </c>
      <c r="O8" s="471">
        <f t="shared" ref="O8:O16" si="4">+(K8*12)+N8</f>
        <v>221608</v>
      </c>
      <c r="P8" s="471">
        <f t="shared" ref="P8:P16" si="5">+B8*O8</f>
        <v>221608</v>
      </c>
      <c r="Q8" s="476">
        <v>1</v>
      </c>
      <c r="R8" s="474">
        <v>15600</v>
      </c>
      <c r="S8" s="472">
        <v>0</v>
      </c>
      <c r="T8" s="472">
        <v>0</v>
      </c>
      <c r="U8" s="472">
        <v>0</v>
      </c>
      <c r="V8" s="472">
        <v>0</v>
      </c>
      <c r="W8" s="472">
        <v>0</v>
      </c>
      <c r="X8" s="472">
        <v>0</v>
      </c>
      <c r="Y8" s="472">
        <v>0</v>
      </c>
      <c r="Z8" s="472">
        <f>+SUM(R8:Y8)</f>
        <v>15600</v>
      </c>
      <c r="AA8" s="472">
        <f t="shared" ref="AA8:AA16" si="6">+(Z8*2)+((Z8*2)*0.09)+400</f>
        <v>34408</v>
      </c>
      <c r="AB8" s="471">
        <v>0</v>
      </c>
      <c r="AC8" s="473">
        <f t="shared" ref="AC8:AC16" si="7">ROUND(AA8+AB8,0)</f>
        <v>34408</v>
      </c>
      <c r="AD8" s="471">
        <f t="shared" ref="AD8:AD16" si="8">+(Z8*12)+AC8</f>
        <v>221608</v>
      </c>
      <c r="AE8" s="473">
        <f t="shared" ref="AE8:AE16" si="9">+AD8*Q8</f>
        <v>221608</v>
      </c>
      <c r="AF8" s="476">
        <f t="shared" ref="AF8:AF16" si="10">+Q8-B8</f>
        <v>0</v>
      </c>
      <c r="AG8" s="471">
        <f t="shared" ref="AG8:AG16" si="11">+AE8-P8</f>
        <v>0</v>
      </c>
      <c r="AH8" s="477">
        <v>1</v>
      </c>
      <c r="AI8" s="471">
        <v>221608</v>
      </c>
    </row>
    <row r="9" spans="1:35" s="143" customFormat="1" x14ac:dyDescent="0.2">
      <c r="A9" s="24" t="s">
        <v>566</v>
      </c>
      <c r="B9" s="24">
        <v>1</v>
      </c>
      <c r="C9" s="471">
        <v>14500</v>
      </c>
      <c r="D9" s="472">
        <v>0</v>
      </c>
      <c r="E9" s="472">
        <v>0</v>
      </c>
      <c r="F9" s="472">
        <v>0</v>
      </c>
      <c r="G9" s="472">
        <v>0</v>
      </c>
      <c r="H9" s="472">
        <v>0</v>
      </c>
      <c r="I9" s="472">
        <v>0</v>
      </c>
      <c r="J9" s="473">
        <v>93</v>
      </c>
      <c r="K9" s="474">
        <f t="shared" ref="K9:K27" si="12">SUM(C9:J9)</f>
        <v>14593</v>
      </c>
      <c r="L9" s="472">
        <f t="shared" ref="L9:L27" si="13">+(K9*2)+((K9*2)*0.09)+400</f>
        <v>32212.739999999998</v>
      </c>
      <c r="M9" s="471">
        <f>ROUND(+K9*1.1667,0)</f>
        <v>17026</v>
      </c>
      <c r="N9" s="475">
        <f t="shared" ref="N9:N16" si="14">ROUND(L9+M9,0)</f>
        <v>49239</v>
      </c>
      <c r="O9" s="471">
        <f t="shared" si="4"/>
        <v>224355</v>
      </c>
      <c r="P9" s="471">
        <f t="shared" si="5"/>
        <v>224355</v>
      </c>
      <c r="Q9" s="478">
        <v>1</v>
      </c>
      <c r="R9" s="474">
        <v>14500</v>
      </c>
      <c r="S9" s="472">
        <v>0</v>
      </c>
      <c r="T9" s="472">
        <v>0</v>
      </c>
      <c r="U9" s="472">
        <v>0</v>
      </c>
      <c r="V9" s="472">
        <v>0</v>
      </c>
      <c r="W9" s="472">
        <v>0</v>
      </c>
      <c r="X9" s="472">
        <v>0</v>
      </c>
      <c r="Y9" s="479">
        <v>93</v>
      </c>
      <c r="Z9" s="472">
        <f t="shared" ref="Z9:Z27" si="15">+SUM(R9:Y9)</f>
        <v>14593</v>
      </c>
      <c r="AA9" s="480">
        <f t="shared" si="6"/>
        <v>32212.739999999998</v>
      </c>
      <c r="AB9" s="471">
        <f t="shared" ref="AB9:AB16" si="16">ROUND(+Z9*1.1667,0)</f>
        <v>17026</v>
      </c>
      <c r="AC9" s="473">
        <f t="shared" si="7"/>
        <v>49239</v>
      </c>
      <c r="AD9" s="471">
        <f t="shared" si="8"/>
        <v>224355</v>
      </c>
      <c r="AE9" s="473">
        <f t="shared" si="9"/>
        <v>224355</v>
      </c>
      <c r="AF9" s="476">
        <f t="shared" si="10"/>
        <v>0</v>
      </c>
      <c r="AG9" s="471">
        <f t="shared" si="11"/>
        <v>0</v>
      </c>
      <c r="AH9" s="478">
        <v>1</v>
      </c>
      <c r="AI9" s="471">
        <v>224355</v>
      </c>
    </row>
    <row r="10" spans="1:35" s="143" customFormat="1" x14ac:dyDescent="0.2">
      <c r="A10" s="24" t="s">
        <v>567</v>
      </c>
      <c r="B10" s="24">
        <v>9</v>
      </c>
      <c r="C10" s="471">
        <v>14000</v>
      </c>
      <c r="D10" s="472">
        <v>0</v>
      </c>
      <c r="E10" s="472">
        <v>0</v>
      </c>
      <c r="F10" s="472">
        <v>0</v>
      </c>
      <c r="G10" s="472">
        <v>0</v>
      </c>
      <c r="H10" s="472">
        <v>0</v>
      </c>
      <c r="I10" s="472">
        <v>0</v>
      </c>
      <c r="J10" s="473">
        <v>93</v>
      </c>
      <c r="K10" s="474">
        <f t="shared" si="12"/>
        <v>14093</v>
      </c>
      <c r="L10" s="472">
        <f t="shared" si="13"/>
        <v>31122.739999999998</v>
      </c>
      <c r="M10" s="471">
        <f>ROUND(K10*1.1667,0)</f>
        <v>16442</v>
      </c>
      <c r="N10" s="475">
        <f t="shared" si="14"/>
        <v>47565</v>
      </c>
      <c r="O10" s="471">
        <f t="shared" si="4"/>
        <v>216681</v>
      </c>
      <c r="P10" s="471">
        <f t="shared" si="5"/>
        <v>1950129</v>
      </c>
      <c r="Q10" s="478">
        <v>9</v>
      </c>
      <c r="R10" s="474">
        <v>14000</v>
      </c>
      <c r="S10" s="472">
        <v>0</v>
      </c>
      <c r="T10" s="472">
        <v>0</v>
      </c>
      <c r="U10" s="472">
        <v>0</v>
      </c>
      <c r="V10" s="472">
        <v>0</v>
      </c>
      <c r="W10" s="472">
        <v>0</v>
      </c>
      <c r="X10" s="472">
        <v>0</v>
      </c>
      <c r="Y10" s="479">
        <v>93</v>
      </c>
      <c r="Z10" s="472">
        <f t="shared" si="15"/>
        <v>14093</v>
      </c>
      <c r="AA10" s="480">
        <f t="shared" si="6"/>
        <v>31122.739999999998</v>
      </c>
      <c r="AB10" s="471">
        <f t="shared" si="16"/>
        <v>16442</v>
      </c>
      <c r="AC10" s="473">
        <f t="shared" si="7"/>
        <v>47565</v>
      </c>
      <c r="AD10" s="471">
        <f t="shared" si="8"/>
        <v>216681</v>
      </c>
      <c r="AE10" s="473">
        <f t="shared" si="9"/>
        <v>1950129</v>
      </c>
      <c r="AF10" s="476">
        <f t="shared" si="10"/>
        <v>0</v>
      </c>
      <c r="AG10" s="471">
        <f t="shared" si="11"/>
        <v>0</v>
      </c>
      <c r="AH10" s="478">
        <v>9</v>
      </c>
      <c r="AI10" s="471">
        <v>1950129</v>
      </c>
    </row>
    <row r="11" spans="1:35" s="143" customFormat="1" x14ac:dyDescent="0.2">
      <c r="A11" s="24" t="s">
        <v>568</v>
      </c>
      <c r="B11" s="24">
        <v>10</v>
      </c>
      <c r="C11" s="471">
        <v>13000</v>
      </c>
      <c r="D11" s="472">
        <v>0</v>
      </c>
      <c r="E11" s="472">
        <v>0</v>
      </c>
      <c r="F11" s="472">
        <v>0</v>
      </c>
      <c r="G11" s="472">
        <v>0</v>
      </c>
      <c r="H11" s="472">
        <v>0</v>
      </c>
      <c r="I11" s="472">
        <v>0</v>
      </c>
      <c r="J11" s="473">
        <v>93</v>
      </c>
      <c r="K11" s="474">
        <f t="shared" si="12"/>
        <v>13093</v>
      </c>
      <c r="L11" s="472">
        <f t="shared" si="13"/>
        <v>28942.739999999998</v>
      </c>
      <c r="M11" s="471">
        <f t="shared" ref="M11:M16" si="17">ROUND(+K11*1.1667,0)</f>
        <v>15276</v>
      </c>
      <c r="N11" s="475">
        <f t="shared" si="14"/>
        <v>44219</v>
      </c>
      <c r="O11" s="471">
        <f t="shared" si="4"/>
        <v>201335</v>
      </c>
      <c r="P11" s="471">
        <f t="shared" si="5"/>
        <v>2013350</v>
      </c>
      <c r="Q11" s="478">
        <v>10</v>
      </c>
      <c r="R11" s="474">
        <v>13000</v>
      </c>
      <c r="S11" s="472">
        <v>0</v>
      </c>
      <c r="T11" s="472">
        <v>0</v>
      </c>
      <c r="U11" s="472">
        <v>0</v>
      </c>
      <c r="V11" s="472">
        <v>0</v>
      </c>
      <c r="W11" s="472">
        <v>0</v>
      </c>
      <c r="X11" s="472">
        <v>0</v>
      </c>
      <c r="Y11" s="479">
        <v>93</v>
      </c>
      <c r="Z11" s="472">
        <f t="shared" si="15"/>
        <v>13093</v>
      </c>
      <c r="AA11" s="480">
        <f t="shared" si="6"/>
        <v>28942.739999999998</v>
      </c>
      <c r="AB11" s="471">
        <f t="shared" si="16"/>
        <v>15276</v>
      </c>
      <c r="AC11" s="473">
        <f t="shared" si="7"/>
        <v>44219</v>
      </c>
      <c r="AD11" s="471">
        <f t="shared" si="8"/>
        <v>201335</v>
      </c>
      <c r="AE11" s="473">
        <f t="shared" si="9"/>
        <v>2013350</v>
      </c>
      <c r="AF11" s="476">
        <f t="shared" si="10"/>
        <v>0</v>
      </c>
      <c r="AG11" s="471">
        <f t="shared" si="11"/>
        <v>0</v>
      </c>
      <c r="AH11" s="478">
        <v>10</v>
      </c>
      <c r="AI11" s="471">
        <v>2013350</v>
      </c>
    </row>
    <row r="12" spans="1:35" s="143" customFormat="1" x14ac:dyDescent="0.2">
      <c r="A12" s="24" t="s">
        <v>569</v>
      </c>
      <c r="B12" s="24">
        <v>7</v>
      </c>
      <c r="C12" s="471">
        <v>12000</v>
      </c>
      <c r="D12" s="472">
        <v>0</v>
      </c>
      <c r="E12" s="472">
        <v>0</v>
      </c>
      <c r="F12" s="472">
        <v>0</v>
      </c>
      <c r="G12" s="472">
        <v>0</v>
      </c>
      <c r="H12" s="472">
        <v>0</v>
      </c>
      <c r="I12" s="472">
        <v>0</v>
      </c>
      <c r="J12" s="473">
        <v>93</v>
      </c>
      <c r="K12" s="474">
        <f t="shared" si="12"/>
        <v>12093</v>
      </c>
      <c r="L12" s="472">
        <f t="shared" si="13"/>
        <v>26762.739999999998</v>
      </c>
      <c r="M12" s="471">
        <f t="shared" si="17"/>
        <v>14109</v>
      </c>
      <c r="N12" s="475">
        <f t="shared" si="14"/>
        <v>40872</v>
      </c>
      <c r="O12" s="471">
        <f t="shared" si="4"/>
        <v>185988</v>
      </c>
      <c r="P12" s="471">
        <f t="shared" si="5"/>
        <v>1301916</v>
      </c>
      <c r="Q12" s="478">
        <v>7</v>
      </c>
      <c r="R12" s="474">
        <v>12000</v>
      </c>
      <c r="S12" s="472">
        <v>0</v>
      </c>
      <c r="T12" s="472">
        <v>0</v>
      </c>
      <c r="U12" s="472">
        <v>0</v>
      </c>
      <c r="V12" s="472">
        <v>0</v>
      </c>
      <c r="W12" s="472">
        <v>0</v>
      </c>
      <c r="X12" s="472">
        <v>0</v>
      </c>
      <c r="Y12" s="479">
        <v>93</v>
      </c>
      <c r="Z12" s="472">
        <f t="shared" si="15"/>
        <v>12093</v>
      </c>
      <c r="AA12" s="480">
        <f t="shared" si="6"/>
        <v>26762.739999999998</v>
      </c>
      <c r="AB12" s="471">
        <f t="shared" si="16"/>
        <v>14109</v>
      </c>
      <c r="AC12" s="473">
        <f t="shared" si="7"/>
        <v>40872</v>
      </c>
      <c r="AD12" s="471">
        <f t="shared" si="8"/>
        <v>185988</v>
      </c>
      <c r="AE12" s="473">
        <f t="shared" si="9"/>
        <v>1301916</v>
      </c>
      <c r="AF12" s="476">
        <f t="shared" si="10"/>
        <v>0</v>
      </c>
      <c r="AG12" s="471">
        <f t="shared" si="11"/>
        <v>0</v>
      </c>
      <c r="AH12" s="478">
        <v>7</v>
      </c>
      <c r="AI12" s="471">
        <v>1301916</v>
      </c>
    </row>
    <row r="13" spans="1:35" s="143" customFormat="1" x14ac:dyDescent="0.2">
      <c r="A13" s="24" t="s">
        <v>570</v>
      </c>
      <c r="B13" s="24">
        <v>14</v>
      </c>
      <c r="C13" s="471">
        <v>11000</v>
      </c>
      <c r="D13" s="472">
        <v>0</v>
      </c>
      <c r="E13" s="472">
        <v>0</v>
      </c>
      <c r="F13" s="472">
        <v>0</v>
      </c>
      <c r="G13" s="472">
        <v>0</v>
      </c>
      <c r="H13" s="472">
        <v>0</v>
      </c>
      <c r="I13" s="472">
        <v>0</v>
      </c>
      <c r="J13" s="473">
        <v>93</v>
      </c>
      <c r="K13" s="474">
        <f t="shared" si="12"/>
        <v>11093</v>
      </c>
      <c r="L13" s="472">
        <f t="shared" si="13"/>
        <v>24582.74</v>
      </c>
      <c r="M13" s="471">
        <f t="shared" si="17"/>
        <v>12942</v>
      </c>
      <c r="N13" s="475">
        <f t="shared" si="14"/>
        <v>37525</v>
      </c>
      <c r="O13" s="471">
        <f t="shared" si="4"/>
        <v>170641</v>
      </c>
      <c r="P13" s="471">
        <f t="shared" si="5"/>
        <v>2388974</v>
      </c>
      <c r="Q13" s="478">
        <v>14</v>
      </c>
      <c r="R13" s="474">
        <v>11000</v>
      </c>
      <c r="S13" s="472">
        <v>0</v>
      </c>
      <c r="T13" s="472">
        <v>0</v>
      </c>
      <c r="U13" s="472">
        <v>0</v>
      </c>
      <c r="V13" s="472">
        <v>0</v>
      </c>
      <c r="W13" s="472">
        <v>0</v>
      </c>
      <c r="X13" s="472">
        <v>0</v>
      </c>
      <c r="Y13" s="479">
        <v>93</v>
      </c>
      <c r="Z13" s="472">
        <f t="shared" si="15"/>
        <v>11093</v>
      </c>
      <c r="AA13" s="480">
        <f t="shared" si="6"/>
        <v>24582.74</v>
      </c>
      <c r="AB13" s="471">
        <f t="shared" si="16"/>
        <v>12942</v>
      </c>
      <c r="AC13" s="473">
        <f t="shared" si="7"/>
        <v>37525</v>
      </c>
      <c r="AD13" s="471">
        <f t="shared" si="8"/>
        <v>170641</v>
      </c>
      <c r="AE13" s="473">
        <f t="shared" si="9"/>
        <v>2388974</v>
      </c>
      <c r="AF13" s="476">
        <f t="shared" si="10"/>
        <v>0</v>
      </c>
      <c r="AG13" s="471">
        <f t="shared" si="11"/>
        <v>0</v>
      </c>
      <c r="AH13" s="478">
        <v>14</v>
      </c>
      <c r="AI13" s="471">
        <v>2388974</v>
      </c>
    </row>
    <row r="14" spans="1:35" s="143" customFormat="1" x14ac:dyDescent="0.2">
      <c r="A14" s="24" t="s">
        <v>571</v>
      </c>
      <c r="B14" s="24">
        <v>1</v>
      </c>
      <c r="C14" s="471">
        <v>9400</v>
      </c>
      <c r="D14" s="472">
        <v>0</v>
      </c>
      <c r="E14" s="472">
        <v>0</v>
      </c>
      <c r="F14" s="472">
        <v>0</v>
      </c>
      <c r="G14" s="472">
        <v>0</v>
      </c>
      <c r="H14" s="472">
        <v>0</v>
      </c>
      <c r="I14" s="472">
        <v>0</v>
      </c>
      <c r="J14" s="473">
        <v>93</v>
      </c>
      <c r="K14" s="474">
        <f t="shared" si="12"/>
        <v>9493</v>
      </c>
      <c r="L14" s="472">
        <f t="shared" si="13"/>
        <v>21094.74</v>
      </c>
      <c r="M14" s="471">
        <f t="shared" si="17"/>
        <v>11075</v>
      </c>
      <c r="N14" s="475">
        <f t="shared" si="14"/>
        <v>32170</v>
      </c>
      <c r="O14" s="471">
        <f t="shared" si="4"/>
        <v>146086</v>
      </c>
      <c r="P14" s="471">
        <f t="shared" si="5"/>
        <v>146086</v>
      </c>
      <c r="Q14" s="478">
        <v>1</v>
      </c>
      <c r="R14" s="474">
        <v>9400</v>
      </c>
      <c r="S14" s="472">
        <v>0</v>
      </c>
      <c r="T14" s="472">
        <v>0</v>
      </c>
      <c r="U14" s="472">
        <v>0</v>
      </c>
      <c r="V14" s="472">
        <v>0</v>
      </c>
      <c r="W14" s="472">
        <v>0</v>
      </c>
      <c r="X14" s="472">
        <v>0</v>
      </c>
      <c r="Y14" s="479">
        <v>93</v>
      </c>
      <c r="Z14" s="472">
        <f t="shared" si="15"/>
        <v>9493</v>
      </c>
      <c r="AA14" s="480">
        <f t="shared" si="6"/>
        <v>21094.74</v>
      </c>
      <c r="AB14" s="471">
        <f t="shared" si="16"/>
        <v>11075</v>
      </c>
      <c r="AC14" s="473">
        <f t="shared" si="7"/>
        <v>32170</v>
      </c>
      <c r="AD14" s="471">
        <f t="shared" si="8"/>
        <v>146086</v>
      </c>
      <c r="AE14" s="473">
        <f t="shared" si="9"/>
        <v>146086</v>
      </c>
      <c r="AF14" s="476">
        <f t="shared" si="10"/>
        <v>0</v>
      </c>
      <c r="AG14" s="471">
        <f t="shared" si="11"/>
        <v>0</v>
      </c>
      <c r="AH14" s="478">
        <v>1</v>
      </c>
      <c r="AI14" s="471">
        <v>146086</v>
      </c>
    </row>
    <row r="15" spans="1:35" s="143" customFormat="1" x14ac:dyDescent="0.2">
      <c r="A15" s="24" t="s">
        <v>572</v>
      </c>
      <c r="B15" s="24">
        <v>23</v>
      </c>
      <c r="C15" s="471">
        <v>9400</v>
      </c>
      <c r="D15" s="472">
        <v>0</v>
      </c>
      <c r="E15" s="472">
        <v>0</v>
      </c>
      <c r="F15" s="472">
        <v>0</v>
      </c>
      <c r="G15" s="472">
        <v>0</v>
      </c>
      <c r="H15" s="472">
        <v>0</v>
      </c>
      <c r="I15" s="472">
        <v>0</v>
      </c>
      <c r="J15" s="473">
        <v>93</v>
      </c>
      <c r="K15" s="474">
        <f t="shared" si="12"/>
        <v>9493</v>
      </c>
      <c r="L15" s="472">
        <f t="shared" si="13"/>
        <v>21094.74</v>
      </c>
      <c r="M15" s="471">
        <f t="shared" si="17"/>
        <v>11075</v>
      </c>
      <c r="N15" s="475">
        <f t="shared" si="14"/>
        <v>32170</v>
      </c>
      <c r="O15" s="474">
        <f t="shared" si="4"/>
        <v>146086</v>
      </c>
      <c r="P15" s="471">
        <f t="shared" si="5"/>
        <v>3359978</v>
      </c>
      <c r="Q15" s="478">
        <v>23</v>
      </c>
      <c r="R15" s="474">
        <v>9400</v>
      </c>
      <c r="S15" s="472">
        <v>0</v>
      </c>
      <c r="T15" s="472">
        <v>0</v>
      </c>
      <c r="U15" s="472">
        <v>0</v>
      </c>
      <c r="V15" s="472">
        <v>0</v>
      </c>
      <c r="W15" s="472">
        <v>0</v>
      </c>
      <c r="X15" s="472">
        <v>0</v>
      </c>
      <c r="Y15" s="479">
        <v>93</v>
      </c>
      <c r="Z15" s="472">
        <f t="shared" si="15"/>
        <v>9493</v>
      </c>
      <c r="AA15" s="480">
        <f t="shared" si="6"/>
        <v>21094.74</v>
      </c>
      <c r="AB15" s="471">
        <f t="shared" si="16"/>
        <v>11075</v>
      </c>
      <c r="AC15" s="473">
        <f t="shared" si="7"/>
        <v>32170</v>
      </c>
      <c r="AD15" s="471">
        <f t="shared" si="8"/>
        <v>146086</v>
      </c>
      <c r="AE15" s="473">
        <f t="shared" si="9"/>
        <v>3359978</v>
      </c>
      <c r="AF15" s="476">
        <f t="shared" si="10"/>
        <v>0</v>
      </c>
      <c r="AG15" s="471">
        <f t="shared" si="11"/>
        <v>0</v>
      </c>
      <c r="AH15" s="478">
        <v>23</v>
      </c>
      <c r="AI15" s="471">
        <v>3359978</v>
      </c>
    </row>
    <row r="16" spans="1:35" s="143" customFormat="1" x14ac:dyDescent="0.2">
      <c r="A16" s="24" t="s">
        <v>573</v>
      </c>
      <c r="B16" s="24">
        <v>26</v>
      </c>
      <c r="C16" s="471">
        <v>8400</v>
      </c>
      <c r="D16" s="472">
        <v>0</v>
      </c>
      <c r="E16" s="472">
        <v>0</v>
      </c>
      <c r="F16" s="472">
        <v>0</v>
      </c>
      <c r="G16" s="472">
        <v>0</v>
      </c>
      <c r="H16" s="472">
        <v>0</v>
      </c>
      <c r="I16" s="472">
        <v>0</v>
      </c>
      <c r="J16" s="473">
        <v>93</v>
      </c>
      <c r="K16" s="474">
        <f t="shared" si="12"/>
        <v>8493</v>
      </c>
      <c r="L16" s="472">
        <f t="shared" si="13"/>
        <v>18914.740000000002</v>
      </c>
      <c r="M16" s="471">
        <f t="shared" si="17"/>
        <v>9909</v>
      </c>
      <c r="N16" s="475">
        <f t="shared" si="14"/>
        <v>28824</v>
      </c>
      <c r="O16" s="474">
        <f t="shared" si="4"/>
        <v>130740</v>
      </c>
      <c r="P16" s="471">
        <f t="shared" si="5"/>
        <v>3399240</v>
      </c>
      <c r="Q16" s="478">
        <v>26</v>
      </c>
      <c r="R16" s="474">
        <v>8400</v>
      </c>
      <c r="S16" s="472">
        <v>0</v>
      </c>
      <c r="T16" s="472">
        <v>0</v>
      </c>
      <c r="U16" s="472">
        <v>0</v>
      </c>
      <c r="V16" s="472">
        <v>0</v>
      </c>
      <c r="W16" s="472">
        <v>0</v>
      </c>
      <c r="X16" s="472">
        <v>0</v>
      </c>
      <c r="Y16" s="479">
        <v>93</v>
      </c>
      <c r="Z16" s="472">
        <f t="shared" si="15"/>
        <v>8493</v>
      </c>
      <c r="AA16" s="480">
        <f t="shared" si="6"/>
        <v>18914.740000000002</v>
      </c>
      <c r="AB16" s="471">
        <f t="shared" si="16"/>
        <v>9909</v>
      </c>
      <c r="AC16" s="473">
        <f t="shared" si="7"/>
        <v>28824</v>
      </c>
      <c r="AD16" s="471">
        <f t="shared" si="8"/>
        <v>130740</v>
      </c>
      <c r="AE16" s="473">
        <f t="shared" si="9"/>
        <v>3399240</v>
      </c>
      <c r="AF16" s="476">
        <f t="shared" si="10"/>
        <v>0</v>
      </c>
      <c r="AG16" s="471">
        <f t="shared" si="11"/>
        <v>0</v>
      </c>
      <c r="AH16" s="478">
        <v>26</v>
      </c>
      <c r="AI16" s="471">
        <v>3399240</v>
      </c>
    </row>
    <row r="17" spans="1:35" s="143" customFormat="1" x14ac:dyDescent="0.2">
      <c r="A17" s="481" t="s">
        <v>5</v>
      </c>
      <c r="B17" s="481">
        <f>+SUM(B18:B21)</f>
        <v>72</v>
      </c>
      <c r="C17" s="482">
        <f>SUM(C18:C21)</f>
        <v>23500</v>
      </c>
      <c r="D17" s="483">
        <f t="shared" ref="D17:J17" si="18">SUM(D18:D21)</f>
        <v>0</v>
      </c>
      <c r="E17" s="483">
        <f t="shared" si="18"/>
        <v>0</v>
      </c>
      <c r="F17" s="483">
        <f t="shared" si="18"/>
        <v>0</v>
      </c>
      <c r="G17" s="483">
        <f t="shared" si="18"/>
        <v>0</v>
      </c>
      <c r="H17" s="483">
        <f t="shared" si="18"/>
        <v>0</v>
      </c>
      <c r="I17" s="483">
        <f t="shared" si="18"/>
        <v>0</v>
      </c>
      <c r="J17" s="484">
        <f t="shared" si="18"/>
        <v>372</v>
      </c>
      <c r="K17" s="485">
        <f>+SUM(K18:K21)</f>
        <v>23872</v>
      </c>
      <c r="L17" s="485">
        <f>+SUM(L18:L21)</f>
        <v>53640.959999999999</v>
      </c>
      <c r="M17" s="482">
        <f t="shared" ref="M17:P17" si="19">+SUM(M18:M21)</f>
        <v>27851</v>
      </c>
      <c r="N17" s="486">
        <f t="shared" si="19"/>
        <v>81493</v>
      </c>
      <c r="O17" s="485">
        <f t="shared" si="19"/>
        <v>367957</v>
      </c>
      <c r="P17" s="485">
        <f t="shared" si="19"/>
        <v>7382875</v>
      </c>
      <c r="Q17" s="481">
        <f>+SUM(Q18:Q21)</f>
        <v>72</v>
      </c>
      <c r="R17" s="487">
        <f>+SUM(R18:R21)</f>
        <v>23500</v>
      </c>
      <c r="S17" s="487">
        <f t="shared" ref="S17:AE17" si="20">+SUM(S18:S21)</f>
        <v>0</v>
      </c>
      <c r="T17" s="487">
        <f t="shared" si="20"/>
        <v>0</v>
      </c>
      <c r="U17" s="487">
        <f t="shared" si="20"/>
        <v>0</v>
      </c>
      <c r="V17" s="487">
        <f t="shared" si="20"/>
        <v>0</v>
      </c>
      <c r="W17" s="487">
        <f t="shared" si="20"/>
        <v>0</v>
      </c>
      <c r="X17" s="487">
        <f t="shared" si="20"/>
        <v>0</v>
      </c>
      <c r="Y17" s="487">
        <f t="shared" si="20"/>
        <v>372</v>
      </c>
      <c r="Z17" s="487">
        <f t="shared" si="20"/>
        <v>23872</v>
      </c>
      <c r="AA17" s="487">
        <f t="shared" si="20"/>
        <v>53640.959999999999</v>
      </c>
      <c r="AB17" s="487">
        <f t="shared" si="20"/>
        <v>27851</v>
      </c>
      <c r="AC17" s="487">
        <f t="shared" si="20"/>
        <v>81493</v>
      </c>
      <c r="AD17" s="487">
        <f t="shared" si="20"/>
        <v>367957</v>
      </c>
      <c r="AE17" s="487">
        <f t="shared" si="20"/>
        <v>7382875</v>
      </c>
      <c r="AF17" s="488"/>
      <c r="AG17" s="489"/>
      <c r="AH17" s="481">
        <f>+SUM(AH18:AH21)</f>
        <v>72</v>
      </c>
      <c r="AI17" s="485">
        <v>7382875</v>
      </c>
    </row>
    <row r="18" spans="1:35" s="143" customFormat="1" x14ac:dyDescent="0.2">
      <c r="A18" s="24" t="s">
        <v>574</v>
      </c>
      <c r="B18" s="24">
        <v>49</v>
      </c>
      <c r="C18" s="471">
        <v>7000</v>
      </c>
      <c r="D18" s="472">
        <v>0</v>
      </c>
      <c r="E18" s="472">
        <v>0</v>
      </c>
      <c r="F18" s="472">
        <v>0</v>
      </c>
      <c r="G18" s="472">
        <v>0</v>
      </c>
      <c r="H18" s="472">
        <v>0</v>
      </c>
      <c r="I18" s="472">
        <v>0</v>
      </c>
      <c r="J18" s="473">
        <v>93</v>
      </c>
      <c r="K18" s="474">
        <f t="shared" si="12"/>
        <v>7093</v>
      </c>
      <c r="L18" s="472">
        <f t="shared" si="13"/>
        <v>15862.74</v>
      </c>
      <c r="M18" s="471">
        <f>ROUND(+K18*1.1667,0)</f>
        <v>8275</v>
      </c>
      <c r="N18" s="475">
        <f>ROUND(L18+M18,0)</f>
        <v>24138</v>
      </c>
      <c r="O18" s="474">
        <f>+(K18*12)+N18</f>
        <v>109254</v>
      </c>
      <c r="P18" s="471">
        <f>+B18*O18</f>
        <v>5353446</v>
      </c>
      <c r="Q18" s="490">
        <v>49</v>
      </c>
      <c r="R18" s="474">
        <v>7000</v>
      </c>
      <c r="S18" s="479">
        <v>0</v>
      </c>
      <c r="T18" s="479">
        <v>0</v>
      </c>
      <c r="U18" s="479">
        <v>0</v>
      </c>
      <c r="V18" s="479">
        <v>0</v>
      </c>
      <c r="W18" s="479">
        <v>0</v>
      </c>
      <c r="X18" s="479">
        <v>0</v>
      </c>
      <c r="Y18" s="479">
        <v>93</v>
      </c>
      <c r="Z18" s="472">
        <f t="shared" si="15"/>
        <v>7093</v>
      </c>
      <c r="AA18" s="480">
        <f>+(Z18*2)+((Z18*2)*0.09)+400</f>
        <v>15862.74</v>
      </c>
      <c r="AB18" s="471">
        <f>ROUND(+Z18*1.1667,0)</f>
        <v>8275</v>
      </c>
      <c r="AC18" s="473">
        <f>ROUND(AA18+AB18,0)</f>
        <v>24138</v>
      </c>
      <c r="AD18" s="471">
        <f>+(Z18*12)+AC18</f>
        <v>109254</v>
      </c>
      <c r="AE18" s="473">
        <f>+AD18*Q18</f>
        <v>5353446</v>
      </c>
      <c r="AF18" s="476">
        <f>+Q18-B18</f>
        <v>0</v>
      </c>
      <c r="AG18" s="471">
        <f>+AE18-P18</f>
        <v>0</v>
      </c>
      <c r="AH18" s="490">
        <v>49</v>
      </c>
      <c r="AI18" s="471">
        <v>5353446</v>
      </c>
    </row>
    <row r="19" spans="1:35" s="143" customFormat="1" x14ac:dyDescent="0.2">
      <c r="A19" s="24" t="s">
        <v>575</v>
      </c>
      <c r="B19" s="24">
        <v>9</v>
      </c>
      <c r="C19" s="471">
        <v>6000</v>
      </c>
      <c r="D19" s="472">
        <v>0</v>
      </c>
      <c r="E19" s="472">
        <v>0</v>
      </c>
      <c r="F19" s="472">
        <v>0</v>
      </c>
      <c r="G19" s="472">
        <v>0</v>
      </c>
      <c r="H19" s="472">
        <v>0</v>
      </c>
      <c r="I19" s="472">
        <v>0</v>
      </c>
      <c r="J19" s="473">
        <v>93</v>
      </c>
      <c r="K19" s="474">
        <f t="shared" si="12"/>
        <v>6093</v>
      </c>
      <c r="L19" s="472">
        <f t="shared" si="13"/>
        <v>13682.74</v>
      </c>
      <c r="M19" s="471">
        <f>ROUND(+K19*1.1667,0)</f>
        <v>7109</v>
      </c>
      <c r="N19" s="475">
        <f>ROUND(L19+M19,0)</f>
        <v>20792</v>
      </c>
      <c r="O19" s="474">
        <f>+(K19*12)+N19</f>
        <v>93908</v>
      </c>
      <c r="P19" s="471">
        <f>+B19*O19</f>
        <v>845172</v>
      </c>
      <c r="Q19" s="490">
        <v>9</v>
      </c>
      <c r="R19" s="474">
        <v>6000</v>
      </c>
      <c r="S19" s="479">
        <v>0</v>
      </c>
      <c r="T19" s="479">
        <v>0</v>
      </c>
      <c r="U19" s="479">
        <v>0</v>
      </c>
      <c r="V19" s="479">
        <v>0</v>
      </c>
      <c r="W19" s="479">
        <v>0</v>
      </c>
      <c r="X19" s="479">
        <v>0</v>
      </c>
      <c r="Y19" s="479">
        <v>93</v>
      </c>
      <c r="Z19" s="472">
        <f t="shared" si="15"/>
        <v>6093</v>
      </c>
      <c r="AA19" s="480">
        <f>+(Z19*2)+((Z19*2)*0.09)+400</f>
        <v>13682.74</v>
      </c>
      <c r="AB19" s="471">
        <f>ROUND(+Z19*1.1667,0)</f>
        <v>7109</v>
      </c>
      <c r="AC19" s="473">
        <f>ROUND(AA19+AB19,0)</f>
        <v>20792</v>
      </c>
      <c r="AD19" s="471">
        <f>+(Z19*12)+AC19</f>
        <v>93908</v>
      </c>
      <c r="AE19" s="473">
        <f>+AD19*Q19</f>
        <v>845172</v>
      </c>
      <c r="AF19" s="476">
        <f>+Q19-B19</f>
        <v>0</v>
      </c>
      <c r="AG19" s="471">
        <f>+AE19-P19</f>
        <v>0</v>
      </c>
      <c r="AH19" s="490">
        <v>9</v>
      </c>
      <c r="AI19" s="471">
        <v>845172</v>
      </c>
    </row>
    <row r="20" spans="1:35" s="143" customFormat="1" x14ac:dyDescent="0.2">
      <c r="A20" s="24" t="s">
        <v>576</v>
      </c>
      <c r="B20" s="24">
        <v>11</v>
      </c>
      <c r="C20" s="471">
        <v>5500</v>
      </c>
      <c r="D20" s="472">
        <v>0</v>
      </c>
      <c r="E20" s="472">
        <v>0</v>
      </c>
      <c r="F20" s="472">
        <v>0</v>
      </c>
      <c r="G20" s="472">
        <v>0</v>
      </c>
      <c r="H20" s="472">
        <v>0</v>
      </c>
      <c r="I20" s="472">
        <v>0</v>
      </c>
      <c r="J20" s="473">
        <v>93</v>
      </c>
      <c r="K20" s="474">
        <f t="shared" si="12"/>
        <v>5593</v>
      </c>
      <c r="L20" s="472">
        <f t="shared" si="13"/>
        <v>12592.74</v>
      </c>
      <c r="M20" s="471">
        <f>ROUND(+K20*1.1667,0)</f>
        <v>6525</v>
      </c>
      <c r="N20" s="475">
        <f>ROUND(L20+M20,0)</f>
        <v>19118</v>
      </c>
      <c r="O20" s="474">
        <f>+(K20*12)+N20</f>
        <v>86234</v>
      </c>
      <c r="P20" s="471">
        <f>+B20*O20</f>
        <v>948574</v>
      </c>
      <c r="Q20" s="490">
        <v>11</v>
      </c>
      <c r="R20" s="474">
        <v>5500</v>
      </c>
      <c r="S20" s="479">
        <v>0</v>
      </c>
      <c r="T20" s="479">
        <v>0</v>
      </c>
      <c r="U20" s="479">
        <v>0</v>
      </c>
      <c r="V20" s="479">
        <v>0</v>
      </c>
      <c r="W20" s="479">
        <v>0</v>
      </c>
      <c r="X20" s="479">
        <v>0</v>
      </c>
      <c r="Y20" s="479">
        <v>93</v>
      </c>
      <c r="Z20" s="472">
        <f t="shared" si="15"/>
        <v>5593</v>
      </c>
      <c r="AA20" s="480">
        <f>+(Z20*2)+((Z20*2)*0.09)+400</f>
        <v>12592.74</v>
      </c>
      <c r="AB20" s="471">
        <f>ROUND(+Z20*1.1667,0)</f>
        <v>6525</v>
      </c>
      <c r="AC20" s="473">
        <f>ROUND(AA20+AB20,0)</f>
        <v>19118</v>
      </c>
      <c r="AD20" s="471">
        <f>+(Z20*12)+AC20</f>
        <v>86234</v>
      </c>
      <c r="AE20" s="473">
        <f>+AD20*Q20</f>
        <v>948574</v>
      </c>
      <c r="AF20" s="476">
        <f>+Q20-B20</f>
        <v>0</v>
      </c>
      <c r="AG20" s="471">
        <f>+AE20-P20</f>
        <v>0</v>
      </c>
      <c r="AH20" s="490">
        <v>11</v>
      </c>
      <c r="AI20" s="471">
        <v>948574</v>
      </c>
    </row>
    <row r="21" spans="1:35" s="143" customFormat="1" x14ac:dyDescent="0.2">
      <c r="A21" s="24" t="s">
        <v>577</v>
      </c>
      <c r="B21" s="24">
        <v>3</v>
      </c>
      <c r="C21" s="471">
        <v>5000</v>
      </c>
      <c r="D21" s="472">
        <v>0</v>
      </c>
      <c r="E21" s="472">
        <v>0</v>
      </c>
      <c r="F21" s="472">
        <v>0</v>
      </c>
      <c r="G21" s="472">
        <v>0</v>
      </c>
      <c r="H21" s="472">
        <v>0</v>
      </c>
      <c r="I21" s="472">
        <v>0</v>
      </c>
      <c r="J21" s="473">
        <v>93</v>
      </c>
      <c r="K21" s="474">
        <f t="shared" si="12"/>
        <v>5093</v>
      </c>
      <c r="L21" s="472">
        <f t="shared" si="13"/>
        <v>11502.74</v>
      </c>
      <c r="M21" s="471">
        <f>ROUND(+K21*1.1667,0)</f>
        <v>5942</v>
      </c>
      <c r="N21" s="475">
        <f>ROUND(L21+M21,0)</f>
        <v>17445</v>
      </c>
      <c r="O21" s="471">
        <f>+(K21*12)+N21</f>
        <v>78561</v>
      </c>
      <c r="P21" s="471">
        <f>+B21*O21</f>
        <v>235683</v>
      </c>
      <c r="Q21" s="490">
        <v>3</v>
      </c>
      <c r="R21" s="474">
        <v>5000</v>
      </c>
      <c r="S21" s="479">
        <v>0</v>
      </c>
      <c r="T21" s="479">
        <v>0</v>
      </c>
      <c r="U21" s="479">
        <v>0</v>
      </c>
      <c r="V21" s="479">
        <v>0</v>
      </c>
      <c r="W21" s="479">
        <v>0</v>
      </c>
      <c r="X21" s="479">
        <v>0</v>
      </c>
      <c r="Y21" s="479">
        <v>93</v>
      </c>
      <c r="Z21" s="472">
        <f t="shared" si="15"/>
        <v>5093</v>
      </c>
      <c r="AA21" s="480">
        <f>+(Z21*2)+((Z21*2)*0.09)+400</f>
        <v>11502.74</v>
      </c>
      <c r="AB21" s="471">
        <f>ROUND(+Z21*1.1667,0)</f>
        <v>5942</v>
      </c>
      <c r="AC21" s="473">
        <f>ROUND(AA21+AB21,0)</f>
        <v>17445</v>
      </c>
      <c r="AD21" s="471">
        <f>+(Z21*12)+AC21</f>
        <v>78561</v>
      </c>
      <c r="AE21" s="473">
        <f>+AD21*Q21</f>
        <v>235683</v>
      </c>
      <c r="AF21" s="476">
        <f>+Q21-B21</f>
        <v>0</v>
      </c>
      <c r="AG21" s="471">
        <f>+AE21-P21</f>
        <v>0</v>
      </c>
      <c r="AH21" s="490">
        <v>3</v>
      </c>
      <c r="AI21" s="471">
        <v>235683</v>
      </c>
    </row>
    <row r="22" spans="1:35" s="143" customFormat="1" x14ac:dyDescent="0.2">
      <c r="A22" s="481" t="s">
        <v>6</v>
      </c>
      <c r="B22" s="481">
        <f>+SUM(B23:B25)</f>
        <v>80</v>
      </c>
      <c r="C22" s="482">
        <f>SUM(C23:C25)</f>
        <v>9600</v>
      </c>
      <c r="D22" s="483">
        <f t="shared" ref="D22:J22" si="21">SUM(D23:D25)</f>
        <v>0</v>
      </c>
      <c r="E22" s="483">
        <f t="shared" si="21"/>
        <v>0</v>
      </c>
      <c r="F22" s="483">
        <f t="shared" si="21"/>
        <v>0</v>
      </c>
      <c r="G22" s="483">
        <f t="shared" si="21"/>
        <v>0</v>
      </c>
      <c r="H22" s="483">
        <f t="shared" si="21"/>
        <v>0</v>
      </c>
      <c r="I22" s="483">
        <f t="shared" si="21"/>
        <v>0</v>
      </c>
      <c r="J22" s="484">
        <f t="shared" si="21"/>
        <v>279</v>
      </c>
      <c r="K22" s="485">
        <f>+SUM(K23:K25)</f>
        <v>9879</v>
      </c>
      <c r="L22" s="485">
        <f>+SUM(L23:L25)</f>
        <v>22736.22</v>
      </c>
      <c r="M22" s="482">
        <f t="shared" ref="M22:P22" si="22">+SUM(M23:M25)</f>
        <v>11526</v>
      </c>
      <c r="N22" s="486">
        <f t="shared" si="22"/>
        <v>34263</v>
      </c>
      <c r="O22" s="485">
        <f t="shared" si="22"/>
        <v>152811</v>
      </c>
      <c r="P22" s="485">
        <f t="shared" si="22"/>
        <v>4180852</v>
      </c>
      <c r="Q22" s="481">
        <f>+SUM(Q23:Q25)</f>
        <v>80</v>
      </c>
      <c r="R22" s="487">
        <f>+SUM(R23:R25)</f>
        <v>9600</v>
      </c>
      <c r="S22" s="487">
        <f t="shared" ref="S22:AE22" si="23">+SUM(S23:S25)</f>
        <v>0</v>
      </c>
      <c r="T22" s="487">
        <f t="shared" si="23"/>
        <v>0</v>
      </c>
      <c r="U22" s="487">
        <f t="shared" si="23"/>
        <v>0</v>
      </c>
      <c r="V22" s="487">
        <f t="shared" si="23"/>
        <v>0</v>
      </c>
      <c r="W22" s="487">
        <f t="shared" si="23"/>
        <v>0</v>
      </c>
      <c r="X22" s="487">
        <f t="shared" si="23"/>
        <v>0</v>
      </c>
      <c r="Y22" s="487">
        <f t="shared" si="23"/>
        <v>279</v>
      </c>
      <c r="Z22" s="487">
        <f t="shared" si="23"/>
        <v>9879</v>
      </c>
      <c r="AA22" s="487">
        <f t="shared" si="23"/>
        <v>22736.22</v>
      </c>
      <c r="AB22" s="487">
        <f t="shared" si="23"/>
        <v>11526</v>
      </c>
      <c r="AC22" s="487">
        <f t="shared" si="23"/>
        <v>34263</v>
      </c>
      <c r="AD22" s="487">
        <f t="shared" si="23"/>
        <v>152811</v>
      </c>
      <c r="AE22" s="487">
        <f t="shared" si="23"/>
        <v>4180852</v>
      </c>
      <c r="AF22" s="488"/>
      <c r="AG22" s="489"/>
      <c r="AH22" s="481">
        <f>+SUM(AH23:AH25)</f>
        <v>80</v>
      </c>
      <c r="AI22" s="485">
        <v>4180852</v>
      </c>
    </row>
    <row r="23" spans="1:35" s="143" customFormat="1" x14ac:dyDescent="0.2">
      <c r="A23" s="24" t="s">
        <v>578</v>
      </c>
      <c r="B23" s="24">
        <v>32</v>
      </c>
      <c r="C23" s="471">
        <v>3500</v>
      </c>
      <c r="D23" s="472">
        <v>0</v>
      </c>
      <c r="E23" s="472">
        <v>0</v>
      </c>
      <c r="F23" s="472">
        <v>0</v>
      </c>
      <c r="G23" s="472">
        <v>0</v>
      </c>
      <c r="H23" s="472">
        <v>0</v>
      </c>
      <c r="I23" s="472">
        <v>0</v>
      </c>
      <c r="J23" s="473">
        <v>93</v>
      </c>
      <c r="K23" s="474">
        <f t="shared" si="12"/>
        <v>3593</v>
      </c>
      <c r="L23" s="472">
        <f t="shared" si="13"/>
        <v>8232.74</v>
      </c>
      <c r="M23" s="471">
        <f>ROUND(+K23*1.1667,0)</f>
        <v>4192</v>
      </c>
      <c r="N23" s="475">
        <f>ROUND(L23+M23,0)</f>
        <v>12425</v>
      </c>
      <c r="O23" s="471">
        <f>+(K23*12)+N23</f>
        <v>55541</v>
      </c>
      <c r="P23" s="471">
        <f>+B23*O23</f>
        <v>1777312</v>
      </c>
      <c r="Q23" s="490">
        <v>32</v>
      </c>
      <c r="R23" s="474">
        <v>3500</v>
      </c>
      <c r="S23" s="479">
        <v>0</v>
      </c>
      <c r="T23" s="479">
        <v>0</v>
      </c>
      <c r="U23" s="479">
        <v>0</v>
      </c>
      <c r="V23" s="479">
        <v>0</v>
      </c>
      <c r="W23" s="479">
        <v>0</v>
      </c>
      <c r="X23" s="479">
        <v>0</v>
      </c>
      <c r="Y23" s="479">
        <v>93</v>
      </c>
      <c r="Z23" s="472">
        <f t="shared" si="15"/>
        <v>3593</v>
      </c>
      <c r="AA23" s="480">
        <f>+(Z23*2)+((Z23*2)*0.09)+400</f>
        <v>8232.74</v>
      </c>
      <c r="AB23" s="471">
        <f>ROUND(+Z23*1.1667,0)</f>
        <v>4192</v>
      </c>
      <c r="AC23" s="473">
        <f>ROUND(AA23+AB23,0)</f>
        <v>12425</v>
      </c>
      <c r="AD23" s="471">
        <f>+(Z23*12)+AC23</f>
        <v>55541</v>
      </c>
      <c r="AE23" s="473">
        <f>+AD23*Q23</f>
        <v>1777312</v>
      </c>
      <c r="AF23" s="476">
        <f>+Q23-B23</f>
        <v>0</v>
      </c>
      <c r="AG23" s="471">
        <f>+AE23-P23</f>
        <v>0</v>
      </c>
      <c r="AH23" s="490">
        <v>32</v>
      </c>
      <c r="AI23" s="471">
        <v>1777312</v>
      </c>
    </row>
    <row r="24" spans="1:35" s="143" customFormat="1" x14ac:dyDescent="0.2">
      <c r="A24" s="24" t="s">
        <v>579</v>
      </c>
      <c r="B24" s="24">
        <v>39</v>
      </c>
      <c r="C24" s="471">
        <v>3200</v>
      </c>
      <c r="D24" s="472">
        <v>0</v>
      </c>
      <c r="E24" s="472">
        <v>0</v>
      </c>
      <c r="F24" s="472">
        <v>0</v>
      </c>
      <c r="G24" s="472">
        <v>0</v>
      </c>
      <c r="H24" s="472">
        <v>0</v>
      </c>
      <c r="I24" s="472">
        <v>0</v>
      </c>
      <c r="J24" s="473">
        <v>93</v>
      </c>
      <c r="K24" s="474">
        <f t="shared" si="12"/>
        <v>3293</v>
      </c>
      <c r="L24" s="472">
        <f t="shared" si="13"/>
        <v>7578.74</v>
      </c>
      <c r="M24" s="471">
        <f>ROUND(+K24*1.1667,0)</f>
        <v>3842</v>
      </c>
      <c r="N24" s="475">
        <f>ROUND(L24+M24,0)</f>
        <v>11421</v>
      </c>
      <c r="O24" s="471">
        <f>+(K24*12)+N24</f>
        <v>50937</v>
      </c>
      <c r="P24" s="471">
        <f>+B24*O24</f>
        <v>1986543</v>
      </c>
      <c r="Q24" s="490">
        <v>39</v>
      </c>
      <c r="R24" s="474">
        <v>3200</v>
      </c>
      <c r="S24" s="479">
        <v>0</v>
      </c>
      <c r="T24" s="479">
        <v>0</v>
      </c>
      <c r="U24" s="479">
        <v>0</v>
      </c>
      <c r="V24" s="479">
        <v>0</v>
      </c>
      <c r="W24" s="479">
        <v>0</v>
      </c>
      <c r="X24" s="479">
        <v>0</v>
      </c>
      <c r="Y24" s="479">
        <v>93</v>
      </c>
      <c r="Z24" s="472">
        <f t="shared" si="15"/>
        <v>3293</v>
      </c>
      <c r="AA24" s="480">
        <f>+(Z24*2)+((Z24*2)*0.09)+400</f>
        <v>7578.74</v>
      </c>
      <c r="AB24" s="471">
        <f>ROUND(+Z24*1.1667,0)</f>
        <v>3842</v>
      </c>
      <c r="AC24" s="473">
        <f>ROUND(AA24+AB24,0)</f>
        <v>11421</v>
      </c>
      <c r="AD24" s="471">
        <f>+(Z24*12)+AC24</f>
        <v>50937</v>
      </c>
      <c r="AE24" s="473">
        <f>+AD24*Q24</f>
        <v>1986543</v>
      </c>
      <c r="AF24" s="476">
        <f>+Q24-B24</f>
        <v>0</v>
      </c>
      <c r="AG24" s="471">
        <f>+AE24-P24</f>
        <v>0</v>
      </c>
      <c r="AH24" s="490">
        <v>39</v>
      </c>
      <c r="AI24" s="471">
        <v>1986543</v>
      </c>
    </row>
    <row r="25" spans="1:35" s="143" customFormat="1" x14ac:dyDescent="0.2">
      <c r="A25" s="24" t="s">
        <v>580</v>
      </c>
      <c r="B25" s="24">
        <v>9</v>
      </c>
      <c r="C25" s="471">
        <v>2900</v>
      </c>
      <c r="D25" s="472">
        <v>0</v>
      </c>
      <c r="E25" s="472">
        <v>0</v>
      </c>
      <c r="F25" s="472">
        <v>0</v>
      </c>
      <c r="G25" s="472">
        <v>0</v>
      </c>
      <c r="H25" s="472">
        <v>0</v>
      </c>
      <c r="I25" s="472">
        <v>0</v>
      </c>
      <c r="J25" s="473">
        <v>93</v>
      </c>
      <c r="K25" s="474">
        <f t="shared" si="12"/>
        <v>2993</v>
      </c>
      <c r="L25" s="472">
        <f t="shared" si="13"/>
        <v>6924.74</v>
      </c>
      <c r="M25" s="471">
        <f>ROUND(+K25*1.1667,0)</f>
        <v>3492</v>
      </c>
      <c r="N25" s="475">
        <f>ROUND(L25+M25,0)</f>
        <v>10417</v>
      </c>
      <c r="O25" s="471">
        <f>+(K25*12)+N25</f>
        <v>46333</v>
      </c>
      <c r="P25" s="471">
        <f>+B25*O25</f>
        <v>416997</v>
      </c>
      <c r="Q25" s="490">
        <v>9</v>
      </c>
      <c r="R25" s="474">
        <v>2900</v>
      </c>
      <c r="S25" s="479">
        <v>0</v>
      </c>
      <c r="T25" s="479">
        <v>0</v>
      </c>
      <c r="U25" s="479">
        <v>0</v>
      </c>
      <c r="V25" s="479">
        <v>0</v>
      </c>
      <c r="W25" s="479">
        <v>0</v>
      </c>
      <c r="X25" s="479">
        <v>0</v>
      </c>
      <c r="Y25" s="479">
        <v>93</v>
      </c>
      <c r="Z25" s="472">
        <f t="shared" si="15"/>
        <v>2993</v>
      </c>
      <c r="AA25" s="480">
        <f>+(Z25*2)+((Z25*2)*0.09)+400</f>
        <v>6924.74</v>
      </c>
      <c r="AB25" s="471">
        <f>ROUND(+Z25*1.1667,0)</f>
        <v>3492</v>
      </c>
      <c r="AC25" s="473">
        <f>ROUND(AA25+AB25,0)</f>
        <v>10417</v>
      </c>
      <c r="AD25" s="471">
        <f>+(Z25*12)+AC25</f>
        <v>46333</v>
      </c>
      <c r="AE25" s="473">
        <f>+AD25*Q25</f>
        <v>416997</v>
      </c>
      <c r="AF25" s="476">
        <f>+Q25-B25</f>
        <v>0</v>
      </c>
      <c r="AG25" s="471">
        <f>+AE25-P25</f>
        <v>0</v>
      </c>
      <c r="AH25" s="490">
        <v>9</v>
      </c>
      <c r="AI25" s="471">
        <v>416997</v>
      </c>
    </row>
    <row r="26" spans="1:35" s="143" customFormat="1" x14ac:dyDescent="0.2">
      <c r="A26" s="481" t="s">
        <v>581</v>
      </c>
      <c r="B26" s="481">
        <f>+B27</f>
        <v>3</v>
      </c>
      <c r="C26" s="482">
        <f>SUM(C27)</f>
        <v>2600</v>
      </c>
      <c r="D26" s="483">
        <f t="shared" ref="D26:J26" si="24">SUM(D27)</f>
        <v>0</v>
      </c>
      <c r="E26" s="483">
        <f t="shared" si="24"/>
        <v>0</v>
      </c>
      <c r="F26" s="483">
        <f t="shared" si="24"/>
        <v>0</v>
      </c>
      <c r="G26" s="483">
        <f t="shared" si="24"/>
        <v>0</v>
      </c>
      <c r="H26" s="483">
        <f t="shared" si="24"/>
        <v>0</v>
      </c>
      <c r="I26" s="483">
        <f t="shared" si="24"/>
        <v>0</v>
      </c>
      <c r="J26" s="484">
        <f t="shared" si="24"/>
        <v>93</v>
      </c>
      <c r="K26" s="485">
        <f>+K27</f>
        <v>2693</v>
      </c>
      <c r="L26" s="485">
        <f t="shared" ref="L26:P26" si="25">+L27</f>
        <v>6270.74</v>
      </c>
      <c r="M26" s="482">
        <f t="shared" si="25"/>
        <v>3142</v>
      </c>
      <c r="N26" s="486">
        <f t="shared" si="25"/>
        <v>9413</v>
      </c>
      <c r="O26" s="485">
        <f t="shared" si="25"/>
        <v>41729</v>
      </c>
      <c r="P26" s="485">
        <f t="shared" si="25"/>
        <v>125187</v>
      </c>
      <c r="Q26" s="481">
        <f>+Q27</f>
        <v>3</v>
      </c>
      <c r="R26" s="487">
        <f>+R27</f>
        <v>2600</v>
      </c>
      <c r="S26" s="487">
        <f t="shared" ref="S26:AE26" si="26">+S27</f>
        <v>0</v>
      </c>
      <c r="T26" s="487">
        <f t="shared" si="26"/>
        <v>0</v>
      </c>
      <c r="U26" s="487">
        <f t="shared" si="26"/>
        <v>0</v>
      </c>
      <c r="V26" s="487">
        <f t="shared" si="26"/>
        <v>0</v>
      </c>
      <c r="W26" s="487">
        <f t="shared" si="26"/>
        <v>0</v>
      </c>
      <c r="X26" s="487">
        <f t="shared" si="26"/>
        <v>0</v>
      </c>
      <c r="Y26" s="487">
        <f t="shared" si="26"/>
        <v>93</v>
      </c>
      <c r="Z26" s="487">
        <f t="shared" si="26"/>
        <v>2693</v>
      </c>
      <c r="AA26" s="487">
        <f t="shared" si="26"/>
        <v>6270.74</v>
      </c>
      <c r="AB26" s="487">
        <f t="shared" si="26"/>
        <v>3142</v>
      </c>
      <c r="AC26" s="487">
        <f t="shared" si="26"/>
        <v>9413</v>
      </c>
      <c r="AD26" s="487">
        <f t="shared" si="26"/>
        <v>41729</v>
      </c>
      <c r="AE26" s="487">
        <f t="shared" si="26"/>
        <v>125187</v>
      </c>
      <c r="AF26" s="488"/>
      <c r="AG26" s="489"/>
      <c r="AH26" s="481">
        <f>+AH27</f>
        <v>3</v>
      </c>
      <c r="AI26" s="485">
        <v>125187</v>
      </c>
    </row>
    <row r="27" spans="1:35" s="143" customFormat="1" ht="12.75" thickBot="1" x14ac:dyDescent="0.25">
      <c r="A27" s="24" t="s">
        <v>582</v>
      </c>
      <c r="B27" s="24">
        <v>3</v>
      </c>
      <c r="C27" s="491">
        <v>2600</v>
      </c>
      <c r="D27" s="472">
        <v>0</v>
      </c>
      <c r="E27" s="472">
        <v>0</v>
      </c>
      <c r="F27" s="472">
        <v>0</v>
      </c>
      <c r="G27" s="472">
        <v>0</v>
      </c>
      <c r="H27" s="472">
        <v>0</v>
      </c>
      <c r="I27" s="472">
        <v>0</v>
      </c>
      <c r="J27" s="473">
        <v>93</v>
      </c>
      <c r="K27" s="474">
        <f t="shared" si="12"/>
        <v>2693</v>
      </c>
      <c r="L27" s="472">
        <f t="shared" si="13"/>
        <v>6270.74</v>
      </c>
      <c r="M27" s="471">
        <f>ROUND(+K27*1.1667,0)</f>
        <v>3142</v>
      </c>
      <c r="N27" s="475">
        <f>ROUND(L27+M27,0)</f>
        <v>9413</v>
      </c>
      <c r="O27" s="491">
        <f>+(K27*12)+N27</f>
        <v>41729</v>
      </c>
      <c r="P27" s="471">
        <f>+B27*O27</f>
        <v>125187</v>
      </c>
      <c r="Q27" s="490">
        <v>3</v>
      </c>
      <c r="R27" s="492">
        <v>2600</v>
      </c>
      <c r="S27" s="479">
        <v>0</v>
      </c>
      <c r="T27" s="479">
        <v>0</v>
      </c>
      <c r="U27" s="479">
        <v>0</v>
      </c>
      <c r="V27" s="479">
        <v>0</v>
      </c>
      <c r="W27" s="479">
        <v>0</v>
      </c>
      <c r="X27" s="479">
        <v>0</v>
      </c>
      <c r="Y27" s="479">
        <v>93</v>
      </c>
      <c r="Z27" s="472">
        <f t="shared" si="15"/>
        <v>2693</v>
      </c>
      <c r="AA27" s="480">
        <f>+(Z27*2)+((Z27*2)*0.09)+400</f>
        <v>6270.74</v>
      </c>
      <c r="AB27" s="471">
        <f>ROUND(+Z27*1.1667,0)</f>
        <v>3142</v>
      </c>
      <c r="AC27" s="473">
        <f>ROUND(AA27+AB27,0)</f>
        <v>9413</v>
      </c>
      <c r="AD27" s="471">
        <f>+(Z27*12)+AC27</f>
        <v>41729</v>
      </c>
      <c r="AE27" s="473">
        <f>+AD27*Q27</f>
        <v>125187</v>
      </c>
      <c r="AF27" s="476">
        <f>+Q27-B27</f>
        <v>0</v>
      </c>
      <c r="AG27" s="471">
        <f>+AE27-P27</f>
        <v>0</v>
      </c>
      <c r="AH27" s="490">
        <v>3</v>
      </c>
      <c r="AI27" s="491">
        <v>125187</v>
      </c>
    </row>
    <row r="28" spans="1:35" s="143" customFormat="1" ht="12.75" thickBot="1" x14ac:dyDescent="0.25">
      <c r="A28" s="493" t="s">
        <v>2</v>
      </c>
      <c r="B28" s="494">
        <f>+B26+B22+B17+B7</f>
        <v>247</v>
      </c>
      <c r="C28" s="495">
        <f>+C26+C22+C17+C7</f>
        <v>143000</v>
      </c>
      <c r="D28" s="495">
        <f t="shared" ref="D28:J28" si="27">+D26+D22+D17+D7</f>
        <v>0</v>
      </c>
      <c r="E28" s="495">
        <f t="shared" si="27"/>
        <v>0</v>
      </c>
      <c r="F28" s="495">
        <f t="shared" si="27"/>
        <v>0</v>
      </c>
      <c r="G28" s="495">
        <f t="shared" si="27"/>
        <v>0</v>
      </c>
      <c r="H28" s="495">
        <f t="shared" si="27"/>
        <v>0</v>
      </c>
      <c r="I28" s="495">
        <f t="shared" si="27"/>
        <v>0</v>
      </c>
      <c r="J28" s="496">
        <f t="shared" si="27"/>
        <v>1488</v>
      </c>
      <c r="K28" s="497">
        <f>+K7+K17+K22+K26</f>
        <v>144488</v>
      </c>
      <c r="L28" s="497">
        <f t="shared" ref="L28:P28" si="28">+L7+L17+L22+L26</f>
        <v>321783.83999999997</v>
      </c>
      <c r="M28" s="498">
        <f t="shared" si="28"/>
        <v>150373</v>
      </c>
      <c r="N28" s="497">
        <f t="shared" si="28"/>
        <v>472161</v>
      </c>
      <c r="O28" s="497">
        <f t="shared" si="28"/>
        <v>2206017</v>
      </c>
      <c r="P28" s="497">
        <f t="shared" si="28"/>
        <v>26694550</v>
      </c>
      <c r="Q28" s="494">
        <f>+Q26+Q22+Q17+Q7</f>
        <v>247</v>
      </c>
      <c r="R28" s="499">
        <f>+R26+R22+R17+R7</f>
        <v>143000</v>
      </c>
      <c r="S28" s="499">
        <f t="shared" ref="S28:AG28" si="29">+S26+S22+S17+S7</f>
        <v>0</v>
      </c>
      <c r="T28" s="499">
        <f t="shared" si="29"/>
        <v>0</v>
      </c>
      <c r="U28" s="499">
        <f t="shared" si="29"/>
        <v>0</v>
      </c>
      <c r="V28" s="499">
        <f t="shared" si="29"/>
        <v>0</v>
      </c>
      <c r="W28" s="499">
        <f t="shared" si="29"/>
        <v>0</v>
      </c>
      <c r="X28" s="499">
        <f t="shared" si="29"/>
        <v>0</v>
      </c>
      <c r="Y28" s="499">
        <f t="shared" si="29"/>
        <v>1488</v>
      </c>
      <c r="Z28" s="499">
        <f t="shared" si="29"/>
        <v>144488</v>
      </c>
      <c r="AA28" s="499">
        <f t="shared" si="29"/>
        <v>321783.83999999991</v>
      </c>
      <c r="AB28" s="499">
        <f t="shared" si="29"/>
        <v>150373</v>
      </c>
      <c r="AC28" s="499">
        <f t="shared" si="29"/>
        <v>472161</v>
      </c>
      <c r="AD28" s="499">
        <f t="shared" si="29"/>
        <v>2206017</v>
      </c>
      <c r="AE28" s="499">
        <f t="shared" si="29"/>
        <v>26694550</v>
      </c>
      <c r="AF28" s="500">
        <f t="shared" si="29"/>
        <v>0</v>
      </c>
      <c r="AG28" s="499">
        <f t="shared" si="29"/>
        <v>0</v>
      </c>
      <c r="AH28" s="494">
        <f>+AH26+AH22+AH17+AH7</f>
        <v>247</v>
      </c>
      <c r="AI28" s="499">
        <v>26694550</v>
      </c>
    </row>
    <row r="29" spans="1:35" s="143" customFormat="1" x14ac:dyDescent="0.2">
      <c r="A29" s="143" t="s">
        <v>54</v>
      </c>
    </row>
    <row r="30" spans="1:35" s="143" customFormat="1" x14ac:dyDescent="0.2">
      <c r="A30" s="143" t="s">
        <v>55</v>
      </c>
      <c r="B30" s="143" t="s">
        <v>152</v>
      </c>
    </row>
    <row r="31" spans="1:35" s="143" customFormat="1" x14ac:dyDescent="0.2">
      <c r="A31" s="143" t="s">
        <v>56</v>
      </c>
      <c r="B31" s="143" t="s">
        <v>57</v>
      </c>
    </row>
    <row r="32" spans="1:35" s="143" customFormat="1" x14ac:dyDescent="0.2">
      <c r="A32" s="143" t="s">
        <v>58</v>
      </c>
      <c r="B32" s="143" t="s">
        <v>59</v>
      </c>
    </row>
    <row r="33" spans="1:35" s="143" customFormat="1" x14ac:dyDescent="0.2">
      <c r="A33" s="143" t="s">
        <v>60</v>
      </c>
      <c r="B33" s="143" t="s">
        <v>61</v>
      </c>
    </row>
    <row r="34" spans="1:35" s="143" customFormat="1" x14ac:dyDescent="0.2">
      <c r="B34" s="143" t="s">
        <v>62</v>
      </c>
    </row>
    <row r="35" spans="1:35" s="143" customFormat="1" x14ac:dyDescent="0.2">
      <c r="A35" s="143" t="s">
        <v>63</v>
      </c>
      <c r="B35" s="143" t="s">
        <v>143</v>
      </c>
    </row>
    <row r="36" spans="1:35" s="143" customFormat="1" x14ac:dyDescent="0.2">
      <c r="B36" s="143" t="s">
        <v>64</v>
      </c>
    </row>
    <row r="37" spans="1:35" s="143" customFormat="1" x14ac:dyDescent="0.2">
      <c r="B37" s="143" t="s">
        <v>65</v>
      </c>
    </row>
    <row r="38" spans="1:35" s="143" customFormat="1" x14ac:dyDescent="0.2">
      <c r="B38" s="143" t="s">
        <v>66</v>
      </c>
    </row>
    <row r="39" spans="1:35" s="143" customFormat="1" x14ac:dyDescent="0.2">
      <c r="A39" s="143" t="s">
        <v>175</v>
      </c>
      <c r="B39" s="143" t="s">
        <v>176</v>
      </c>
    </row>
    <row r="40" spans="1:35" s="143" customFormat="1" x14ac:dyDescent="0.2">
      <c r="A40" s="143" t="s">
        <v>177</v>
      </c>
      <c r="B40" s="143" t="s">
        <v>148</v>
      </c>
    </row>
    <row r="41" spans="1:35" s="143" customFormat="1" x14ac:dyDescent="0.2">
      <c r="A41" s="143" t="s">
        <v>178</v>
      </c>
      <c r="B41" s="143" t="s">
        <v>144</v>
      </c>
    </row>
    <row r="42" spans="1:35" s="143" customFormat="1" x14ac:dyDescent="0.2">
      <c r="B42" s="143" t="s">
        <v>64</v>
      </c>
    </row>
    <row r="43" spans="1:35" s="143" customFormat="1" x14ac:dyDescent="0.2">
      <c r="B43" s="143" t="s">
        <v>65</v>
      </c>
    </row>
    <row r="44" spans="1:35" s="143" customFormat="1" x14ac:dyDescent="0.2">
      <c r="B44" s="143" t="s">
        <v>109</v>
      </c>
    </row>
    <row r="45" spans="1:35" s="143" customFormat="1" x14ac:dyDescent="0.2">
      <c r="A45" s="143" t="s">
        <v>187</v>
      </c>
      <c r="B45" s="143" t="s">
        <v>188</v>
      </c>
    </row>
    <row r="46" spans="1:35" s="143" customFormat="1" x14ac:dyDescent="0.2">
      <c r="A46" s="143" t="s">
        <v>185</v>
      </c>
      <c r="B46" s="143" t="s">
        <v>181</v>
      </c>
    </row>
    <row r="47" spans="1:35" s="143" customFormat="1" x14ac:dyDescent="0.2">
      <c r="A47" s="143" t="s">
        <v>186</v>
      </c>
      <c r="B47" s="143" t="s">
        <v>189</v>
      </c>
    </row>
    <row r="48" spans="1:35" x14ac:dyDescent="0.2">
      <c r="A48" s="13" t="s">
        <v>53</v>
      </c>
      <c r="B48" s="13"/>
      <c r="C48" s="10"/>
      <c r="D48" s="10"/>
      <c r="E48" s="10"/>
      <c r="F48" s="10"/>
      <c r="G48" s="10"/>
      <c r="H48" s="10"/>
      <c r="I48" s="10"/>
      <c r="J48" s="10"/>
      <c r="K48" s="10"/>
      <c r="L48" s="10"/>
      <c r="M48" s="10"/>
      <c r="N48" s="8"/>
      <c r="O48" s="47"/>
      <c r="P48" s="14"/>
      <c r="Q48" s="13"/>
      <c r="R48" s="10"/>
      <c r="S48" s="10"/>
      <c r="T48" s="10"/>
      <c r="U48" s="10"/>
      <c r="V48" s="10"/>
      <c r="W48" s="10"/>
      <c r="X48" s="10"/>
      <c r="Y48" s="10"/>
      <c r="Z48" s="10"/>
      <c r="AA48" s="10"/>
      <c r="AB48" s="10"/>
      <c r="AC48" s="8"/>
      <c r="AD48" s="47"/>
      <c r="AE48" s="14"/>
      <c r="AF48" s="14"/>
      <c r="AG48" s="13"/>
      <c r="AH48" s="14"/>
      <c r="AI48" s="13"/>
    </row>
    <row r="49" spans="1:35" x14ac:dyDescent="0.2">
      <c r="A49" s="13"/>
      <c r="B49" s="13"/>
      <c r="C49" s="10"/>
      <c r="D49" s="10"/>
      <c r="E49" s="10"/>
      <c r="F49" s="10"/>
      <c r="G49" s="10"/>
      <c r="H49" s="10"/>
      <c r="I49" s="10"/>
      <c r="J49" s="10"/>
      <c r="K49" s="10"/>
      <c r="L49" s="10"/>
      <c r="M49" s="10"/>
      <c r="N49" s="8"/>
      <c r="O49" s="47"/>
      <c r="P49" s="14"/>
      <c r="Q49" s="13"/>
      <c r="R49" s="10"/>
      <c r="S49" s="10"/>
      <c r="T49" s="10"/>
      <c r="U49" s="10"/>
      <c r="V49" s="10"/>
      <c r="W49" s="10"/>
      <c r="X49" s="10"/>
      <c r="Y49" s="10"/>
      <c r="Z49" s="10"/>
      <c r="AA49" s="10"/>
      <c r="AB49" s="10"/>
      <c r="AC49" s="8"/>
      <c r="AD49" s="47"/>
      <c r="AE49" s="14"/>
      <c r="AF49" s="14"/>
      <c r="AG49" s="13"/>
      <c r="AH49" s="14"/>
      <c r="AI49" s="13"/>
    </row>
    <row r="50" spans="1:35" ht="12.75" thickBot="1" x14ac:dyDescent="0.25">
      <c r="A50" s="43"/>
      <c r="B50" s="121"/>
      <c r="C50" s="12"/>
      <c r="D50" s="12"/>
      <c r="E50" s="12"/>
      <c r="F50" s="12"/>
      <c r="G50" s="12"/>
      <c r="H50" s="12"/>
      <c r="I50" s="12"/>
      <c r="J50" s="12"/>
      <c r="K50" s="12"/>
      <c r="L50" s="12"/>
      <c r="M50" s="12"/>
      <c r="N50" s="11"/>
      <c r="O50" s="48"/>
      <c r="P50" s="49"/>
      <c r="Q50" s="121"/>
      <c r="R50" s="12"/>
      <c r="S50" s="12"/>
      <c r="T50" s="12"/>
      <c r="U50" s="12"/>
      <c r="V50" s="12"/>
      <c r="W50" s="12"/>
      <c r="X50" s="12"/>
      <c r="Y50" s="12"/>
      <c r="Z50" s="12"/>
      <c r="AA50" s="12"/>
      <c r="AB50" s="12"/>
      <c r="AC50" s="11"/>
      <c r="AD50" s="48"/>
      <c r="AE50" s="49"/>
      <c r="AF50" s="49"/>
      <c r="AG50" s="121"/>
      <c r="AH50" s="49"/>
      <c r="AI50" s="121"/>
    </row>
    <row r="51" spans="1:35" ht="12.75" thickBot="1" x14ac:dyDescent="0.25">
      <c r="A51" s="80" t="s">
        <v>2</v>
      </c>
      <c r="B51" s="122"/>
      <c r="C51" s="120"/>
      <c r="D51" s="51"/>
      <c r="E51" s="51"/>
      <c r="F51" s="51"/>
      <c r="G51" s="51"/>
      <c r="H51" s="51"/>
      <c r="I51" s="51"/>
      <c r="J51" s="51"/>
      <c r="K51" s="51"/>
      <c r="L51" s="51"/>
      <c r="M51" s="51"/>
      <c r="N51" s="55"/>
      <c r="O51" s="66"/>
      <c r="P51" s="7"/>
      <c r="Q51" s="43"/>
      <c r="R51" s="120"/>
      <c r="S51" s="51"/>
      <c r="T51" s="51"/>
      <c r="U51" s="51"/>
      <c r="V51" s="51"/>
      <c r="W51" s="51"/>
      <c r="X51" s="51"/>
      <c r="Y51" s="51"/>
      <c r="Z51" s="51"/>
      <c r="AA51" s="51"/>
      <c r="AB51" s="51"/>
      <c r="AC51" s="55"/>
      <c r="AD51" s="66"/>
      <c r="AE51" s="7"/>
      <c r="AF51" s="7"/>
      <c r="AG51" s="43"/>
      <c r="AH51" s="7"/>
      <c r="AI51" s="43"/>
    </row>
    <row r="52" spans="1:35" x14ac:dyDescent="0.2">
      <c r="A52" s="3" t="s">
        <v>54</v>
      </c>
    </row>
    <row r="53" spans="1:35" x14ac:dyDescent="0.2">
      <c r="A53" s="3" t="s">
        <v>55</v>
      </c>
      <c r="B53" s="78" t="s">
        <v>152</v>
      </c>
    </row>
    <row r="54" spans="1:35" x14ac:dyDescent="0.2">
      <c r="A54" s="3" t="s">
        <v>56</v>
      </c>
      <c r="B54" s="78" t="s">
        <v>57</v>
      </c>
    </row>
    <row r="55" spans="1:35" x14ac:dyDescent="0.2">
      <c r="A55" s="3" t="s">
        <v>58</v>
      </c>
      <c r="B55" s="78" t="s">
        <v>59</v>
      </c>
    </row>
    <row r="56" spans="1:35" x14ac:dyDescent="0.2">
      <c r="A56" s="3" t="s">
        <v>60</v>
      </c>
      <c r="B56" s="78" t="s">
        <v>61</v>
      </c>
    </row>
    <row r="57" spans="1:35" x14ac:dyDescent="0.2">
      <c r="B57" s="78" t="s">
        <v>62</v>
      </c>
    </row>
    <row r="58" spans="1:35" x14ac:dyDescent="0.2">
      <c r="A58" s="3" t="s">
        <v>63</v>
      </c>
      <c r="B58" s="78" t="s">
        <v>143</v>
      </c>
    </row>
    <row r="59" spans="1:35" x14ac:dyDescent="0.2">
      <c r="B59" s="78" t="s">
        <v>64</v>
      </c>
    </row>
    <row r="60" spans="1:35" x14ac:dyDescent="0.2">
      <c r="B60" s="78" t="s">
        <v>65</v>
      </c>
    </row>
    <row r="61" spans="1:35" x14ac:dyDescent="0.2">
      <c r="B61" s="78" t="s">
        <v>66</v>
      </c>
    </row>
    <row r="62" spans="1:35" x14ac:dyDescent="0.2">
      <c r="A62" s="104" t="s">
        <v>175</v>
      </c>
      <c r="B62" s="104" t="s">
        <v>176</v>
      </c>
    </row>
    <row r="63" spans="1:35" s="78" customFormat="1" x14ac:dyDescent="0.2">
      <c r="A63" s="104" t="s">
        <v>177</v>
      </c>
      <c r="B63" s="78" t="s">
        <v>148</v>
      </c>
      <c r="F63" s="104"/>
      <c r="G63" s="104"/>
      <c r="H63" s="104"/>
      <c r="I63" s="104"/>
      <c r="U63" s="104"/>
      <c r="V63" s="104"/>
      <c r="W63" s="104"/>
      <c r="X63" s="104"/>
      <c r="AF63" s="143"/>
      <c r="AG63" s="143"/>
    </row>
    <row r="64" spans="1:35" x14ac:dyDescent="0.2">
      <c r="A64" s="104" t="s">
        <v>178</v>
      </c>
      <c r="B64" s="78" t="s">
        <v>144</v>
      </c>
    </row>
    <row r="65" spans="1:33" x14ac:dyDescent="0.2">
      <c r="B65" s="78" t="s">
        <v>64</v>
      </c>
    </row>
    <row r="66" spans="1:33" x14ac:dyDescent="0.2">
      <c r="B66" s="78" t="s">
        <v>65</v>
      </c>
    </row>
    <row r="67" spans="1:33" x14ac:dyDescent="0.2">
      <c r="B67" s="78" t="s">
        <v>109</v>
      </c>
    </row>
    <row r="68" spans="1:33" s="104" customFormat="1" x14ac:dyDescent="0.2">
      <c r="A68" s="104" t="s">
        <v>187</v>
      </c>
      <c r="B68" s="104" t="s">
        <v>188</v>
      </c>
      <c r="AF68" s="143"/>
      <c r="AG68" s="143"/>
    </row>
    <row r="69" spans="1:33" x14ac:dyDescent="0.2">
      <c r="A69" s="104" t="s">
        <v>185</v>
      </c>
      <c r="B69" s="104" t="s">
        <v>181</v>
      </c>
    </row>
    <row r="70" spans="1:33" x14ac:dyDescent="0.2">
      <c r="A70" s="104" t="s">
        <v>186</v>
      </c>
      <c r="B70" s="104" t="s">
        <v>189</v>
      </c>
    </row>
  </sheetData>
  <mergeCells count="5">
    <mergeCell ref="AH4:AI4"/>
    <mergeCell ref="A4:A6"/>
    <mergeCell ref="B4:P4"/>
    <mergeCell ref="Q4:AE4"/>
    <mergeCell ref="AF4:AG4"/>
  </mergeCells>
  <phoneticPr fontId="11" type="noConversion"/>
  <printOptions horizontalCentered="1"/>
  <pageMargins left="0.25" right="0.25" top="0.75" bottom="0.75" header="0.3" footer="0.3"/>
  <pageSetup paperSize="9" scale="32" orientation="landscape" r:id="rId1"/>
  <headerFooter alignWithMargins="0">
    <oddHeader xml:space="preserve">&amp;C&amp;"Arial,Negrita"&amp;18PROYECTO DE PRESUPUESTO 2021
</oddHeader>
    <oddFooter>&amp;L&amp;"Arial,Negrita"&amp;8PROYECTO DE PRESUPUESTO PARA EL AÑO FISCAL 2020
INFORMACIÓN PARA LA COMISIÓN DE PRESUPUESTO Y CUENTA GENERAL DE LA REPÚBLICA DEL CONGRESO DE LA REPÚBLICA</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27">
    <tabColor theme="9" tint="-0.249977111117893"/>
  </sheetPr>
  <dimension ref="A1:O109"/>
  <sheetViews>
    <sheetView tabSelected="1" view="pageLayout" topLeftCell="A37" zoomScale="85" zoomScaleNormal="100" zoomScaleSheetLayoutView="80" zoomScalePageLayoutView="85" workbookViewId="0">
      <selection activeCell="P10" sqref="P10"/>
    </sheetView>
  </sheetViews>
  <sheetFormatPr baseColWidth="10" defaultColWidth="11.42578125" defaultRowHeight="14.45" customHeight="1" x14ac:dyDescent="0.2"/>
  <cols>
    <col min="1" max="1" width="45.85546875" style="75" customWidth="1"/>
    <col min="2" max="2" width="9" style="75" customWidth="1"/>
    <col min="3" max="3" width="40.7109375" style="75" customWidth="1"/>
    <col min="4" max="4" width="13.42578125" style="75" customWidth="1"/>
    <col min="5" max="5" width="15" style="75" customWidth="1"/>
    <col min="6" max="6" width="12.42578125" style="75" customWidth="1"/>
    <col min="7" max="7" width="10.42578125" style="75" customWidth="1"/>
    <col min="8" max="8" width="12.140625" style="75" customWidth="1"/>
    <col min="9" max="9" width="7.7109375" style="75" customWidth="1"/>
    <col min="10" max="10" width="11.140625" style="75" customWidth="1"/>
    <col min="11" max="11" width="10.85546875" style="75" customWidth="1"/>
    <col min="12" max="12" width="13.5703125" style="75" customWidth="1"/>
    <col min="13" max="13" width="11" style="75" customWidth="1"/>
    <col min="14" max="14" width="13" style="75" customWidth="1"/>
    <col min="15" max="15" width="12.42578125" style="75" customWidth="1"/>
    <col min="16" max="16" width="14.140625" style="75" customWidth="1"/>
    <col min="17" max="17" width="11" style="75" customWidth="1"/>
    <col min="18" max="22" width="11.42578125" style="75"/>
    <col min="23" max="23" width="16.5703125" style="75" customWidth="1"/>
    <col min="24" max="29" width="11.42578125" style="75"/>
    <col min="30" max="30" width="12.7109375" style="75" customWidth="1"/>
    <col min="31" max="31" width="14.7109375" style="75" customWidth="1"/>
    <col min="32" max="34" width="11.42578125" style="75"/>
    <col min="35" max="35" width="13.5703125" style="75" customWidth="1"/>
    <col min="36" max="16384" width="11.42578125" style="75"/>
  </cols>
  <sheetData>
    <row r="1" spans="1:15" s="536" customFormat="1" ht="14.45" customHeight="1" x14ac:dyDescent="0.2">
      <c r="A1" s="153" t="s">
        <v>424</v>
      </c>
      <c r="B1" s="153"/>
      <c r="C1" s="153"/>
      <c r="D1" s="153"/>
      <c r="E1" s="153"/>
      <c r="F1" s="153"/>
      <c r="G1" s="153"/>
      <c r="H1" s="153"/>
      <c r="I1" s="153"/>
    </row>
    <row r="2" spans="1:15" s="234" customFormat="1" ht="14.45" customHeight="1" x14ac:dyDescent="0.2">
      <c r="A2" s="354" t="s">
        <v>597</v>
      </c>
      <c r="B2" s="355"/>
      <c r="C2" s="349"/>
      <c r="D2" s="153"/>
      <c r="E2" s="153"/>
      <c r="F2" s="153"/>
      <c r="G2" s="153"/>
      <c r="H2" s="153"/>
      <c r="I2" s="153"/>
      <c r="J2" s="153"/>
      <c r="K2" s="153"/>
      <c r="L2" s="153"/>
      <c r="M2" s="153"/>
      <c r="N2" s="153"/>
      <c r="O2" s="153"/>
    </row>
    <row r="3" spans="1:15" ht="14.45" customHeight="1" x14ac:dyDescent="0.2">
      <c r="A3" s="354" t="s">
        <v>598</v>
      </c>
      <c r="B3" s="354"/>
      <c r="C3" s="354"/>
      <c r="E3" s="537"/>
    </row>
    <row r="4" spans="1:15" ht="14.45" customHeight="1" thickBot="1" x14ac:dyDescent="0.25">
      <c r="A4" s="538" t="s">
        <v>507</v>
      </c>
      <c r="B4" s="537"/>
      <c r="E4" s="537"/>
    </row>
    <row r="5" spans="1:15" ht="14.45" customHeight="1" thickBot="1" x14ac:dyDescent="0.25">
      <c r="A5" s="839" t="s">
        <v>29</v>
      </c>
      <c r="B5" s="850" t="s">
        <v>355</v>
      </c>
      <c r="C5" s="844" t="s">
        <v>425</v>
      </c>
      <c r="D5" s="851" t="s">
        <v>426</v>
      </c>
      <c r="E5" s="842" t="s">
        <v>427</v>
      </c>
      <c r="F5" s="848" t="s">
        <v>428</v>
      </c>
      <c r="G5" s="840" t="s">
        <v>356</v>
      </c>
      <c r="H5" s="842" t="s">
        <v>357</v>
      </c>
      <c r="I5" s="840" t="s">
        <v>430</v>
      </c>
      <c r="J5" s="844" t="s">
        <v>429</v>
      </c>
    </row>
    <row r="6" spans="1:15" ht="19.5" customHeight="1" thickBot="1" x14ac:dyDescent="0.25">
      <c r="A6" s="839"/>
      <c r="B6" s="839"/>
      <c r="C6" s="846"/>
      <c r="D6" s="852"/>
      <c r="E6" s="847"/>
      <c r="F6" s="849"/>
      <c r="G6" s="841"/>
      <c r="H6" s="843"/>
      <c r="I6" s="841"/>
      <c r="J6" s="845"/>
    </row>
    <row r="7" spans="1:15" ht="14.45" customHeight="1" x14ac:dyDescent="0.2">
      <c r="A7" s="535" t="s">
        <v>515</v>
      </c>
      <c r="B7" s="555">
        <v>20868177</v>
      </c>
      <c r="C7" s="556">
        <v>19336561</v>
      </c>
      <c r="D7" s="560">
        <v>20718214</v>
      </c>
      <c r="E7" s="560">
        <v>20574034</v>
      </c>
      <c r="F7" s="557">
        <v>20810134</v>
      </c>
      <c r="G7" s="563">
        <f>+B7-D7</f>
        <v>149963</v>
      </c>
      <c r="H7" s="565">
        <f>+B7/C7</f>
        <v>1.0792082935533367</v>
      </c>
      <c r="I7" s="564">
        <f>+D7-F7</f>
        <v>-91920</v>
      </c>
      <c r="J7" s="566">
        <f>+D7/F7</f>
        <v>0.99558292128248671</v>
      </c>
    </row>
    <row r="8" spans="1:15" ht="14.45" customHeight="1" x14ac:dyDescent="0.2">
      <c r="A8" s="535" t="s">
        <v>516</v>
      </c>
      <c r="B8" s="554">
        <v>3564590</v>
      </c>
      <c r="C8" s="553">
        <v>3239001</v>
      </c>
      <c r="D8" s="561">
        <v>3568356</v>
      </c>
      <c r="E8" s="561">
        <v>3567156</v>
      </c>
      <c r="F8" s="558">
        <v>3567156</v>
      </c>
      <c r="G8" s="563">
        <f t="shared" ref="G8:G71" si="0">+B8-D8</f>
        <v>-3766</v>
      </c>
      <c r="H8" s="565">
        <f t="shared" ref="H8:H63" si="1">+B8/C8</f>
        <v>1.1005214262051788</v>
      </c>
      <c r="I8" s="564">
        <f t="shared" ref="I8:I71" si="2">+D8-F8</f>
        <v>1200</v>
      </c>
      <c r="J8" s="566">
        <f t="shared" ref="J8:J71" si="3">+D8/F8</f>
        <v>1.000336402444973</v>
      </c>
    </row>
    <row r="9" spans="1:15" ht="14.45" customHeight="1" x14ac:dyDescent="0.2">
      <c r="A9" s="535" t="s">
        <v>517</v>
      </c>
      <c r="B9" s="554">
        <v>1963030</v>
      </c>
      <c r="C9" s="553">
        <v>1925075</v>
      </c>
      <c r="D9" s="561">
        <v>2080069</v>
      </c>
      <c r="E9" s="561">
        <v>2040098</v>
      </c>
      <c r="F9" s="558">
        <v>2005007</v>
      </c>
      <c r="G9" s="563">
        <f t="shared" si="0"/>
        <v>-117039</v>
      </c>
      <c r="H9" s="565">
        <f t="shared" si="1"/>
        <v>1.0197161149565601</v>
      </c>
      <c r="I9" s="564">
        <f t="shared" si="2"/>
        <v>75062</v>
      </c>
      <c r="J9" s="566">
        <f t="shared" si="3"/>
        <v>1.0374372757800845</v>
      </c>
    </row>
    <row r="10" spans="1:15" ht="14.45" customHeight="1" x14ac:dyDescent="0.2">
      <c r="A10" s="535" t="s">
        <v>518</v>
      </c>
      <c r="B10" s="554">
        <v>333706</v>
      </c>
      <c r="C10" s="553">
        <v>860081</v>
      </c>
      <c r="D10" s="561">
        <v>312261</v>
      </c>
      <c r="E10" s="561">
        <v>497612</v>
      </c>
      <c r="F10" s="558">
        <v>312152</v>
      </c>
      <c r="G10" s="563">
        <f t="shared" si="0"/>
        <v>21445</v>
      </c>
      <c r="H10" s="565">
        <f t="shared" si="1"/>
        <v>0.38799368896650432</v>
      </c>
      <c r="I10" s="564">
        <f t="shared" si="2"/>
        <v>109</v>
      </c>
      <c r="J10" s="566">
        <f t="shared" si="3"/>
        <v>1.0003491888567109</v>
      </c>
    </row>
    <row r="11" spans="1:15" ht="14.45" customHeight="1" x14ac:dyDescent="0.2">
      <c r="A11" s="535" t="s">
        <v>519</v>
      </c>
      <c r="B11" s="554">
        <v>141801</v>
      </c>
      <c r="C11" s="553">
        <v>171696</v>
      </c>
      <c r="D11" s="561">
        <v>166563</v>
      </c>
      <c r="E11" s="561">
        <v>166563</v>
      </c>
      <c r="F11" s="558">
        <v>166562</v>
      </c>
      <c r="G11" s="563">
        <f t="shared" si="0"/>
        <v>-24762</v>
      </c>
      <c r="H11" s="565">
        <f t="shared" si="1"/>
        <v>0.82588412077159634</v>
      </c>
      <c r="I11" s="564">
        <f t="shared" si="2"/>
        <v>1</v>
      </c>
      <c r="J11" s="566">
        <f t="shared" si="3"/>
        <v>1.0000060037703677</v>
      </c>
    </row>
    <row r="12" spans="1:15" ht="14.45" customHeight="1" x14ac:dyDescent="0.2">
      <c r="A12" s="535" t="s">
        <v>520</v>
      </c>
      <c r="B12" s="554">
        <v>1653577</v>
      </c>
      <c r="C12" s="553">
        <v>1766716</v>
      </c>
      <c r="D12" s="561">
        <v>1679420</v>
      </c>
      <c r="E12" s="561">
        <v>1679420</v>
      </c>
      <c r="F12" s="558">
        <v>1663870</v>
      </c>
      <c r="G12" s="563">
        <f t="shared" si="0"/>
        <v>-25843</v>
      </c>
      <c r="H12" s="565">
        <f t="shared" si="1"/>
        <v>0.93596084486697351</v>
      </c>
      <c r="I12" s="564">
        <f t="shared" si="2"/>
        <v>15550</v>
      </c>
      <c r="J12" s="566">
        <f t="shared" si="3"/>
        <v>1.0093456820544875</v>
      </c>
    </row>
    <row r="13" spans="1:15" ht="14.45" customHeight="1" x14ac:dyDescent="0.2">
      <c r="A13" s="535" t="s">
        <v>521</v>
      </c>
      <c r="B13" s="554">
        <v>1980000</v>
      </c>
      <c r="C13" s="553">
        <v>1519915</v>
      </c>
      <c r="D13" s="561">
        <v>1980000</v>
      </c>
      <c r="E13" s="561">
        <v>1980000</v>
      </c>
      <c r="F13" s="558">
        <v>1711200</v>
      </c>
      <c r="G13" s="563">
        <f t="shared" si="0"/>
        <v>0</v>
      </c>
      <c r="H13" s="565">
        <f t="shared" si="1"/>
        <v>1.3027044275502249</v>
      </c>
      <c r="I13" s="564">
        <f t="shared" si="2"/>
        <v>268800</v>
      </c>
      <c r="J13" s="566">
        <f t="shared" si="3"/>
        <v>1.1570827489481066</v>
      </c>
    </row>
    <row r="14" spans="1:15" ht="14.45" customHeight="1" x14ac:dyDescent="0.2">
      <c r="A14" s="535" t="s">
        <v>522</v>
      </c>
      <c r="B14" s="554">
        <v>117714</v>
      </c>
      <c r="C14" s="553">
        <v>366767</v>
      </c>
      <c r="D14" s="561">
        <v>178616</v>
      </c>
      <c r="E14" s="561">
        <v>132816</v>
      </c>
      <c r="F14" s="558">
        <v>86160</v>
      </c>
      <c r="G14" s="563">
        <f t="shared" si="0"/>
        <v>-60902</v>
      </c>
      <c r="H14" s="565">
        <f t="shared" si="1"/>
        <v>0.32095035812927553</v>
      </c>
      <c r="I14" s="564">
        <f t="shared" si="2"/>
        <v>92456</v>
      </c>
      <c r="J14" s="566">
        <f t="shared" si="3"/>
        <v>2.0730733519034357</v>
      </c>
    </row>
    <row r="15" spans="1:15" ht="14.45" customHeight="1" x14ac:dyDescent="0.2">
      <c r="A15" s="535" t="s">
        <v>523</v>
      </c>
      <c r="B15" s="554">
        <v>2855</v>
      </c>
      <c r="C15" s="553">
        <v>230540</v>
      </c>
      <c r="D15" s="561">
        <v>900</v>
      </c>
      <c r="E15" s="561">
        <v>222758</v>
      </c>
      <c r="F15" s="558">
        <v>6007</v>
      </c>
      <c r="G15" s="563">
        <f t="shared" si="0"/>
        <v>1955</v>
      </c>
      <c r="H15" s="565">
        <f t="shared" si="1"/>
        <v>1.2383968074954455E-2</v>
      </c>
      <c r="I15" s="564">
        <f t="shared" si="2"/>
        <v>-5107</v>
      </c>
      <c r="J15" s="566">
        <f t="shared" si="3"/>
        <v>0.14982520392874979</v>
      </c>
    </row>
    <row r="16" spans="1:15" ht="14.45" customHeight="1" x14ac:dyDescent="0.2">
      <c r="A16" s="535" t="s">
        <v>524</v>
      </c>
      <c r="B16" s="554">
        <v>607666</v>
      </c>
      <c r="C16" s="553">
        <v>463548</v>
      </c>
      <c r="D16" s="561">
        <v>213383</v>
      </c>
      <c r="E16" s="561">
        <v>141640</v>
      </c>
      <c r="F16" s="558">
        <v>138332</v>
      </c>
      <c r="G16" s="563">
        <f t="shared" si="0"/>
        <v>394283</v>
      </c>
      <c r="H16" s="565">
        <f t="shared" si="1"/>
        <v>1.310901999361447</v>
      </c>
      <c r="I16" s="564">
        <f t="shared" si="2"/>
        <v>75051</v>
      </c>
      <c r="J16" s="566">
        <f t="shared" si="3"/>
        <v>1.5425425787236504</v>
      </c>
    </row>
    <row r="17" spans="1:10" ht="14.45" customHeight="1" x14ac:dyDescent="0.2">
      <c r="A17" s="535" t="s">
        <v>525</v>
      </c>
      <c r="B17" s="554">
        <v>267593</v>
      </c>
      <c r="C17" s="553">
        <v>299190</v>
      </c>
      <c r="D17" s="561">
        <v>454474</v>
      </c>
      <c r="E17" s="561">
        <v>159574</v>
      </c>
      <c r="F17" s="558">
        <v>183280</v>
      </c>
      <c r="G17" s="563">
        <f t="shared" si="0"/>
        <v>-186881</v>
      </c>
      <c r="H17" s="565">
        <f t="shared" si="1"/>
        <v>0.89439152378087505</v>
      </c>
      <c r="I17" s="564">
        <f t="shared" si="2"/>
        <v>271194</v>
      </c>
      <c r="J17" s="566">
        <f t="shared" si="3"/>
        <v>2.4796704495853339</v>
      </c>
    </row>
    <row r="18" spans="1:10" ht="14.45" customHeight="1" x14ac:dyDescent="0.2">
      <c r="A18" s="535" t="s">
        <v>592</v>
      </c>
      <c r="B18" s="554">
        <v>121</v>
      </c>
      <c r="C18" s="553">
        <v>1703</v>
      </c>
      <c r="D18" s="561">
        <v>0</v>
      </c>
      <c r="E18" s="561">
        <v>0</v>
      </c>
      <c r="F18" s="558">
        <v>0</v>
      </c>
      <c r="G18" s="563">
        <f t="shared" si="0"/>
        <v>121</v>
      </c>
      <c r="H18" s="565">
        <f t="shared" si="1"/>
        <v>7.1051086318261888E-2</v>
      </c>
      <c r="I18" s="564">
        <f t="shared" si="2"/>
        <v>0</v>
      </c>
      <c r="J18" s="566">
        <v>0</v>
      </c>
    </row>
    <row r="19" spans="1:10" ht="14.45" customHeight="1" x14ac:dyDescent="0.2">
      <c r="A19" s="535" t="s">
        <v>526</v>
      </c>
      <c r="B19" s="554">
        <v>112922</v>
      </c>
      <c r="C19" s="553">
        <v>151383</v>
      </c>
      <c r="D19" s="561">
        <v>137133</v>
      </c>
      <c r="E19" s="561">
        <v>103333</v>
      </c>
      <c r="F19" s="558">
        <v>112696</v>
      </c>
      <c r="G19" s="563">
        <f t="shared" si="0"/>
        <v>-24211</v>
      </c>
      <c r="H19" s="565">
        <f t="shared" si="1"/>
        <v>0.74593580520930358</v>
      </c>
      <c r="I19" s="564">
        <f t="shared" si="2"/>
        <v>24437</v>
      </c>
      <c r="J19" s="566">
        <f t="shared" si="3"/>
        <v>1.2168399943210051</v>
      </c>
    </row>
    <row r="20" spans="1:10" ht="14.45" customHeight="1" x14ac:dyDescent="0.2">
      <c r="A20" s="535" t="s">
        <v>527</v>
      </c>
      <c r="B20" s="554">
        <v>10258</v>
      </c>
      <c r="C20" s="553">
        <v>39367</v>
      </c>
      <c r="D20" s="561">
        <v>15200</v>
      </c>
      <c r="E20" s="561">
        <v>15200</v>
      </c>
      <c r="F20" s="558">
        <v>24295</v>
      </c>
      <c r="G20" s="563">
        <f t="shared" si="0"/>
        <v>-4942</v>
      </c>
      <c r="H20" s="565">
        <f t="shared" si="1"/>
        <v>0.26057357685370997</v>
      </c>
      <c r="I20" s="564">
        <f t="shared" si="2"/>
        <v>-9095</v>
      </c>
      <c r="J20" s="566">
        <f t="shared" si="3"/>
        <v>0.62564313644782876</v>
      </c>
    </row>
    <row r="21" spans="1:10" ht="14.45" customHeight="1" x14ac:dyDescent="0.2">
      <c r="A21" s="535" t="s">
        <v>24</v>
      </c>
      <c r="B21" s="554">
        <v>177282</v>
      </c>
      <c r="C21" s="553">
        <v>273866</v>
      </c>
      <c r="D21" s="561">
        <v>255200</v>
      </c>
      <c r="E21" s="561">
        <v>125200</v>
      </c>
      <c r="F21" s="558">
        <v>82719</v>
      </c>
      <c r="G21" s="563">
        <f t="shared" si="0"/>
        <v>-77918</v>
      </c>
      <c r="H21" s="565">
        <f t="shared" si="1"/>
        <v>0.64733117656079986</v>
      </c>
      <c r="I21" s="564">
        <f t="shared" si="2"/>
        <v>172481</v>
      </c>
      <c r="J21" s="566">
        <f t="shared" si="3"/>
        <v>3.0851436792030853</v>
      </c>
    </row>
    <row r="22" spans="1:10" ht="14.45" customHeight="1" x14ac:dyDescent="0.2">
      <c r="A22" s="535" t="s">
        <v>262</v>
      </c>
      <c r="B22" s="554">
        <v>24622</v>
      </c>
      <c r="C22" s="553">
        <v>81633</v>
      </c>
      <c r="D22" s="561">
        <v>150</v>
      </c>
      <c r="E22" s="561">
        <v>60950</v>
      </c>
      <c r="F22" s="558">
        <v>33212</v>
      </c>
      <c r="G22" s="563">
        <f t="shared" si="0"/>
        <v>24472</v>
      </c>
      <c r="H22" s="565">
        <f t="shared" si="1"/>
        <v>0.301618218122573</v>
      </c>
      <c r="I22" s="564">
        <f t="shared" si="2"/>
        <v>-33062</v>
      </c>
      <c r="J22" s="566">
        <f t="shared" si="3"/>
        <v>4.5164398410213174E-3</v>
      </c>
    </row>
    <row r="23" spans="1:10" ht="14.45" customHeight="1" x14ac:dyDescent="0.2">
      <c r="A23" s="535" t="s">
        <v>263</v>
      </c>
      <c r="B23" s="554">
        <v>10111</v>
      </c>
      <c r="C23" s="553">
        <v>15933</v>
      </c>
      <c r="D23" s="561">
        <v>8220</v>
      </c>
      <c r="E23" s="561">
        <v>31220</v>
      </c>
      <c r="F23" s="558">
        <v>10459</v>
      </c>
      <c r="G23" s="563">
        <f t="shared" si="0"/>
        <v>1891</v>
      </c>
      <c r="H23" s="565">
        <f t="shared" si="1"/>
        <v>0.63459486600138082</v>
      </c>
      <c r="I23" s="564">
        <f t="shared" si="2"/>
        <v>-2239</v>
      </c>
      <c r="J23" s="566">
        <f t="shared" si="3"/>
        <v>0.78592599674921115</v>
      </c>
    </row>
    <row r="24" spans="1:10" ht="14.45" customHeight="1" x14ac:dyDescent="0.2">
      <c r="A24" s="535" t="s">
        <v>528</v>
      </c>
      <c r="B24" s="554">
        <v>3809</v>
      </c>
      <c r="C24" s="553">
        <v>11719</v>
      </c>
      <c r="D24" s="561" t="s">
        <v>560</v>
      </c>
      <c r="E24" s="561">
        <v>257000</v>
      </c>
      <c r="F24" s="558">
        <v>8099</v>
      </c>
      <c r="G24" s="563">
        <v>0</v>
      </c>
      <c r="H24" s="565">
        <f t="shared" si="1"/>
        <v>0.32502773274170149</v>
      </c>
      <c r="I24" s="564">
        <v>0</v>
      </c>
      <c r="J24" s="566">
        <v>0</v>
      </c>
    </row>
    <row r="25" spans="1:10" ht="14.45" customHeight="1" x14ac:dyDescent="0.2">
      <c r="A25" s="535" t="s">
        <v>529</v>
      </c>
      <c r="B25" s="554">
        <v>3631</v>
      </c>
      <c r="C25" s="553">
        <v>12789</v>
      </c>
      <c r="D25" s="561">
        <v>5500</v>
      </c>
      <c r="E25" s="561">
        <v>594934</v>
      </c>
      <c r="F25" s="558">
        <v>289533</v>
      </c>
      <c r="G25" s="563">
        <f t="shared" si="0"/>
        <v>-1869</v>
      </c>
      <c r="H25" s="565">
        <f t="shared" si="1"/>
        <v>0.28391586519665335</v>
      </c>
      <c r="I25" s="564">
        <f t="shared" si="2"/>
        <v>-284033</v>
      </c>
      <c r="J25" s="566">
        <f t="shared" si="3"/>
        <v>1.8996107524876266E-2</v>
      </c>
    </row>
    <row r="26" spans="1:10" ht="14.45" customHeight="1" x14ac:dyDescent="0.2">
      <c r="A26" s="535" t="s">
        <v>259</v>
      </c>
      <c r="B26" s="554">
        <v>14219</v>
      </c>
      <c r="C26" s="553">
        <v>38213</v>
      </c>
      <c r="D26" s="561" t="s">
        <v>560</v>
      </c>
      <c r="E26" s="561">
        <v>41400</v>
      </c>
      <c r="F26" s="558">
        <v>15048</v>
      </c>
      <c r="G26" s="563">
        <v>0</v>
      </c>
      <c r="H26" s="565">
        <f t="shared" si="1"/>
        <v>0.37209850051029753</v>
      </c>
      <c r="I26" s="564">
        <v>0</v>
      </c>
      <c r="J26" s="566">
        <v>0</v>
      </c>
    </row>
    <row r="27" spans="1:10" ht="14.45" customHeight="1" x14ac:dyDescent="0.2">
      <c r="A27" s="535" t="s">
        <v>265</v>
      </c>
      <c r="B27" s="554">
        <v>139709</v>
      </c>
      <c r="C27" s="553">
        <v>81776</v>
      </c>
      <c r="D27" s="561">
        <v>134920</v>
      </c>
      <c r="E27" s="561">
        <v>54110</v>
      </c>
      <c r="F27" s="558">
        <v>54504</v>
      </c>
      <c r="G27" s="563">
        <f t="shared" si="0"/>
        <v>4789</v>
      </c>
      <c r="H27" s="565">
        <f t="shared" si="1"/>
        <v>1.7084352377225591</v>
      </c>
      <c r="I27" s="564">
        <f t="shared" si="2"/>
        <v>80416</v>
      </c>
      <c r="J27" s="566">
        <f t="shared" si="3"/>
        <v>2.4754146484661677</v>
      </c>
    </row>
    <row r="28" spans="1:10" ht="14.45" customHeight="1" x14ac:dyDescent="0.2">
      <c r="A28" s="535" t="s">
        <v>530</v>
      </c>
      <c r="B28" s="559" t="s">
        <v>560</v>
      </c>
      <c r="C28" s="553">
        <v>36468</v>
      </c>
      <c r="D28" s="561" t="s">
        <v>560</v>
      </c>
      <c r="E28" s="561">
        <v>16100</v>
      </c>
      <c r="F28" s="558">
        <v>0</v>
      </c>
      <c r="G28" s="563">
        <v>0</v>
      </c>
      <c r="H28" s="565">
        <v>0</v>
      </c>
      <c r="I28" s="564">
        <v>0</v>
      </c>
      <c r="J28" s="566">
        <v>0</v>
      </c>
    </row>
    <row r="29" spans="1:10" ht="14.45" customHeight="1" x14ac:dyDescent="0.2">
      <c r="A29" s="535" t="s">
        <v>531</v>
      </c>
      <c r="B29" s="554">
        <v>4573122</v>
      </c>
      <c r="C29" s="553">
        <v>2419209</v>
      </c>
      <c r="D29" s="561">
        <v>2942933</v>
      </c>
      <c r="E29" s="561">
        <v>1070785</v>
      </c>
      <c r="F29" s="558">
        <v>1880463</v>
      </c>
      <c r="G29" s="563">
        <f t="shared" si="0"/>
        <v>1630189</v>
      </c>
      <c r="H29" s="565">
        <f t="shared" si="1"/>
        <v>1.8903377095571321</v>
      </c>
      <c r="I29" s="564">
        <f t="shared" si="2"/>
        <v>1062470</v>
      </c>
      <c r="J29" s="566">
        <f t="shared" si="3"/>
        <v>1.5650044696439123</v>
      </c>
    </row>
    <row r="30" spans="1:10" ht="14.45" customHeight="1" x14ac:dyDescent="0.2">
      <c r="A30" s="535" t="s">
        <v>532</v>
      </c>
      <c r="B30" s="554">
        <v>485341</v>
      </c>
      <c r="C30" s="553">
        <v>532890</v>
      </c>
      <c r="D30" s="561">
        <v>468243</v>
      </c>
      <c r="E30" s="561">
        <v>441493</v>
      </c>
      <c r="F30" s="558">
        <v>538681</v>
      </c>
      <c r="G30" s="563">
        <f t="shared" si="0"/>
        <v>17098</v>
      </c>
      <c r="H30" s="565">
        <f t="shared" si="1"/>
        <v>0.91077145377094715</v>
      </c>
      <c r="I30" s="564">
        <f t="shared" si="2"/>
        <v>-70438</v>
      </c>
      <c r="J30" s="566">
        <f t="shared" si="3"/>
        <v>0.86923986552338028</v>
      </c>
    </row>
    <row r="31" spans="1:10" ht="14.45" customHeight="1" x14ac:dyDescent="0.2">
      <c r="A31" s="535" t="s">
        <v>533</v>
      </c>
      <c r="B31" s="554">
        <v>492349</v>
      </c>
      <c r="C31" s="553">
        <v>528670</v>
      </c>
      <c r="D31" s="561">
        <v>549771</v>
      </c>
      <c r="E31" s="561">
        <v>597521</v>
      </c>
      <c r="F31" s="558">
        <v>507564</v>
      </c>
      <c r="G31" s="563">
        <f t="shared" si="0"/>
        <v>-57422</v>
      </c>
      <c r="H31" s="565">
        <f t="shared" si="1"/>
        <v>0.93129740669983163</v>
      </c>
      <c r="I31" s="564">
        <f t="shared" si="2"/>
        <v>42207</v>
      </c>
      <c r="J31" s="566">
        <f t="shared" si="3"/>
        <v>1.0831560157930822</v>
      </c>
    </row>
    <row r="32" spans="1:10" ht="14.45" customHeight="1" x14ac:dyDescent="0.2">
      <c r="A32" s="535" t="s">
        <v>534</v>
      </c>
      <c r="B32" s="554">
        <v>1178604</v>
      </c>
      <c r="C32" s="553">
        <v>900811</v>
      </c>
      <c r="D32" s="561">
        <v>1024793</v>
      </c>
      <c r="E32" s="561">
        <v>1406593</v>
      </c>
      <c r="F32" s="558">
        <v>0</v>
      </c>
      <c r="G32" s="563">
        <f t="shared" si="0"/>
        <v>153811</v>
      </c>
      <c r="H32" s="565">
        <f t="shared" si="1"/>
        <v>1.3083810033403234</v>
      </c>
      <c r="I32" s="564">
        <f t="shared" si="2"/>
        <v>1024793</v>
      </c>
      <c r="J32" s="566">
        <v>0</v>
      </c>
    </row>
    <row r="33" spans="1:10" ht="14.45" customHeight="1" x14ac:dyDescent="0.2">
      <c r="A33" s="535" t="s">
        <v>535</v>
      </c>
      <c r="B33" s="554">
        <v>75000</v>
      </c>
      <c r="C33" s="553">
        <v>312541</v>
      </c>
      <c r="D33" s="561">
        <v>100000</v>
      </c>
      <c r="E33" s="561">
        <v>13000</v>
      </c>
      <c r="F33" s="558">
        <v>0</v>
      </c>
      <c r="G33" s="563">
        <f t="shared" si="0"/>
        <v>-25000</v>
      </c>
      <c r="H33" s="565">
        <f t="shared" si="1"/>
        <v>0.23996851613068365</v>
      </c>
      <c r="I33" s="564">
        <f t="shared" si="2"/>
        <v>100000</v>
      </c>
      <c r="J33" s="566">
        <v>0</v>
      </c>
    </row>
    <row r="34" spans="1:10" ht="14.45" customHeight="1" x14ac:dyDescent="0.2">
      <c r="A34" s="535" t="s">
        <v>536</v>
      </c>
      <c r="B34" s="554"/>
      <c r="C34" s="553"/>
      <c r="D34" s="561">
        <v>0</v>
      </c>
      <c r="E34" s="553">
        <v>100000</v>
      </c>
      <c r="F34" s="558">
        <v>40000</v>
      </c>
      <c r="G34" s="563">
        <f t="shared" si="0"/>
        <v>0</v>
      </c>
      <c r="H34" s="565">
        <v>0</v>
      </c>
      <c r="I34" s="564">
        <f t="shared" si="2"/>
        <v>-40000</v>
      </c>
      <c r="J34" s="566">
        <f t="shared" si="3"/>
        <v>0</v>
      </c>
    </row>
    <row r="35" spans="1:10" ht="14.45" customHeight="1" x14ac:dyDescent="0.2">
      <c r="A35" s="535" t="s">
        <v>260</v>
      </c>
      <c r="B35" s="554">
        <v>1667398</v>
      </c>
      <c r="C35" s="553">
        <v>1633020</v>
      </c>
      <c r="D35" s="561">
        <v>1667680</v>
      </c>
      <c r="E35" s="561">
        <v>1909200</v>
      </c>
      <c r="F35" s="558">
        <v>1667235</v>
      </c>
      <c r="G35" s="563">
        <f t="shared" si="0"/>
        <v>-282</v>
      </c>
      <c r="H35" s="565">
        <f t="shared" si="1"/>
        <v>1.0210517936093864</v>
      </c>
      <c r="I35" s="564">
        <f t="shared" si="2"/>
        <v>445</v>
      </c>
      <c r="J35" s="566">
        <f t="shared" si="3"/>
        <v>1.0002669089840364</v>
      </c>
    </row>
    <row r="36" spans="1:10" ht="14.45" customHeight="1" x14ac:dyDescent="0.2">
      <c r="A36" s="535" t="s">
        <v>593</v>
      </c>
      <c r="B36" s="554">
        <v>388828</v>
      </c>
      <c r="C36" s="553">
        <v>965385</v>
      </c>
      <c r="D36" s="561">
        <v>0</v>
      </c>
      <c r="E36" s="561">
        <v>0</v>
      </c>
      <c r="F36" s="558">
        <v>0</v>
      </c>
      <c r="G36" s="563">
        <f t="shared" si="0"/>
        <v>388828</v>
      </c>
      <c r="H36" s="565">
        <f t="shared" si="1"/>
        <v>0.40276987937455005</v>
      </c>
      <c r="I36" s="564">
        <f t="shared" si="2"/>
        <v>0</v>
      </c>
      <c r="J36" s="566">
        <v>0</v>
      </c>
    </row>
    <row r="37" spans="1:10" ht="14.45" customHeight="1" x14ac:dyDescent="0.2">
      <c r="A37" s="535" t="s">
        <v>537</v>
      </c>
      <c r="B37" s="559"/>
      <c r="C37" s="553"/>
      <c r="D37" s="553">
        <v>93164</v>
      </c>
      <c r="E37" s="553">
        <v>148614</v>
      </c>
      <c r="F37" s="558">
        <v>84270</v>
      </c>
      <c r="G37" s="563">
        <f t="shared" si="0"/>
        <v>-93164</v>
      </c>
      <c r="H37" s="565">
        <v>0</v>
      </c>
      <c r="I37" s="564">
        <f t="shared" si="2"/>
        <v>8894</v>
      </c>
      <c r="J37" s="566">
        <f t="shared" si="3"/>
        <v>1.1055417111664887</v>
      </c>
    </row>
    <row r="38" spans="1:10" ht="14.45" customHeight="1" x14ac:dyDescent="0.2">
      <c r="A38" s="535" t="s">
        <v>537</v>
      </c>
      <c r="B38" s="559"/>
      <c r="C38" s="553"/>
      <c r="D38" s="553">
        <v>93164</v>
      </c>
      <c r="E38" s="553">
        <v>148614</v>
      </c>
      <c r="F38" s="558"/>
      <c r="G38" s="563">
        <f t="shared" si="0"/>
        <v>-93164</v>
      </c>
      <c r="H38" s="565">
        <v>0</v>
      </c>
      <c r="I38" s="564">
        <f t="shared" si="2"/>
        <v>93164</v>
      </c>
      <c r="J38" s="566">
        <v>0</v>
      </c>
    </row>
    <row r="39" spans="1:10" ht="14.45" customHeight="1" x14ac:dyDescent="0.2">
      <c r="A39" s="535" t="s">
        <v>538</v>
      </c>
      <c r="B39" s="559"/>
      <c r="C39" s="553"/>
      <c r="D39" s="553">
        <v>79540</v>
      </c>
      <c r="E39" s="553">
        <v>69590</v>
      </c>
      <c r="F39" s="558">
        <v>99338</v>
      </c>
      <c r="G39" s="563">
        <f t="shared" si="0"/>
        <v>-79540</v>
      </c>
      <c r="H39" s="565">
        <v>0</v>
      </c>
      <c r="I39" s="564">
        <f t="shared" si="2"/>
        <v>-19798</v>
      </c>
      <c r="J39" s="566">
        <f t="shared" si="3"/>
        <v>0.80070063822504978</v>
      </c>
    </row>
    <row r="40" spans="1:10" ht="14.45" customHeight="1" x14ac:dyDescent="0.2">
      <c r="A40" s="535" t="s">
        <v>539</v>
      </c>
      <c r="B40" s="559"/>
      <c r="C40" s="553"/>
      <c r="D40" s="553">
        <v>25000</v>
      </c>
      <c r="E40" s="553">
        <v>39490</v>
      </c>
      <c r="F40" s="558">
        <v>22151</v>
      </c>
      <c r="G40" s="563">
        <f t="shared" si="0"/>
        <v>-25000</v>
      </c>
      <c r="H40" s="565">
        <v>0</v>
      </c>
      <c r="I40" s="564">
        <f t="shared" si="2"/>
        <v>2849</v>
      </c>
      <c r="J40" s="566">
        <f t="shared" si="3"/>
        <v>1.1286172181842806</v>
      </c>
    </row>
    <row r="41" spans="1:10" ht="14.45" customHeight="1" x14ac:dyDescent="0.2">
      <c r="A41" s="535" t="s">
        <v>540</v>
      </c>
      <c r="B41" s="559"/>
      <c r="C41" s="553"/>
      <c r="D41" s="553">
        <v>125019</v>
      </c>
      <c r="E41" s="553">
        <v>94519</v>
      </c>
      <c r="F41" s="558">
        <v>134393</v>
      </c>
      <c r="G41" s="563">
        <f t="shared" si="0"/>
        <v>-125019</v>
      </c>
      <c r="H41" s="565">
        <v>0</v>
      </c>
      <c r="I41" s="564">
        <f t="shared" si="2"/>
        <v>-9374</v>
      </c>
      <c r="J41" s="566">
        <f t="shared" si="3"/>
        <v>0.93024934334377529</v>
      </c>
    </row>
    <row r="42" spans="1:10" ht="14.45" customHeight="1" x14ac:dyDescent="0.2">
      <c r="A42" s="535" t="s">
        <v>261</v>
      </c>
      <c r="B42" s="554">
        <v>1562748</v>
      </c>
      <c r="C42" s="553">
        <v>2313329</v>
      </c>
      <c r="D42" s="561">
        <v>1812604</v>
      </c>
      <c r="E42" s="561">
        <v>2080370</v>
      </c>
      <c r="F42" s="558">
        <v>1791358</v>
      </c>
      <c r="G42" s="563">
        <f t="shared" si="0"/>
        <v>-249856</v>
      </c>
      <c r="H42" s="565">
        <f t="shared" si="1"/>
        <v>0.67554074669015951</v>
      </c>
      <c r="I42" s="564">
        <f t="shared" si="2"/>
        <v>21246</v>
      </c>
      <c r="J42" s="566">
        <f t="shared" si="3"/>
        <v>1.0118602758354276</v>
      </c>
    </row>
    <row r="43" spans="1:10" ht="14.45" customHeight="1" x14ac:dyDescent="0.2">
      <c r="A43" s="535" t="s">
        <v>542</v>
      </c>
      <c r="B43" s="554">
        <v>1416</v>
      </c>
      <c r="C43" s="553">
        <v>41937</v>
      </c>
      <c r="D43" s="561">
        <v>141</v>
      </c>
      <c r="E43" s="561">
        <v>29991</v>
      </c>
      <c r="F43" s="558">
        <v>3476</v>
      </c>
      <c r="G43" s="563">
        <f t="shared" si="0"/>
        <v>1275</v>
      </c>
      <c r="H43" s="565">
        <f t="shared" si="1"/>
        <v>3.3764933113956647E-2</v>
      </c>
      <c r="I43" s="564">
        <f t="shared" si="2"/>
        <v>-3335</v>
      </c>
      <c r="J43" s="566">
        <f t="shared" si="3"/>
        <v>4.0563866513233598E-2</v>
      </c>
    </row>
    <row r="44" spans="1:10" ht="14.45" customHeight="1" x14ac:dyDescent="0.2">
      <c r="A44" s="535" t="s">
        <v>543</v>
      </c>
      <c r="B44" s="554">
        <v>7751</v>
      </c>
      <c r="C44" s="553">
        <v>14925</v>
      </c>
      <c r="D44" s="561">
        <v>9950</v>
      </c>
      <c r="E44" s="561">
        <v>13950</v>
      </c>
      <c r="F44" s="558">
        <v>9013</v>
      </c>
      <c r="G44" s="563">
        <f t="shared" si="0"/>
        <v>-2199</v>
      </c>
      <c r="H44" s="565">
        <f t="shared" si="1"/>
        <v>0.51932998324958124</v>
      </c>
      <c r="I44" s="564">
        <f t="shared" si="2"/>
        <v>937</v>
      </c>
      <c r="J44" s="566">
        <f t="shared" si="3"/>
        <v>1.1039609453012316</v>
      </c>
    </row>
    <row r="45" spans="1:10" ht="14.45" customHeight="1" x14ac:dyDescent="0.2">
      <c r="A45" s="535" t="s">
        <v>30</v>
      </c>
      <c r="B45" s="554">
        <v>206907</v>
      </c>
      <c r="C45" s="553">
        <v>341750</v>
      </c>
      <c r="D45" s="561">
        <v>330780</v>
      </c>
      <c r="E45" s="561">
        <v>563140</v>
      </c>
      <c r="F45" s="558">
        <v>391500</v>
      </c>
      <c r="G45" s="563">
        <f t="shared" si="0"/>
        <v>-123873</v>
      </c>
      <c r="H45" s="565">
        <f t="shared" si="1"/>
        <v>0.6054337966349671</v>
      </c>
      <c r="I45" s="564">
        <f t="shared" si="2"/>
        <v>-60720</v>
      </c>
      <c r="J45" s="566">
        <f t="shared" si="3"/>
        <v>0.84490421455938702</v>
      </c>
    </row>
    <row r="46" spans="1:10" ht="14.45" customHeight="1" x14ac:dyDescent="0.2">
      <c r="A46" s="535" t="s">
        <v>599</v>
      </c>
      <c r="B46" s="554">
        <v>66500</v>
      </c>
      <c r="C46" s="553">
        <v>148500</v>
      </c>
      <c r="D46" s="561">
        <v>126000</v>
      </c>
      <c r="E46" s="561">
        <v>87000</v>
      </c>
      <c r="F46" s="558">
        <v>0</v>
      </c>
      <c r="G46" s="563">
        <f t="shared" si="0"/>
        <v>-59500</v>
      </c>
      <c r="H46" s="565">
        <f t="shared" si="1"/>
        <v>0.44781144781144783</v>
      </c>
      <c r="I46" s="564">
        <f t="shared" si="2"/>
        <v>126000</v>
      </c>
      <c r="J46" s="566">
        <v>0</v>
      </c>
    </row>
    <row r="47" spans="1:10" ht="14.45" customHeight="1" x14ac:dyDescent="0.2">
      <c r="A47" s="535" t="s">
        <v>599</v>
      </c>
      <c r="B47" s="554">
        <v>673000</v>
      </c>
      <c r="C47" s="553">
        <v>1517710</v>
      </c>
      <c r="D47" s="561">
        <v>1596600</v>
      </c>
      <c r="E47" s="561">
        <v>521500</v>
      </c>
      <c r="F47" s="558">
        <v>0</v>
      </c>
      <c r="G47" s="563">
        <f t="shared" si="0"/>
        <v>-923600</v>
      </c>
      <c r="H47" s="565">
        <f t="shared" si="1"/>
        <v>0.44343122203846586</v>
      </c>
      <c r="I47" s="564">
        <f t="shared" si="2"/>
        <v>1596600</v>
      </c>
      <c r="J47" s="566">
        <v>0</v>
      </c>
    </row>
    <row r="48" spans="1:10" ht="14.45" customHeight="1" x14ac:dyDescent="0.2">
      <c r="A48" s="535" t="s">
        <v>544</v>
      </c>
      <c r="B48" s="554">
        <v>475000</v>
      </c>
      <c r="C48" s="553">
        <v>262383</v>
      </c>
      <c r="D48" s="561">
        <v>415000</v>
      </c>
      <c r="E48" s="561">
        <v>162950</v>
      </c>
      <c r="F48" s="558">
        <v>0</v>
      </c>
      <c r="G48" s="563">
        <f t="shared" si="0"/>
        <v>60000</v>
      </c>
      <c r="H48" s="565">
        <f t="shared" si="1"/>
        <v>1.810330699778568</v>
      </c>
      <c r="I48" s="564">
        <f t="shared" si="2"/>
        <v>415000</v>
      </c>
      <c r="J48" s="566">
        <v>0</v>
      </c>
    </row>
    <row r="49" spans="1:10" ht="14.45" customHeight="1" x14ac:dyDescent="0.2">
      <c r="A49" s="535" t="s">
        <v>545</v>
      </c>
      <c r="B49" s="559" t="s">
        <v>560</v>
      </c>
      <c r="C49" s="553">
        <v>17050</v>
      </c>
      <c r="D49" s="561" t="s">
        <v>560</v>
      </c>
      <c r="E49" s="561">
        <v>18800</v>
      </c>
      <c r="F49" s="558">
        <v>0</v>
      </c>
      <c r="G49" s="563">
        <v>0</v>
      </c>
      <c r="H49" s="565">
        <v>0</v>
      </c>
      <c r="I49" s="564">
        <v>0</v>
      </c>
      <c r="J49" s="566">
        <v>0</v>
      </c>
    </row>
    <row r="50" spans="1:10" ht="14.45" customHeight="1" x14ac:dyDescent="0.2">
      <c r="A50" s="535" t="s">
        <v>546</v>
      </c>
      <c r="B50" s="554">
        <v>1831944</v>
      </c>
      <c r="C50" s="553">
        <v>1521561</v>
      </c>
      <c r="D50" s="561">
        <v>1896734</v>
      </c>
      <c r="E50" s="561">
        <v>1371920</v>
      </c>
      <c r="F50" s="558">
        <v>1903333</v>
      </c>
      <c r="G50" s="563">
        <f t="shared" si="0"/>
        <v>-64790</v>
      </c>
      <c r="H50" s="565">
        <f t="shared" si="1"/>
        <v>1.2039898498975723</v>
      </c>
      <c r="I50" s="564">
        <f t="shared" si="2"/>
        <v>-6599</v>
      </c>
      <c r="J50" s="566">
        <f t="shared" si="3"/>
        <v>0.99653292408632643</v>
      </c>
    </row>
    <row r="51" spans="1:10" ht="14.45" customHeight="1" x14ac:dyDescent="0.2">
      <c r="A51" s="535" t="s">
        <v>594</v>
      </c>
      <c r="B51" s="559" t="s">
        <v>560</v>
      </c>
      <c r="C51" s="553">
        <v>14550</v>
      </c>
      <c r="D51" s="561">
        <v>0</v>
      </c>
      <c r="E51" s="561">
        <v>0</v>
      </c>
      <c r="F51" s="558">
        <v>0</v>
      </c>
      <c r="G51" s="563">
        <v>0</v>
      </c>
      <c r="H51" s="565">
        <v>0</v>
      </c>
      <c r="I51" s="564">
        <f t="shared" si="2"/>
        <v>0</v>
      </c>
      <c r="J51" s="566">
        <v>0</v>
      </c>
    </row>
    <row r="52" spans="1:10" ht="14.45" customHeight="1" x14ac:dyDescent="0.2">
      <c r="A52" s="535" t="s">
        <v>547</v>
      </c>
      <c r="B52" s="554">
        <v>82498</v>
      </c>
      <c r="C52" s="553">
        <v>500061</v>
      </c>
      <c r="D52" s="561">
        <v>169656</v>
      </c>
      <c r="E52" s="561">
        <v>25656</v>
      </c>
      <c r="F52" s="558">
        <v>45912</v>
      </c>
      <c r="G52" s="563">
        <f t="shared" si="0"/>
        <v>-87158</v>
      </c>
      <c r="H52" s="565">
        <f t="shared" si="1"/>
        <v>0.16497587294350088</v>
      </c>
      <c r="I52" s="564">
        <f t="shared" si="2"/>
        <v>123744</v>
      </c>
      <c r="J52" s="566">
        <f t="shared" si="3"/>
        <v>3.6952430737062207</v>
      </c>
    </row>
    <row r="53" spans="1:10" ht="14.45" customHeight="1" x14ac:dyDescent="0.2">
      <c r="A53" s="535" t="s">
        <v>548</v>
      </c>
      <c r="B53" s="554">
        <v>2450550</v>
      </c>
      <c r="C53" s="553">
        <v>9322968</v>
      </c>
      <c r="D53" s="561">
        <v>5804735</v>
      </c>
      <c r="E53" s="561">
        <v>4878505</v>
      </c>
      <c r="F53" s="558">
        <v>3354252</v>
      </c>
      <c r="G53" s="563">
        <f t="shared" si="0"/>
        <v>-3354185</v>
      </c>
      <c r="H53" s="565">
        <f t="shared" si="1"/>
        <v>0.26285084320787117</v>
      </c>
      <c r="I53" s="564">
        <f t="shared" si="2"/>
        <v>2450483</v>
      </c>
      <c r="J53" s="566">
        <f t="shared" si="3"/>
        <v>1.7305601964312758</v>
      </c>
    </row>
    <row r="54" spans="1:10" ht="14.45" customHeight="1" x14ac:dyDescent="0.2">
      <c r="A54" s="535" t="s">
        <v>549</v>
      </c>
      <c r="B54" s="554"/>
      <c r="C54" s="553"/>
      <c r="D54" s="561"/>
      <c r="E54" s="553">
        <v>160120</v>
      </c>
      <c r="F54" s="558">
        <v>0</v>
      </c>
      <c r="G54" s="563">
        <f t="shared" si="0"/>
        <v>0</v>
      </c>
      <c r="H54" s="565">
        <v>0</v>
      </c>
      <c r="I54" s="564">
        <f t="shared" si="2"/>
        <v>0</v>
      </c>
      <c r="J54" s="566">
        <v>0</v>
      </c>
    </row>
    <row r="55" spans="1:10" ht="14.45" customHeight="1" x14ac:dyDescent="0.2">
      <c r="A55" s="535" t="s">
        <v>549</v>
      </c>
      <c r="B55" s="554"/>
      <c r="C55" s="553"/>
      <c r="D55" s="561"/>
      <c r="E55" s="553">
        <v>4054767</v>
      </c>
      <c r="F55" s="558">
        <v>0</v>
      </c>
      <c r="G55" s="563">
        <f t="shared" si="0"/>
        <v>0</v>
      </c>
      <c r="H55" s="565">
        <v>0</v>
      </c>
      <c r="I55" s="564">
        <f t="shared" si="2"/>
        <v>0</v>
      </c>
      <c r="J55" s="566">
        <v>0</v>
      </c>
    </row>
    <row r="56" spans="1:10" ht="14.45" customHeight="1" x14ac:dyDescent="0.2">
      <c r="A56" s="535" t="s">
        <v>264</v>
      </c>
      <c r="B56" s="554">
        <v>20050744</v>
      </c>
      <c r="C56" s="553">
        <v>22377520</v>
      </c>
      <c r="D56" s="561">
        <v>22208877</v>
      </c>
      <c r="E56" s="561">
        <v>23204805</v>
      </c>
      <c r="F56" s="558">
        <v>23838825</v>
      </c>
      <c r="G56" s="563">
        <f t="shared" si="0"/>
        <v>-2158133</v>
      </c>
      <c r="H56" s="565">
        <f t="shared" si="1"/>
        <v>0.89602172179937722</v>
      </c>
      <c r="I56" s="564">
        <f t="shared" si="2"/>
        <v>-1629948</v>
      </c>
      <c r="J56" s="566">
        <f t="shared" si="3"/>
        <v>0.93162632805937373</v>
      </c>
    </row>
    <row r="57" spans="1:10" ht="14.45" customHeight="1" x14ac:dyDescent="0.2">
      <c r="A57" s="535" t="s">
        <v>550</v>
      </c>
      <c r="B57" s="554">
        <v>2770</v>
      </c>
      <c r="C57" s="553">
        <v>44150</v>
      </c>
      <c r="D57" s="561">
        <v>6450</v>
      </c>
      <c r="E57" s="561">
        <v>31300</v>
      </c>
      <c r="F57" s="558">
        <v>4515</v>
      </c>
      <c r="G57" s="563">
        <f t="shared" si="0"/>
        <v>-3680</v>
      </c>
      <c r="H57" s="565">
        <f t="shared" si="1"/>
        <v>6.2740656851642124E-2</v>
      </c>
      <c r="I57" s="564">
        <f t="shared" si="2"/>
        <v>1935</v>
      </c>
      <c r="J57" s="566">
        <f t="shared" si="3"/>
        <v>1.4285714285714286</v>
      </c>
    </row>
    <row r="58" spans="1:10" ht="14.45" customHeight="1" x14ac:dyDescent="0.2">
      <c r="A58" s="535" t="s">
        <v>551</v>
      </c>
      <c r="B58" s="559" t="s">
        <v>560</v>
      </c>
      <c r="C58" s="553">
        <v>113093</v>
      </c>
      <c r="D58" s="561" t="s">
        <v>560</v>
      </c>
      <c r="E58" s="561">
        <v>56302</v>
      </c>
      <c r="F58" s="558">
        <v>0</v>
      </c>
      <c r="G58" s="563">
        <v>0</v>
      </c>
      <c r="H58" s="565">
        <v>0</v>
      </c>
      <c r="I58" s="564">
        <v>0</v>
      </c>
      <c r="J58" s="566">
        <v>0</v>
      </c>
    </row>
    <row r="59" spans="1:10" ht="14.45" customHeight="1" x14ac:dyDescent="0.2">
      <c r="A59" s="535" t="s">
        <v>552</v>
      </c>
      <c r="B59" s="554">
        <v>83238</v>
      </c>
      <c r="C59" s="553">
        <v>2750</v>
      </c>
      <c r="D59" s="561">
        <v>92263</v>
      </c>
      <c r="E59" s="561">
        <v>7763</v>
      </c>
      <c r="F59" s="558">
        <v>11185</v>
      </c>
      <c r="G59" s="563">
        <f t="shared" si="0"/>
        <v>-9025</v>
      </c>
      <c r="H59" s="565">
        <f t="shared" si="1"/>
        <v>30.268363636363638</v>
      </c>
      <c r="I59" s="564">
        <f t="shared" si="2"/>
        <v>81078</v>
      </c>
      <c r="J59" s="566">
        <f t="shared" si="3"/>
        <v>8.2488153777380422</v>
      </c>
    </row>
    <row r="60" spans="1:10" ht="14.45" customHeight="1" x14ac:dyDescent="0.2">
      <c r="A60" s="535" t="s">
        <v>553</v>
      </c>
      <c r="B60" s="559" t="s">
        <v>560</v>
      </c>
      <c r="C60" s="553">
        <v>1260</v>
      </c>
      <c r="D60" s="561" t="s">
        <v>560</v>
      </c>
      <c r="E60" s="561">
        <v>1300</v>
      </c>
      <c r="F60" s="558">
        <v>0</v>
      </c>
      <c r="G60" s="563">
        <v>0</v>
      </c>
      <c r="H60" s="565">
        <v>0</v>
      </c>
      <c r="I60" s="564">
        <v>0</v>
      </c>
      <c r="J60" s="566">
        <v>0</v>
      </c>
    </row>
    <row r="61" spans="1:10" ht="14.45" customHeight="1" x14ac:dyDescent="0.2">
      <c r="A61" s="535" t="s">
        <v>552</v>
      </c>
      <c r="B61" s="554">
        <v>11369</v>
      </c>
      <c r="C61" s="553">
        <v>81</v>
      </c>
      <c r="D61" s="561">
        <v>13858</v>
      </c>
      <c r="E61" s="561">
        <v>11058</v>
      </c>
      <c r="F61" s="558">
        <v>0</v>
      </c>
      <c r="G61" s="563">
        <f t="shared" si="0"/>
        <v>-2489</v>
      </c>
      <c r="H61" s="565">
        <f t="shared" si="1"/>
        <v>140.35802469135803</v>
      </c>
      <c r="I61" s="564">
        <f t="shared" si="2"/>
        <v>13858</v>
      </c>
      <c r="J61" s="566">
        <v>0</v>
      </c>
    </row>
    <row r="62" spans="1:10" ht="14.45" customHeight="1" x14ac:dyDescent="0.2">
      <c r="A62" s="535" t="s">
        <v>552</v>
      </c>
      <c r="B62" s="554">
        <v>11514</v>
      </c>
      <c r="C62" s="553">
        <v>114547</v>
      </c>
      <c r="D62" s="561" t="s">
        <v>560</v>
      </c>
      <c r="E62" s="561">
        <v>89000</v>
      </c>
      <c r="F62" s="558">
        <v>94936</v>
      </c>
      <c r="G62" s="563">
        <v>0</v>
      </c>
      <c r="H62" s="565">
        <f t="shared" si="1"/>
        <v>0.1005176914279728</v>
      </c>
      <c r="I62" s="564">
        <v>0</v>
      </c>
      <c r="J62" s="566">
        <v>0</v>
      </c>
    </row>
    <row r="63" spans="1:10" ht="14.45" customHeight="1" x14ac:dyDescent="0.2">
      <c r="A63" s="535" t="s">
        <v>554</v>
      </c>
      <c r="B63" s="554">
        <v>62879</v>
      </c>
      <c r="C63" s="553">
        <v>1345665</v>
      </c>
      <c r="D63" s="561">
        <v>32879</v>
      </c>
      <c r="E63" s="561">
        <v>32879</v>
      </c>
      <c r="F63" s="558">
        <v>0</v>
      </c>
      <c r="G63" s="563">
        <f t="shared" si="0"/>
        <v>30000</v>
      </c>
      <c r="H63" s="565">
        <f t="shared" si="1"/>
        <v>4.6727082892101673E-2</v>
      </c>
      <c r="I63" s="564">
        <f t="shared" si="2"/>
        <v>32879</v>
      </c>
      <c r="J63" s="566">
        <v>0</v>
      </c>
    </row>
    <row r="64" spans="1:10" ht="14.45" customHeight="1" x14ac:dyDescent="0.2">
      <c r="A64" s="535" t="s">
        <v>595</v>
      </c>
      <c r="B64" s="559" t="s">
        <v>560</v>
      </c>
      <c r="C64" s="553">
        <v>78554</v>
      </c>
      <c r="D64" s="561">
        <v>0</v>
      </c>
      <c r="E64" s="561">
        <v>0</v>
      </c>
      <c r="F64" s="558">
        <v>0</v>
      </c>
      <c r="G64" s="563">
        <v>0</v>
      </c>
      <c r="H64" s="565">
        <v>0</v>
      </c>
      <c r="I64" s="564">
        <f t="shared" si="2"/>
        <v>0</v>
      </c>
      <c r="J64" s="566">
        <v>0</v>
      </c>
    </row>
    <row r="65" spans="1:10" ht="14.45" customHeight="1" x14ac:dyDescent="0.2">
      <c r="A65" s="535" t="s">
        <v>555</v>
      </c>
      <c r="B65" s="559" t="s">
        <v>560</v>
      </c>
      <c r="C65" s="553">
        <v>441007</v>
      </c>
      <c r="D65" s="561" t="s">
        <v>560</v>
      </c>
      <c r="E65" s="561">
        <v>23410</v>
      </c>
      <c r="F65" s="558">
        <v>0</v>
      </c>
      <c r="G65" s="563">
        <v>0</v>
      </c>
      <c r="H65" s="565">
        <v>0</v>
      </c>
      <c r="I65" s="564">
        <v>0</v>
      </c>
      <c r="J65" s="566">
        <v>0</v>
      </c>
    </row>
    <row r="66" spans="1:10" ht="14.45" customHeight="1" x14ac:dyDescent="0.2">
      <c r="A66" s="535" t="s">
        <v>556</v>
      </c>
      <c r="B66" s="559" t="s">
        <v>560</v>
      </c>
      <c r="C66" s="553">
        <v>865292</v>
      </c>
      <c r="D66" s="561">
        <v>0</v>
      </c>
      <c r="E66" s="561">
        <v>0</v>
      </c>
      <c r="F66" s="558">
        <v>0</v>
      </c>
      <c r="G66" s="563">
        <v>0</v>
      </c>
      <c r="H66" s="565">
        <v>0</v>
      </c>
      <c r="I66" s="564">
        <f t="shared" si="2"/>
        <v>0</v>
      </c>
      <c r="J66" s="566">
        <v>0</v>
      </c>
    </row>
    <row r="67" spans="1:10" ht="14.45" customHeight="1" x14ac:dyDescent="0.2">
      <c r="A67" s="535" t="s">
        <v>557</v>
      </c>
      <c r="B67" s="559" t="s">
        <v>560</v>
      </c>
      <c r="C67" s="553">
        <v>2160</v>
      </c>
      <c r="D67" s="561" t="s">
        <v>560</v>
      </c>
      <c r="E67" s="561">
        <v>7215</v>
      </c>
      <c r="F67" s="558">
        <v>0</v>
      </c>
      <c r="G67" s="563">
        <v>0</v>
      </c>
      <c r="H67" s="565">
        <v>0</v>
      </c>
      <c r="I67" s="564">
        <v>0</v>
      </c>
      <c r="J67" s="566">
        <v>0</v>
      </c>
    </row>
    <row r="68" spans="1:10" ht="14.45" customHeight="1" x14ac:dyDescent="0.2">
      <c r="A68" s="535" t="s">
        <v>558</v>
      </c>
      <c r="B68" s="559"/>
      <c r="C68" s="553"/>
      <c r="D68" s="561"/>
      <c r="E68" s="553">
        <v>5664</v>
      </c>
      <c r="F68" s="558">
        <v>0</v>
      </c>
      <c r="G68" s="563">
        <f t="shared" si="0"/>
        <v>0</v>
      </c>
      <c r="H68" s="565">
        <v>0</v>
      </c>
      <c r="I68" s="564">
        <f t="shared" si="2"/>
        <v>0</v>
      </c>
      <c r="J68" s="566">
        <v>0</v>
      </c>
    </row>
    <row r="69" spans="1:10" ht="14.45" customHeight="1" x14ac:dyDescent="0.2">
      <c r="A69" s="535" t="s">
        <v>559</v>
      </c>
      <c r="B69" s="559" t="s">
        <v>560</v>
      </c>
      <c r="C69" s="553">
        <v>81601</v>
      </c>
      <c r="D69" s="561" t="s">
        <v>560</v>
      </c>
      <c r="E69" s="561">
        <v>36598</v>
      </c>
      <c r="F69" s="558">
        <v>0</v>
      </c>
      <c r="G69" s="563">
        <v>0</v>
      </c>
      <c r="H69" s="565">
        <v>0</v>
      </c>
      <c r="I69" s="564">
        <v>0</v>
      </c>
      <c r="J69" s="566">
        <v>0</v>
      </c>
    </row>
    <row r="70" spans="1:10" ht="14.45" customHeight="1" x14ac:dyDescent="0.2">
      <c r="A70" s="535" t="s">
        <v>596</v>
      </c>
      <c r="B70" s="559" t="s">
        <v>560</v>
      </c>
      <c r="C70" s="553">
        <v>106053</v>
      </c>
      <c r="D70" s="561">
        <v>0</v>
      </c>
      <c r="E70" s="561">
        <v>0</v>
      </c>
      <c r="F70" s="558">
        <v>0</v>
      </c>
      <c r="G70" s="563">
        <v>0</v>
      </c>
      <c r="H70" s="565">
        <v>0</v>
      </c>
      <c r="I70" s="564">
        <f t="shared" si="2"/>
        <v>0</v>
      </c>
      <c r="J70" s="566">
        <v>0</v>
      </c>
    </row>
    <row r="71" spans="1:10" ht="14.45" customHeight="1" x14ac:dyDescent="0.2">
      <c r="A71" s="552" t="s">
        <v>600</v>
      </c>
      <c r="B71" s="559"/>
      <c r="C71" s="553"/>
      <c r="D71" s="561"/>
      <c r="E71" s="561"/>
      <c r="F71" s="562">
        <v>4325000</v>
      </c>
      <c r="G71" s="563">
        <f t="shared" si="0"/>
        <v>0</v>
      </c>
      <c r="H71" s="565">
        <v>0</v>
      </c>
      <c r="I71" s="564">
        <f t="shared" si="2"/>
        <v>-4325000</v>
      </c>
      <c r="J71" s="566">
        <f t="shared" si="3"/>
        <v>0</v>
      </c>
    </row>
    <row r="72" spans="1:10" ht="14.45" customHeight="1" x14ac:dyDescent="0.2">
      <c r="A72" s="552" t="s">
        <v>601</v>
      </c>
      <c r="B72" s="559"/>
      <c r="C72" s="553"/>
      <c r="D72" s="561"/>
      <c r="E72" s="561"/>
      <c r="F72" s="562">
        <v>120000</v>
      </c>
      <c r="G72" s="563">
        <f t="shared" ref="G72:G76" si="4">+B72-D72</f>
        <v>0</v>
      </c>
      <c r="H72" s="565">
        <v>0</v>
      </c>
      <c r="I72" s="564">
        <f t="shared" ref="I72:I76" si="5">+D72-F72</f>
        <v>-120000</v>
      </c>
      <c r="J72" s="566">
        <f t="shared" ref="J72:J76" si="6">+D72/F72</f>
        <v>0</v>
      </c>
    </row>
    <row r="73" spans="1:10" ht="14.45" customHeight="1" x14ac:dyDescent="0.2">
      <c r="A73" s="552" t="s">
        <v>602</v>
      </c>
      <c r="B73" s="559"/>
      <c r="C73" s="553"/>
      <c r="D73" s="561"/>
      <c r="E73" s="561"/>
      <c r="F73" s="562">
        <v>57222</v>
      </c>
      <c r="G73" s="563">
        <f t="shared" si="4"/>
        <v>0</v>
      </c>
      <c r="H73" s="565">
        <v>0</v>
      </c>
      <c r="I73" s="564">
        <f t="shared" si="5"/>
        <v>-57222</v>
      </c>
      <c r="J73" s="566">
        <f t="shared" si="6"/>
        <v>0</v>
      </c>
    </row>
    <row r="74" spans="1:10" ht="14.45" customHeight="1" x14ac:dyDescent="0.2">
      <c r="A74" s="552" t="s">
        <v>603</v>
      </c>
      <c r="B74" s="559"/>
      <c r="C74" s="553"/>
      <c r="D74" s="561"/>
      <c r="E74" s="561"/>
      <c r="F74" s="562">
        <v>435000</v>
      </c>
      <c r="G74" s="563">
        <f t="shared" si="4"/>
        <v>0</v>
      </c>
      <c r="H74" s="565">
        <v>0</v>
      </c>
      <c r="I74" s="564">
        <f t="shared" si="5"/>
        <v>-435000</v>
      </c>
      <c r="J74" s="566">
        <f t="shared" si="6"/>
        <v>0</v>
      </c>
    </row>
    <row r="75" spans="1:10" ht="14.45" customHeight="1" x14ac:dyDescent="0.2">
      <c r="A75" s="552" t="s">
        <v>604</v>
      </c>
      <c r="B75" s="559"/>
      <c r="C75" s="553"/>
      <c r="D75" s="561"/>
      <c r="E75" s="561"/>
      <c r="F75" s="562">
        <v>886449</v>
      </c>
      <c r="G75" s="563">
        <f t="shared" si="4"/>
        <v>0</v>
      </c>
      <c r="H75" s="565">
        <v>0</v>
      </c>
      <c r="I75" s="564">
        <f t="shared" si="5"/>
        <v>-886449</v>
      </c>
      <c r="J75" s="566">
        <f t="shared" si="6"/>
        <v>0</v>
      </c>
    </row>
    <row r="76" spans="1:10" ht="14.45" customHeight="1" thickBot="1" x14ac:dyDescent="0.25">
      <c r="A76" s="552" t="s">
        <v>541</v>
      </c>
      <c r="B76" s="559"/>
      <c r="C76" s="553"/>
      <c r="D76" s="561"/>
      <c r="E76" s="561"/>
      <c r="F76" s="562">
        <v>43200</v>
      </c>
      <c r="G76" s="563">
        <f t="shared" si="4"/>
        <v>0</v>
      </c>
      <c r="H76" s="565">
        <v>0</v>
      </c>
      <c r="I76" s="564">
        <f t="shared" si="5"/>
        <v>-43200</v>
      </c>
      <c r="J76" s="566">
        <f t="shared" si="6"/>
        <v>0</v>
      </c>
    </row>
    <row r="77" spans="1:10" ht="14.45" customHeight="1" thickBot="1" x14ac:dyDescent="0.25">
      <c r="A77" s="539" t="s">
        <v>43</v>
      </c>
      <c r="B77" s="551"/>
      <c r="C77" s="543"/>
      <c r="D77" s="770">
        <f>SUM(D7:D70)</f>
        <v>73594413</v>
      </c>
      <c r="E77" s="770">
        <f>SUM(E7:E70)</f>
        <v>75976500</v>
      </c>
      <c r="F77" s="770">
        <f>SUM(F7:F76)</f>
        <v>73569696</v>
      </c>
      <c r="G77" s="770">
        <f>SUM(G7:G70)</f>
        <v>-5185092</v>
      </c>
      <c r="H77" s="770">
        <f>SUM(H7:H70)</f>
        <v>199.14563146999583</v>
      </c>
      <c r="I77" s="770">
        <f>SUM(I7:I70)</f>
        <v>6009671</v>
      </c>
      <c r="J77" s="771">
        <f>SUM(J7:J70)</f>
        <v>50.173146611497529</v>
      </c>
    </row>
    <row r="78" spans="1:10" ht="14.45" customHeight="1" x14ac:dyDescent="0.2">
      <c r="A78" s="544" t="s">
        <v>44</v>
      </c>
      <c r="B78" s="545"/>
      <c r="C78" s="545"/>
      <c r="D78" s="545"/>
      <c r="E78" s="545"/>
      <c r="F78" s="420"/>
      <c r="G78" s="640"/>
      <c r="H78" s="545"/>
      <c r="I78" s="545"/>
    </row>
    <row r="79" spans="1:10" ht="14.45" customHeight="1" x14ac:dyDescent="0.2">
      <c r="A79" s="544" t="s">
        <v>358</v>
      </c>
      <c r="B79" s="546"/>
      <c r="C79" s="546"/>
      <c r="D79" s="546"/>
      <c r="E79" s="546"/>
      <c r="F79" s="546"/>
      <c r="G79" s="546"/>
      <c r="H79" s="546"/>
      <c r="I79" s="546"/>
    </row>
    <row r="80" spans="1:10" ht="14.45" customHeight="1" x14ac:dyDescent="0.2">
      <c r="A80" s="544" t="s">
        <v>153</v>
      </c>
      <c r="B80" s="545"/>
      <c r="C80" s="545"/>
      <c r="D80" s="545"/>
      <c r="E80" s="545"/>
      <c r="F80" s="545"/>
      <c r="G80" s="545"/>
      <c r="H80" s="545"/>
      <c r="I80" s="545"/>
    </row>
    <row r="81" spans="1:10" ht="14.45" customHeight="1" x14ac:dyDescent="0.2">
      <c r="A81" s="544"/>
      <c r="B81" s="545"/>
      <c r="C81" s="545"/>
      <c r="D81" s="545"/>
      <c r="E81" s="545"/>
      <c r="F81" s="545"/>
      <c r="G81" s="545"/>
      <c r="H81" s="545"/>
      <c r="I81" s="545"/>
    </row>
    <row r="82" spans="1:10" ht="14.45" customHeight="1" x14ac:dyDescent="0.2">
      <c r="A82" s="153" t="s">
        <v>424</v>
      </c>
    </row>
    <row r="83" spans="1:10" ht="14.45" customHeight="1" thickBot="1" x14ac:dyDescent="0.25">
      <c r="A83" s="547" t="s">
        <v>591</v>
      </c>
    </row>
    <row r="84" spans="1:10" ht="14.45" customHeight="1" thickBot="1" x14ac:dyDescent="0.25">
      <c r="A84" s="853" t="s">
        <v>29</v>
      </c>
      <c r="B84" s="850" t="s">
        <v>355</v>
      </c>
      <c r="C84" s="844" t="s">
        <v>425</v>
      </c>
      <c r="D84" s="851" t="s">
        <v>426</v>
      </c>
      <c r="E84" s="842" t="s">
        <v>427</v>
      </c>
      <c r="F84" s="848" t="s">
        <v>428</v>
      </c>
      <c r="G84" s="840" t="s">
        <v>356</v>
      </c>
      <c r="H84" s="842" t="s">
        <v>357</v>
      </c>
      <c r="I84" s="840" t="s">
        <v>430</v>
      </c>
      <c r="J84" s="844" t="s">
        <v>429</v>
      </c>
    </row>
    <row r="85" spans="1:10" ht="14.45" customHeight="1" thickBot="1" x14ac:dyDescent="0.25">
      <c r="A85" s="854"/>
      <c r="B85" s="855"/>
      <c r="C85" s="845"/>
      <c r="D85" s="856"/>
      <c r="E85" s="843"/>
      <c r="F85" s="857"/>
      <c r="G85" s="841"/>
      <c r="H85" s="843"/>
      <c r="I85" s="841"/>
      <c r="J85" s="845"/>
    </row>
    <row r="86" spans="1:10" ht="14.45" customHeight="1" x14ac:dyDescent="0.2">
      <c r="A86" s="530" t="s">
        <v>548</v>
      </c>
      <c r="B86" s="571" t="s">
        <v>560</v>
      </c>
      <c r="C86" s="576">
        <v>68872</v>
      </c>
      <c r="D86" s="572"/>
      <c r="E86" s="435"/>
      <c r="F86" s="534"/>
      <c r="G86" s="568">
        <v>0</v>
      </c>
      <c r="H86" s="570">
        <v>0</v>
      </c>
      <c r="I86" s="568">
        <f>+D86-F86</f>
        <v>0</v>
      </c>
      <c r="J86" s="566">
        <v>0</v>
      </c>
    </row>
    <row r="87" spans="1:10" ht="14.45" customHeight="1" thickBot="1" x14ac:dyDescent="0.25">
      <c r="A87" s="530" t="s">
        <v>525</v>
      </c>
      <c r="B87" s="573"/>
      <c r="C87" s="577"/>
      <c r="D87" s="574">
        <v>30000</v>
      </c>
      <c r="E87" s="575">
        <v>30000</v>
      </c>
      <c r="F87" s="534"/>
      <c r="G87" s="569">
        <f>+B87-D87</f>
        <v>-30000</v>
      </c>
      <c r="H87" s="570">
        <v>0</v>
      </c>
      <c r="I87" s="569">
        <f>+D87-F87</f>
        <v>30000</v>
      </c>
      <c r="J87" s="566">
        <v>0</v>
      </c>
    </row>
    <row r="88" spans="1:10" ht="14.45" customHeight="1" thickBot="1" x14ac:dyDescent="0.25">
      <c r="A88" s="539" t="s">
        <v>43</v>
      </c>
      <c r="B88" s="548">
        <f>SUM(B86:B87)</f>
        <v>0</v>
      </c>
      <c r="C88" s="549">
        <f>SUM(C86:C87)</f>
        <v>68872</v>
      </c>
      <c r="D88" s="549">
        <f t="shared" ref="D88" si="7">SUM(D87)</f>
        <v>30000</v>
      </c>
      <c r="E88" s="549">
        <f t="shared" ref="E88" si="8">SUM(E87)</f>
        <v>30000</v>
      </c>
      <c r="F88" s="549"/>
      <c r="G88" s="567">
        <f>SUM(G86:G87)</f>
        <v>-30000</v>
      </c>
      <c r="H88" s="567">
        <f t="shared" ref="H88:J88" si="9">SUM(H86:H87)</f>
        <v>0</v>
      </c>
      <c r="I88" s="567">
        <f t="shared" si="9"/>
        <v>30000</v>
      </c>
      <c r="J88" s="567">
        <f t="shared" si="9"/>
        <v>0</v>
      </c>
    </row>
    <row r="90" spans="1:10" ht="14.45" customHeight="1" thickBot="1" x14ac:dyDescent="0.25">
      <c r="A90" s="547" t="s">
        <v>512</v>
      </c>
    </row>
    <row r="91" spans="1:10" ht="14.45" customHeight="1" thickBot="1" x14ac:dyDescent="0.25">
      <c r="A91" s="853" t="s">
        <v>29</v>
      </c>
      <c r="B91" s="850" t="s">
        <v>355</v>
      </c>
      <c r="C91" s="844" t="s">
        <v>425</v>
      </c>
      <c r="D91" s="851" t="s">
        <v>426</v>
      </c>
      <c r="E91" s="842" t="s">
        <v>427</v>
      </c>
      <c r="F91" s="848" t="s">
        <v>428</v>
      </c>
      <c r="G91" s="840" t="s">
        <v>356</v>
      </c>
      <c r="H91" s="842" t="s">
        <v>357</v>
      </c>
      <c r="I91" s="840" t="s">
        <v>430</v>
      </c>
      <c r="J91" s="844" t="s">
        <v>429</v>
      </c>
    </row>
    <row r="92" spans="1:10" ht="14.45" customHeight="1" thickBot="1" x14ac:dyDescent="0.25">
      <c r="A92" s="854"/>
      <c r="B92" s="855"/>
      <c r="C92" s="845"/>
      <c r="D92" s="856"/>
      <c r="E92" s="843"/>
      <c r="F92" s="857"/>
      <c r="G92" s="841"/>
      <c r="H92" s="843"/>
      <c r="I92" s="841"/>
      <c r="J92" s="845"/>
    </row>
    <row r="93" spans="1:10" ht="14.45" customHeight="1" x14ac:dyDescent="0.2">
      <c r="A93" s="530" t="s">
        <v>522</v>
      </c>
      <c r="B93" s="578" t="s">
        <v>560</v>
      </c>
      <c r="C93" s="531">
        <v>2200</v>
      </c>
      <c r="D93" s="586">
        <v>0</v>
      </c>
      <c r="E93" s="586">
        <v>0</v>
      </c>
      <c r="F93" s="587"/>
      <c r="G93" s="568">
        <v>0</v>
      </c>
      <c r="H93" s="582">
        <v>0</v>
      </c>
      <c r="I93" s="582">
        <v>0</v>
      </c>
      <c r="J93" s="582">
        <v>0</v>
      </c>
    </row>
    <row r="94" spans="1:10" ht="14.45" customHeight="1" x14ac:dyDescent="0.2">
      <c r="A94" s="530" t="s">
        <v>524</v>
      </c>
      <c r="B94" s="579" t="s">
        <v>560</v>
      </c>
      <c r="C94" s="531">
        <v>1400</v>
      </c>
      <c r="D94" s="429">
        <v>0</v>
      </c>
      <c r="E94" s="429">
        <v>0</v>
      </c>
      <c r="F94" s="550"/>
      <c r="G94" s="585">
        <v>0</v>
      </c>
      <c r="H94" s="583">
        <v>0</v>
      </c>
      <c r="I94" s="583">
        <v>0</v>
      </c>
      <c r="J94" s="583">
        <v>0</v>
      </c>
    </row>
    <row r="95" spans="1:10" ht="14.45" customHeight="1" x14ac:dyDescent="0.2">
      <c r="A95" s="530" t="s">
        <v>525</v>
      </c>
      <c r="B95" s="579" t="s">
        <v>560</v>
      </c>
      <c r="C95" s="531">
        <v>300</v>
      </c>
      <c r="D95" s="429">
        <v>0</v>
      </c>
      <c r="E95" s="429">
        <v>0</v>
      </c>
      <c r="F95" s="550"/>
      <c r="G95" s="585">
        <v>0</v>
      </c>
      <c r="H95" s="583">
        <v>0</v>
      </c>
      <c r="I95" s="583">
        <v>0</v>
      </c>
      <c r="J95" s="583">
        <v>0</v>
      </c>
    </row>
    <row r="96" spans="1:10" ht="14.45" customHeight="1" x14ac:dyDescent="0.2">
      <c r="A96" s="530" t="s">
        <v>263</v>
      </c>
      <c r="B96" s="579" t="s">
        <v>560</v>
      </c>
      <c r="C96" s="531">
        <v>1840</v>
      </c>
      <c r="D96" s="429">
        <v>0</v>
      </c>
      <c r="E96" s="429">
        <v>0</v>
      </c>
      <c r="F96" s="550"/>
      <c r="G96" s="585">
        <v>0</v>
      </c>
      <c r="H96" s="583">
        <v>0</v>
      </c>
      <c r="I96" s="583">
        <v>0</v>
      </c>
      <c r="J96" s="583">
        <v>0</v>
      </c>
    </row>
    <row r="97" spans="1:10" ht="14.45" customHeight="1" x14ac:dyDescent="0.2">
      <c r="A97" s="530" t="s">
        <v>531</v>
      </c>
      <c r="B97" s="579" t="s">
        <v>560</v>
      </c>
      <c r="C97" s="531">
        <v>114523</v>
      </c>
      <c r="D97" s="429">
        <v>0</v>
      </c>
      <c r="E97" s="429">
        <v>39954</v>
      </c>
      <c r="F97" s="550"/>
      <c r="G97" s="585">
        <v>0</v>
      </c>
      <c r="H97" s="583">
        <v>0</v>
      </c>
      <c r="I97" s="583">
        <v>0</v>
      </c>
      <c r="J97" s="583">
        <v>0</v>
      </c>
    </row>
    <row r="98" spans="1:10" ht="14.45" customHeight="1" x14ac:dyDescent="0.2">
      <c r="A98" s="530" t="s">
        <v>534</v>
      </c>
      <c r="B98" s="580"/>
      <c r="C98" s="532"/>
      <c r="D98" s="429"/>
      <c r="E98" s="588">
        <v>3300</v>
      </c>
      <c r="F98" s="550"/>
      <c r="G98" s="585">
        <v>0</v>
      </c>
      <c r="H98" s="583">
        <v>0</v>
      </c>
      <c r="I98" s="583">
        <v>0</v>
      </c>
      <c r="J98" s="583">
        <v>0</v>
      </c>
    </row>
    <row r="99" spans="1:10" ht="14.45" customHeight="1" x14ac:dyDescent="0.2">
      <c r="A99" s="530" t="s">
        <v>261</v>
      </c>
      <c r="B99" s="579" t="s">
        <v>560</v>
      </c>
      <c r="C99" s="531">
        <v>1600</v>
      </c>
      <c r="D99" s="429">
        <v>0</v>
      </c>
      <c r="E99" s="429">
        <v>0</v>
      </c>
      <c r="F99" s="550"/>
      <c r="G99" s="585">
        <v>0</v>
      </c>
      <c r="H99" s="583">
        <v>0</v>
      </c>
      <c r="I99" s="583">
        <v>0</v>
      </c>
      <c r="J99" s="583">
        <v>0</v>
      </c>
    </row>
    <row r="100" spans="1:10" ht="14.45" customHeight="1" x14ac:dyDescent="0.2">
      <c r="A100" s="530" t="s">
        <v>543</v>
      </c>
      <c r="B100" s="579" t="s">
        <v>560</v>
      </c>
      <c r="C100" s="531">
        <v>792</v>
      </c>
      <c r="D100" s="429">
        <v>0</v>
      </c>
      <c r="E100" s="429">
        <v>1050</v>
      </c>
      <c r="F100" s="550"/>
      <c r="G100" s="585">
        <v>0</v>
      </c>
      <c r="H100" s="583">
        <v>0</v>
      </c>
      <c r="I100" s="583">
        <v>0</v>
      </c>
      <c r="J100" s="583">
        <v>0</v>
      </c>
    </row>
    <row r="101" spans="1:10" ht="14.45" customHeight="1" x14ac:dyDescent="0.2">
      <c r="A101" s="530" t="s">
        <v>599</v>
      </c>
      <c r="B101" s="579" t="s">
        <v>560</v>
      </c>
      <c r="C101" s="531">
        <v>153616</v>
      </c>
      <c r="D101" s="429">
        <v>0</v>
      </c>
      <c r="E101" s="429">
        <v>94750</v>
      </c>
      <c r="F101" s="550"/>
      <c r="G101" s="585">
        <v>0</v>
      </c>
      <c r="H101" s="583">
        <v>0</v>
      </c>
      <c r="I101" s="583">
        <v>0</v>
      </c>
      <c r="J101" s="583">
        <v>0</v>
      </c>
    </row>
    <row r="102" spans="1:10" ht="14.45" customHeight="1" x14ac:dyDescent="0.2">
      <c r="A102" s="530" t="s">
        <v>547</v>
      </c>
      <c r="B102" s="579" t="s">
        <v>560</v>
      </c>
      <c r="C102" s="531">
        <v>20502</v>
      </c>
      <c r="D102" s="429">
        <v>0</v>
      </c>
      <c r="E102" s="429">
        <v>0</v>
      </c>
      <c r="F102" s="550"/>
      <c r="G102" s="585">
        <v>0</v>
      </c>
      <c r="H102" s="583">
        <v>0</v>
      </c>
      <c r="I102" s="583">
        <v>0</v>
      </c>
      <c r="J102" s="583">
        <v>0</v>
      </c>
    </row>
    <row r="103" spans="1:10" ht="14.45" customHeight="1" x14ac:dyDescent="0.2">
      <c r="A103" s="530" t="s">
        <v>548</v>
      </c>
      <c r="B103" s="579" t="s">
        <v>560</v>
      </c>
      <c r="C103" s="531">
        <v>425182</v>
      </c>
      <c r="D103" s="429">
        <v>0</v>
      </c>
      <c r="E103" s="429">
        <v>227964</v>
      </c>
      <c r="F103" s="550"/>
      <c r="G103" s="585">
        <v>0</v>
      </c>
      <c r="H103" s="583">
        <v>0</v>
      </c>
      <c r="I103" s="583">
        <v>0</v>
      </c>
      <c r="J103" s="583">
        <v>0</v>
      </c>
    </row>
    <row r="104" spans="1:10" ht="14.45" customHeight="1" x14ac:dyDescent="0.2">
      <c r="A104" s="530" t="s">
        <v>549</v>
      </c>
      <c r="B104" s="580"/>
      <c r="C104" s="532"/>
      <c r="D104" s="429"/>
      <c r="E104" s="588">
        <v>5000</v>
      </c>
      <c r="F104" s="550"/>
      <c r="G104" s="585">
        <v>0</v>
      </c>
      <c r="H104" s="583">
        <v>0</v>
      </c>
      <c r="I104" s="583">
        <v>0</v>
      </c>
      <c r="J104" s="583">
        <v>0</v>
      </c>
    </row>
    <row r="105" spans="1:10" ht="14.45" customHeight="1" x14ac:dyDescent="0.2">
      <c r="A105" s="530" t="s">
        <v>549</v>
      </c>
      <c r="B105" s="580"/>
      <c r="C105" s="533"/>
      <c r="D105" s="429"/>
      <c r="E105" s="588">
        <v>323100</v>
      </c>
      <c r="F105" s="550"/>
      <c r="G105" s="585">
        <v>0</v>
      </c>
      <c r="H105" s="583">
        <v>0</v>
      </c>
      <c r="I105" s="583">
        <v>0</v>
      </c>
      <c r="J105" s="583">
        <v>0</v>
      </c>
    </row>
    <row r="106" spans="1:10" ht="14.45" customHeight="1" x14ac:dyDescent="0.2">
      <c r="A106" s="530" t="s">
        <v>264</v>
      </c>
      <c r="B106" s="579" t="s">
        <v>560</v>
      </c>
      <c r="C106" s="531">
        <v>65824</v>
      </c>
      <c r="D106" s="429">
        <v>0</v>
      </c>
      <c r="E106" s="429">
        <v>0</v>
      </c>
      <c r="F106" s="550"/>
      <c r="G106" s="585">
        <v>0</v>
      </c>
      <c r="H106" s="583">
        <v>0</v>
      </c>
      <c r="I106" s="583">
        <v>0</v>
      </c>
      <c r="J106" s="583">
        <v>0</v>
      </c>
    </row>
    <row r="107" spans="1:10" ht="14.45" customHeight="1" x14ac:dyDescent="0.2">
      <c r="A107" s="530" t="s">
        <v>555</v>
      </c>
      <c r="B107" s="579" t="s">
        <v>560</v>
      </c>
      <c r="C107" s="531">
        <v>10440</v>
      </c>
      <c r="D107" s="429">
        <v>0</v>
      </c>
      <c r="E107" s="429">
        <v>0</v>
      </c>
      <c r="F107" s="550"/>
      <c r="G107" s="585">
        <v>0</v>
      </c>
      <c r="H107" s="583">
        <v>0</v>
      </c>
      <c r="I107" s="583">
        <v>0</v>
      </c>
      <c r="J107" s="583">
        <v>0</v>
      </c>
    </row>
    <row r="108" spans="1:10" ht="14.45" customHeight="1" thickBot="1" x14ac:dyDescent="0.25">
      <c r="A108" s="530" t="s">
        <v>556</v>
      </c>
      <c r="B108" s="581" t="s">
        <v>560</v>
      </c>
      <c r="C108" s="531">
        <v>55000</v>
      </c>
      <c r="D108" s="589">
        <v>0</v>
      </c>
      <c r="E108" s="589">
        <v>14000</v>
      </c>
      <c r="F108" s="590"/>
      <c r="G108" s="569">
        <v>0</v>
      </c>
      <c r="H108" s="584">
        <v>0</v>
      </c>
      <c r="I108" s="584">
        <v>0</v>
      </c>
      <c r="J108" s="584">
        <v>0</v>
      </c>
    </row>
    <row r="109" spans="1:10" ht="14.45" customHeight="1" thickBot="1" x14ac:dyDescent="0.25">
      <c r="A109" s="539" t="s">
        <v>43</v>
      </c>
      <c r="B109" s="540"/>
      <c r="C109" s="548">
        <f>SUM(C93:C108)</f>
        <v>853219</v>
      </c>
      <c r="D109" s="548">
        <f t="shared" ref="D109:E109" si="10">SUM(D93:D108)</f>
        <v>0</v>
      </c>
      <c r="E109" s="548">
        <f t="shared" si="10"/>
        <v>709118</v>
      </c>
      <c r="F109" s="551"/>
      <c r="G109" s="540"/>
      <c r="H109" s="541"/>
      <c r="I109" s="542"/>
      <c r="J109" s="543"/>
    </row>
  </sheetData>
  <sortState xmlns:xlrd2="http://schemas.microsoft.com/office/spreadsheetml/2017/richdata2" ref="A9:K81">
    <sortCondition ref="A9:A81"/>
  </sortState>
  <mergeCells count="30">
    <mergeCell ref="F91:F92"/>
    <mergeCell ref="G91:G92"/>
    <mergeCell ref="H91:H92"/>
    <mergeCell ref="I91:I92"/>
    <mergeCell ref="J91:J92"/>
    <mergeCell ref="A91:A92"/>
    <mergeCell ref="B91:B92"/>
    <mergeCell ref="C91:C92"/>
    <mergeCell ref="D91:D92"/>
    <mergeCell ref="E91:E92"/>
    <mergeCell ref="F84:F85"/>
    <mergeCell ref="G84:G85"/>
    <mergeCell ref="H84:H85"/>
    <mergeCell ref="I84:I85"/>
    <mergeCell ref="J84:J85"/>
    <mergeCell ref="A84:A85"/>
    <mergeCell ref="B84:B85"/>
    <mergeCell ref="C84:C85"/>
    <mergeCell ref="D84:D85"/>
    <mergeCell ref="E84:E85"/>
    <mergeCell ref="A5:A6"/>
    <mergeCell ref="G5:G6"/>
    <mergeCell ref="I5:I6"/>
    <mergeCell ref="H5:H6"/>
    <mergeCell ref="J5:J6"/>
    <mergeCell ref="C5:C6"/>
    <mergeCell ref="E5:E6"/>
    <mergeCell ref="F5:F6"/>
    <mergeCell ref="B5:B6"/>
    <mergeCell ref="D5:D6"/>
  </mergeCells>
  <phoneticPr fontId="0" type="noConversion"/>
  <printOptions horizontalCentered="1"/>
  <pageMargins left="0.23622047244094491" right="0.23622047244094491" top="0.74803149606299213" bottom="0.74803149606299213" header="0.31496062992125984" footer="0.31496062992125984"/>
  <pageSetup paperSize="9" scale="70" orientation="portrait" r:id="rId1"/>
  <headerFooter alignWithMargins="0">
    <oddHeader>&amp;C&amp;"Arial,Negrita"&amp;18PROYECTO DE PRESUPUESTO 2021</oddHeader>
    <oddFooter>&amp;L&amp;"Arial,Negrita"&amp;8PROYECTO DE PRESUPUESTO PARA EL AÑO FISCAL 2020
INFORMACIÓN PARA LA COMISIÓN DE PRESUPUESTO Y CUENTA GENERAL DE LA REPÚBLICA DEL CONGRESO DE LA REPÚBLICA</oddFooter>
  </headerFooter>
  <rowBreaks count="1" manualBreakCount="1">
    <brk id="77" max="9" man="1"/>
  </rowBreaks>
  <ignoredErrors>
    <ignoredError sqref="H7:H76 F77" formula="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Hoja29">
    <tabColor theme="9" tint="-0.249977111117893"/>
  </sheetPr>
  <dimension ref="A1:Y32"/>
  <sheetViews>
    <sheetView tabSelected="1" view="pageLayout" topLeftCell="A14" zoomScale="85" zoomScaleNormal="100" zoomScaleSheetLayoutView="90" zoomScalePageLayoutView="85" workbookViewId="0">
      <selection activeCell="P10" sqref="P10"/>
    </sheetView>
  </sheetViews>
  <sheetFormatPr baseColWidth="10" defaultColWidth="11.42578125" defaultRowHeight="12" x14ac:dyDescent="0.2"/>
  <cols>
    <col min="1" max="1" width="20.7109375" style="3" customWidth="1"/>
    <col min="2" max="2" width="9.5703125" style="3" customWidth="1"/>
    <col min="3" max="3" width="40.7109375" style="3" customWidth="1"/>
    <col min="4" max="4" width="13.42578125" style="104" customWidth="1"/>
    <col min="5" max="5" width="15" style="104" customWidth="1"/>
    <col min="6" max="6" width="12.42578125" style="78" customWidth="1"/>
    <col min="7" max="7" width="10.42578125" style="78" customWidth="1"/>
    <col min="8" max="8" width="12.140625" style="104" customWidth="1"/>
    <col min="9" max="9" width="7.7109375" style="78" customWidth="1"/>
    <col min="10" max="10" width="15.7109375" style="78" customWidth="1"/>
    <col min="11" max="11" width="10.85546875" style="78" customWidth="1"/>
    <col min="12" max="12" width="13.5703125" style="3" customWidth="1"/>
    <col min="13" max="13" width="11" style="3" customWidth="1"/>
    <col min="14" max="14" width="13" style="78" customWidth="1"/>
    <col min="15" max="15" width="12.42578125" style="3" customWidth="1"/>
    <col min="16" max="16" width="14.140625" style="3" customWidth="1"/>
    <col min="17" max="17" width="11" style="3" customWidth="1"/>
    <col min="18" max="22" width="11.42578125" style="3"/>
    <col min="23" max="23" width="16.5703125" style="3" customWidth="1"/>
    <col min="24" max="29" width="11.42578125" style="3"/>
    <col min="30" max="30" width="12.7109375" style="3" customWidth="1"/>
    <col min="31" max="31" width="14.7109375" style="3" customWidth="1"/>
    <col min="32" max="34" width="11.42578125" style="3"/>
    <col min="35" max="35" width="13.5703125" style="3" customWidth="1"/>
    <col min="36" max="16384" width="11.42578125" style="3"/>
  </cols>
  <sheetData>
    <row r="1" spans="1:25" s="5" customFormat="1" ht="15.75" customHeight="1" x14ac:dyDescent="0.2">
      <c r="A1" s="144" t="s">
        <v>431</v>
      </c>
      <c r="B1" s="144"/>
      <c r="C1" s="144"/>
      <c r="D1" s="144"/>
      <c r="E1" s="144"/>
      <c r="F1" s="144"/>
      <c r="G1" s="144"/>
      <c r="H1" s="144"/>
      <c r="I1" s="144"/>
      <c r="J1" s="144"/>
      <c r="K1" s="144"/>
      <c r="L1" s="144"/>
      <c r="M1" s="144"/>
      <c r="N1" s="144"/>
    </row>
    <row r="2" spans="1:25" s="5" customFormat="1" x14ac:dyDescent="0.2">
      <c r="A2" s="354" t="s">
        <v>597</v>
      </c>
      <c r="B2" s="355"/>
      <c r="C2" s="349"/>
      <c r="D2" s="144"/>
      <c r="E2" s="144"/>
      <c r="F2" s="144"/>
      <c r="G2" s="144"/>
      <c r="H2" s="144"/>
      <c r="I2" s="144"/>
      <c r="J2" s="144"/>
      <c r="K2" s="144"/>
      <c r="L2" s="144"/>
      <c r="M2" s="144"/>
      <c r="N2" s="144"/>
      <c r="O2" s="144"/>
      <c r="P2" s="144"/>
      <c r="Q2" s="144"/>
      <c r="R2" s="144"/>
      <c r="S2" s="144"/>
      <c r="T2" s="144"/>
      <c r="U2" s="144"/>
      <c r="V2" s="144"/>
      <c r="W2" s="144"/>
      <c r="X2" s="144"/>
      <c r="Y2" s="144"/>
    </row>
    <row r="3" spans="1:25" s="78" customFormat="1" ht="12.75" thickBot="1" x14ac:dyDescent="0.25">
      <c r="A3" s="354" t="s">
        <v>598</v>
      </c>
      <c r="B3" s="354"/>
      <c r="C3" s="354"/>
      <c r="D3" s="104"/>
      <c r="E3" s="104"/>
      <c r="G3" s="9"/>
      <c r="H3" s="9"/>
    </row>
    <row r="4" spans="1:25" ht="13.5" hidden="1" customHeight="1" x14ac:dyDescent="0.2">
      <c r="A4" s="63" t="s">
        <v>68</v>
      </c>
      <c r="B4" s="61"/>
      <c r="C4" s="45"/>
      <c r="D4" s="106"/>
      <c r="E4" s="106"/>
      <c r="F4" s="79"/>
      <c r="G4" s="79"/>
      <c r="H4" s="106"/>
      <c r="I4" s="79"/>
      <c r="J4" s="79"/>
      <c r="K4" s="79"/>
      <c r="L4" s="45"/>
      <c r="M4" s="45"/>
      <c r="N4" s="79"/>
    </row>
    <row r="5" spans="1:25" ht="57" customHeight="1" thickBot="1" x14ac:dyDescent="0.25">
      <c r="A5" s="222" t="s">
        <v>72</v>
      </c>
      <c r="B5" s="224" t="s">
        <v>73</v>
      </c>
      <c r="C5" s="223" t="s">
        <v>74</v>
      </c>
      <c r="D5" s="223" t="s">
        <v>191</v>
      </c>
      <c r="E5" s="223" t="s">
        <v>192</v>
      </c>
      <c r="F5" s="223" t="s">
        <v>228</v>
      </c>
      <c r="G5" s="223" t="s">
        <v>154</v>
      </c>
      <c r="H5" s="223" t="s">
        <v>190</v>
      </c>
      <c r="I5" s="223" t="s">
        <v>156</v>
      </c>
      <c r="J5" s="223" t="s">
        <v>155</v>
      </c>
      <c r="K5" s="223" t="s">
        <v>157</v>
      </c>
      <c r="L5" s="223" t="s">
        <v>158</v>
      </c>
      <c r="M5" s="223" t="s">
        <v>159</v>
      </c>
      <c r="N5" s="223" t="s">
        <v>160</v>
      </c>
    </row>
    <row r="6" spans="1:25" ht="19.5" customHeight="1" x14ac:dyDescent="0.2">
      <c r="A6" s="46">
        <v>1</v>
      </c>
      <c r="B6" s="60"/>
      <c r="C6" s="41"/>
      <c r="D6" s="41"/>
      <c r="E6" s="41"/>
      <c r="F6" s="41"/>
      <c r="G6" s="41"/>
      <c r="H6" s="41"/>
      <c r="I6" s="41"/>
      <c r="J6" s="41"/>
      <c r="K6" s="41"/>
      <c r="L6" s="41"/>
      <c r="M6" s="40"/>
      <c r="N6" s="40"/>
    </row>
    <row r="7" spans="1:25" x14ac:dyDescent="0.2">
      <c r="A7" s="46">
        <v>2</v>
      </c>
      <c r="B7" s="60"/>
      <c r="C7" s="41"/>
      <c r="D7" s="41"/>
      <c r="E7" s="41"/>
      <c r="F7" s="41"/>
      <c r="G7" s="41"/>
      <c r="H7" s="41"/>
      <c r="I7" s="41"/>
      <c r="J7" s="41"/>
      <c r="K7" s="41"/>
      <c r="L7" s="41"/>
      <c r="M7" s="40"/>
      <c r="N7" s="40"/>
    </row>
    <row r="8" spans="1:25" x14ac:dyDescent="0.2">
      <c r="A8" s="46">
        <v>3</v>
      </c>
      <c r="B8" s="60"/>
      <c r="C8" s="41"/>
      <c r="D8" s="41"/>
      <c r="E8" s="41"/>
      <c r="F8" s="41"/>
      <c r="G8" s="41"/>
      <c r="H8" s="41"/>
      <c r="I8" s="41"/>
      <c r="J8" s="41"/>
      <c r="K8" s="41"/>
      <c r="L8" s="41"/>
      <c r="M8" s="40"/>
      <c r="N8" s="40"/>
    </row>
    <row r="9" spans="1:25" x14ac:dyDescent="0.2">
      <c r="A9" s="46">
        <v>4</v>
      </c>
      <c r="B9" s="60"/>
      <c r="C9" s="41"/>
      <c r="D9" s="41"/>
      <c r="E9" s="41"/>
      <c r="F9" s="41"/>
      <c r="G9" s="41"/>
      <c r="H9" s="41"/>
      <c r="I9" s="41"/>
      <c r="J9" s="41"/>
      <c r="K9" s="41"/>
      <c r="L9" s="41"/>
      <c r="M9" s="40"/>
      <c r="N9" s="40"/>
    </row>
    <row r="10" spans="1:25" x14ac:dyDescent="0.2">
      <c r="A10" s="46">
        <v>5</v>
      </c>
      <c r="B10" s="60"/>
      <c r="C10" s="41"/>
      <c r="D10" s="41"/>
      <c r="E10" s="41"/>
      <c r="F10" s="41"/>
      <c r="G10" s="41"/>
      <c r="H10" s="41"/>
      <c r="I10" s="41"/>
      <c r="J10" s="41"/>
      <c r="K10" s="41"/>
      <c r="L10" s="41"/>
      <c r="M10" s="40"/>
      <c r="N10" s="40"/>
    </row>
    <row r="11" spans="1:25" x14ac:dyDescent="0.2">
      <c r="A11" s="46">
        <v>6</v>
      </c>
      <c r="B11" s="60"/>
      <c r="C11" s="41"/>
      <c r="D11" s="41"/>
      <c r="E11" s="41"/>
      <c r="F11" s="41"/>
      <c r="G11" s="41"/>
      <c r="H11" s="41"/>
      <c r="I11" s="41"/>
      <c r="J11" s="41"/>
      <c r="K11" s="41"/>
      <c r="L11" s="41"/>
      <c r="M11" s="40"/>
      <c r="N11" s="40"/>
    </row>
    <row r="12" spans="1:25" x14ac:dyDescent="0.2">
      <c r="A12" s="46">
        <v>7</v>
      </c>
      <c r="B12" s="60"/>
      <c r="C12" s="41"/>
      <c r="D12" s="41"/>
      <c r="E12" s="41"/>
      <c r="F12" s="41"/>
      <c r="G12" s="41"/>
      <c r="H12" s="41"/>
      <c r="I12" s="41"/>
      <c r="J12" s="41"/>
      <c r="K12" s="41"/>
      <c r="L12" s="41"/>
      <c r="M12" s="40"/>
      <c r="N12" s="40"/>
    </row>
    <row r="13" spans="1:25" x14ac:dyDescent="0.2">
      <c r="A13" s="46">
        <v>8</v>
      </c>
      <c r="B13" s="60"/>
      <c r="C13" s="41"/>
      <c r="D13" s="41"/>
      <c r="E13" s="41"/>
      <c r="F13" s="41"/>
      <c r="G13" s="41"/>
      <c r="H13" s="41"/>
      <c r="I13" s="41"/>
      <c r="J13" s="41"/>
      <c r="K13" s="41"/>
      <c r="L13" s="41"/>
      <c r="M13" s="40"/>
      <c r="N13" s="40"/>
    </row>
    <row r="14" spans="1:25" x14ac:dyDescent="0.2">
      <c r="A14" s="46">
        <v>9</v>
      </c>
      <c r="B14" s="60"/>
      <c r="C14" s="41"/>
      <c r="D14" s="41"/>
      <c r="E14" s="41"/>
      <c r="F14" s="41"/>
      <c r="G14" s="41"/>
      <c r="H14" s="41"/>
      <c r="I14" s="41"/>
      <c r="J14" s="41"/>
      <c r="K14" s="41"/>
      <c r="L14" s="41"/>
      <c r="M14" s="40"/>
      <c r="N14" s="40"/>
    </row>
    <row r="15" spans="1:25" x14ac:dyDescent="0.2">
      <c r="A15" s="46">
        <v>10</v>
      </c>
      <c r="B15" s="60"/>
      <c r="C15" s="41"/>
      <c r="D15" s="41"/>
      <c r="E15" s="41"/>
      <c r="F15" s="41"/>
      <c r="G15" s="41"/>
      <c r="H15" s="41"/>
      <c r="I15" s="41"/>
      <c r="J15" s="41"/>
      <c r="K15" s="41"/>
      <c r="L15" s="41"/>
      <c r="M15" s="40"/>
      <c r="N15" s="40"/>
    </row>
    <row r="16" spans="1:25" x14ac:dyDescent="0.2">
      <c r="A16" s="46">
        <v>11</v>
      </c>
      <c r="B16" s="60"/>
      <c r="C16" s="41"/>
      <c r="D16" s="41"/>
      <c r="E16" s="41"/>
      <c r="F16" s="41"/>
      <c r="G16" s="41"/>
      <c r="H16" s="41"/>
      <c r="I16" s="41"/>
      <c r="J16" s="41"/>
      <c r="K16" s="41"/>
      <c r="L16" s="41"/>
      <c r="M16" s="40"/>
      <c r="N16" s="40"/>
    </row>
    <row r="17" spans="1:14" x14ac:dyDescent="0.2">
      <c r="A17" s="46">
        <v>12</v>
      </c>
      <c r="B17" s="60"/>
      <c r="C17" s="41"/>
      <c r="D17" s="41"/>
      <c r="E17" s="41"/>
      <c r="F17" s="41"/>
      <c r="G17" s="41"/>
      <c r="H17" s="41"/>
      <c r="I17" s="41"/>
      <c r="J17" s="41"/>
      <c r="K17" s="41"/>
      <c r="L17" s="41"/>
      <c r="M17" s="40"/>
      <c r="N17" s="40"/>
    </row>
    <row r="18" spans="1:14" x14ac:dyDescent="0.2">
      <c r="A18" s="46">
        <v>13</v>
      </c>
      <c r="B18" s="60"/>
      <c r="C18" s="41"/>
      <c r="D18" s="41"/>
      <c r="E18" s="41"/>
      <c r="F18" s="41"/>
      <c r="G18" s="41"/>
      <c r="H18" s="41"/>
      <c r="I18" s="41"/>
      <c r="J18" s="41"/>
      <c r="K18" s="41"/>
      <c r="L18" s="41"/>
      <c r="M18" s="40"/>
      <c r="N18" s="40"/>
    </row>
    <row r="19" spans="1:14" x14ac:dyDescent="0.2">
      <c r="A19" s="46">
        <v>14</v>
      </c>
      <c r="B19" s="60"/>
      <c r="C19" s="41"/>
      <c r="D19" s="41"/>
      <c r="E19" s="41"/>
      <c r="F19" s="41"/>
      <c r="G19" s="41"/>
      <c r="H19" s="41"/>
      <c r="I19" s="41"/>
      <c r="J19" s="41"/>
      <c r="K19" s="41"/>
      <c r="L19" s="41"/>
      <c r="M19" s="40"/>
      <c r="N19" s="40"/>
    </row>
    <row r="20" spans="1:14" x14ac:dyDescent="0.2">
      <c r="A20" s="46">
        <v>15</v>
      </c>
      <c r="B20" s="60"/>
      <c r="C20" s="41"/>
      <c r="D20" s="41"/>
      <c r="E20" s="41"/>
      <c r="F20" s="41"/>
      <c r="G20" s="41"/>
      <c r="H20" s="41"/>
      <c r="I20" s="41"/>
      <c r="J20" s="41"/>
      <c r="K20" s="41"/>
      <c r="L20" s="41"/>
      <c r="M20" s="40"/>
      <c r="N20" s="40"/>
    </row>
    <row r="21" spans="1:14" x14ac:dyDescent="0.2">
      <c r="A21" s="46">
        <v>16</v>
      </c>
      <c r="B21" s="60"/>
      <c r="C21" s="41"/>
      <c r="D21" s="41"/>
      <c r="E21" s="41"/>
      <c r="F21" s="41"/>
      <c r="G21" s="41"/>
      <c r="H21" s="41"/>
      <c r="I21" s="41"/>
      <c r="J21" s="41"/>
      <c r="K21" s="41"/>
      <c r="L21" s="41"/>
      <c r="M21" s="40"/>
      <c r="N21" s="40"/>
    </row>
    <row r="22" spans="1:14" x14ac:dyDescent="0.2">
      <c r="A22" s="46">
        <v>17</v>
      </c>
      <c r="B22" s="60"/>
      <c r="C22" s="41"/>
      <c r="D22" s="41"/>
      <c r="E22" s="41"/>
      <c r="F22" s="41"/>
      <c r="G22" s="41"/>
      <c r="H22" s="41"/>
      <c r="I22" s="41"/>
      <c r="J22" s="41"/>
      <c r="K22" s="41"/>
      <c r="L22" s="41"/>
      <c r="M22" s="40"/>
      <c r="N22" s="40"/>
    </row>
    <row r="23" spans="1:14" x14ac:dyDescent="0.2">
      <c r="A23" s="46">
        <v>18</v>
      </c>
      <c r="B23" s="60"/>
      <c r="C23" s="41"/>
      <c r="D23" s="41"/>
      <c r="E23" s="41"/>
      <c r="F23" s="41"/>
      <c r="G23" s="41"/>
      <c r="H23" s="41"/>
      <c r="I23" s="41"/>
      <c r="J23" s="41"/>
      <c r="K23" s="41"/>
      <c r="L23" s="41"/>
      <c r="M23" s="40"/>
      <c r="N23" s="40"/>
    </row>
    <row r="24" spans="1:14" x14ac:dyDescent="0.2">
      <c r="A24" s="46">
        <v>19</v>
      </c>
      <c r="B24" s="60"/>
      <c r="C24" s="41"/>
      <c r="D24" s="41"/>
      <c r="E24" s="41"/>
      <c r="F24" s="41"/>
      <c r="G24" s="41"/>
      <c r="H24" s="41"/>
      <c r="I24" s="41"/>
      <c r="J24" s="41"/>
      <c r="K24" s="41"/>
      <c r="L24" s="41"/>
      <c r="M24" s="40"/>
      <c r="N24" s="40"/>
    </row>
    <row r="25" spans="1:14" x14ac:dyDescent="0.2">
      <c r="A25" s="46">
        <v>20</v>
      </c>
      <c r="B25" s="60"/>
      <c r="C25" s="41"/>
      <c r="D25" s="41"/>
      <c r="E25" s="41"/>
      <c r="F25" s="41"/>
      <c r="G25" s="41"/>
      <c r="H25" s="41"/>
      <c r="I25" s="41"/>
      <c r="J25" s="41"/>
      <c r="K25" s="41"/>
      <c r="L25" s="41"/>
      <c r="M25" s="40"/>
      <c r="N25" s="40"/>
    </row>
    <row r="26" spans="1:14" ht="12.75" thickBot="1" x14ac:dyDescent="0.25">
      <c r="A26" s="64" t="s">
        <v>88</v>
      </c>
      <c r="B26" s="62"/>
      <c r="C26" s="31"/>
      <c r="D26" s="31"/>
      <c r="E26" s="31"/>
      <c r="F26" s="31"/>
      <c r="G26" s="31"/>
      <c r="H26" s="31"/>
      <c r="I26" s="31"/>
      <c r="J26" s="31"/>
      <c r="K26" s="31"/>
      <c r="L26" s="31"/>
      <c r="M26" s="38"/>
      <c r="N26" s="38"/>
    </row>
    <row r="27" spans="1:14" ht="12.75" thickBot="1" x14ac:dyDescent="0.25">
      <c r="A27" s="28" t="s">
        <v>2</v>
      </c>
      <c r="B27" s="44"/>
      <c r="C27" s="39"/>
      <c r="D27" s="35"/>
      <c r="E27" s="35"/>
      <c r="F27" s="35"/>
      <c r="G27" s="39"/>
      <c r="H27" s="39"/>
      <c r="I27" s="39"/>
      <c r="J27" s="39"/>
      <c r="K27" s="39"/>
      <c r="L27" s="39"/>
      <c r="M27" s="39"/>
      <c r="N27" s="39"/>
    </row>
    <row r="28" spans="1:14" s="78" customFormat="1" x14ac:dyDescent="0.2">
      <c r="A28" s="1" t="s">
        <v>359</v>
      </c>
      <c r="B28" s="2"/>
      <c r="C28" s="2"/>
      <c r="D28" s="2"/>
      <c r="E28" s="2"/>
      <c r="F28" s="2"/>
      <c r="G28" s="2"/>
      <c r="H28" s="2"/>
      <c r="I28" s="2"/>
      <c r="J28" s="2"/>
      <c r="K28" s="2"/>
      <c r="L28" s="2"/>
    </row>
    <row r="29" spans="1:14" x14ac:dyDescent="0.2">
      <c r="A29" s="17"/>
      <c r="B29" s="17"/>
    </row>
    <row r="30" spans="1:14" x14ac:dyDescent="0.2">
      <c r="A30" s="17"/>
    </row>
    <row r="31" spans="1:14" x14ac:dyDescent="0.2">
      <c r="A31" s="17"/>
    </row>
    <row r="32" spans="1:14" x14ac:dyDescent="0.2">
      <c r="A32" s="17"/>
    </row>
  </sheetData>
  <phoneticPr fontId="11" type="noConversion"/>
  <printOptions horizontalCentered="1"/>
  <pageMargins left="0.23622047244094491" right="0.23622047244094491" top="0.74803149606299213" bottom="0.74803149606299213" header="0.31496062992125984" footer="0.31496062992125984"/>
  <pageSetup paperSize="9" scale="55" orientation="landscape" r:id="rId1"/>
  <headerFooter alignWithMargins="0">
    <oddHeader xml:space="preserve">&amp;C&amp;"Arial,Negrita"&amp;18PROYECTO DE PRESUPUESTO 2021
</oddHeader>
    <oddFooter>&amp;L&amp;"Arial,Negrita"&amp;8PROYECTO DE PRESUPUESTO PARA EL AÑO FISCAL 2020
INFORMACIÓN PARA LA COMISIÓN DE PRESUPUESTO Y CUENTA GENERAL DE LA REPÚBLICA DEL CONGRESO DE LA REPÚBLICA</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9" tint="-0.249977111117893"/>
  </sheetPr>
  <dimension ref="A1:Z183"/>
  <sheetViews>
    <sheetView tabSelected="1" view="pageLayout" topLeftCell="A137" zoomScale="85" zoomScaleNormal="100" zoomScaleSheetLayoutView="40" zoomScalePageLayoutView="85" workbookViewId="0">
      <selection activeCell="P10" sqref="P10"/>
    </sheetView>
  </sheetViews>
  <sheetFormatPr baseColWidth="10" defaultColWidth="11.42578125" defaultRowHeight="12" x14ac:dyDescent="0.2"/>
  <cols>
    <col min="1" max="1" width="11.42578125" style="711"/>
    <col min="2" max="2" width="9.5703125" style="321" customWidth="1"/>
    <col min="3" max="3" width="40.7109375" style="620" customWidth="1"/>
    <col min="4" max="4" width="13.42578125" style="620" customWidth="1"/>
    <col min="5" max="5" width="15" style="321" customWidth="1"/>
    <col min="6" max="6" width="12.42578125" style="710" customWidth="1"/>
    <col min="7" max="7" width="10.42578125" style="321" customWidth="1"/>
    <col min="8" max="8" width="12.140625" style="321" customWidth="1"/>
    <col min="9" max="9" width="7.7109375" style="620" customWidth="1"/>
    <col min="10" max="10" width="17.7109375" style="321" customWidth="1"/>
    <col min="11" max="11" width="10.85546875" style="321" customWidth="1"/>
    <col min="12" max="12" width="13.5703125" style="321" customWidth="1"/>
    <col min="13" max="13" width="11" style="321" customWidth="1"/>
    <col min="14" max="14" width="13" style="321" customWidth="1"/>
    <col min="15" max="15" width="12.42578125" style="321" customWidth="1"/>
    <col min="16" max="16" width="14.140625" style="321" customWidth="1"/>
    <col min="17" max="17" width="11" style="321" customWidth="1"/>
    <col min="18" max="22" width="11.42578125" style="321"/>
    <col min="23" max="23" width="16.5703125" style="321" customWidth="1"/>
    <col min="24" max="29" width="11.42578125" style="321"/>
    <col min="30" max="30" width="12.7109375" style="321" customWidth="1"/>
    <col min="31" max="31" width="14.7109375" style="321" customWidth="1"/>
    <col min="32" max="34" width="11.42578125" style="321"/>
    <col min="35" max="35" width="13.5703125" style="321" customWidth="1"/>
    <col min="36" max="16384" width="11.42578125" style="321"/>
  </cols>
  <sheetData>
    <row r="1" spans="1:26" ht="15.75" customHeight="1" x14ac:dyDescent="0.2">
      <c r="B1" s="129" t="s">
        <v>432</v>
      </c>
      <c r="C1" s="642"/>
      <c r="D1" s="642"/>
      <c r="E1" s="524"/>
      <c r="F1" s="722"/>
      <c r="G1" s="524"/>
      <c r="H1" s="524"/>
      <c r="I1" s="642"/>
      <c r="J1" s="524"/>
      <c r="K1" s="524"/>
    </row>
    <row r="2" spans="1:26" ht="15.75" customHeight="1" x14ac:dyDescent="0.2">
      <c r="B2" s="354" t="s">
        <v>462</v>
      </c>
      <c r="C2" s="642"/>
      <c r="D2" s="642"/>
      <c r="E2" s="524"/>
      <c r="F2" s="722"/>
      <c r="G2" s="524"/>
      <c r="H2" s="524"/>
      <c r="I2" s="642"/>
      <c r="J2" s="524"/>
      <c r="K2" s="524"/>
    </row>
    <row r="3" spans="1:26" x14ac:dyDescent="0.2">
      <c r="B3" s="354" t="s">
        <v>463</v>
      </c>
      <c r="C3" s="642"/>
      <c r="D3" s="642"/>
      <c r="E3" s="524"/>
      <c r="F3" s="722"/>
      <c r="G3" s="524"/>
      <c r="H3" s="524"/>
      <c r="I3" s="642"/>
      <c r="J3" s="524"/>
      <c r="K3" s="524"/>
      <c r="L3" s="524"/>
      <c r="M3" s="524"/>
      <c r="N3" s="524"/>
      <c r="O3" s="524"/>
      <c r="P3" s="524"/>
      <c r="Q3" s="524"/>
      <c r="R3" s="524"/>
      <c r="S3" s="524"/>
      <c r="T3" s="524"/>
      <c r="U3" s="524"/>
      <c r="V3" s="524"/>
      <c r="W3" s="524"/>
      <c r="X3" s="524"/>
      <c r="Y3" s="524"/>
      <c r="Z3" s="524"/>
    </row>
    <row r="4" spans="1:26" ht="14.25" customHeight="1" thickBot="1" x14ac:dyDescent="0.25">
      <c r="B4" s="721" t="s">
        <v>605</v>
      </c>
      <c r="C4" s="720"/>
      <c r="D4" s="720"/>
      <c r="E4" s="591"/>
      <c r="F4" s="719"/>
      <c r="G4" s="591"/>
      <c r="H4" s="709"/>
    </row>
    <row r="5" spans="1:26" ht="13.5" hidden="1" customHeight="1" thickBot="1" x14ac:dyDescent="0.25">
      <c r="B5" s="61" t="s">
        <v>68</v>
      </c>
      <c r="C5" s="63"/>
      <c r="D5" s="63"/>
      <c r="E5" s="108"/>
      <c r="F5" s="718"/>
      <c r="G5" s="108"/>
      <c r="H5" s="108" t="s">
        <v>607</v>
      </c>
      <c r="I5" s="108" t="s">
        <v>608</v>
      </c>
      <c r="J5" s="106"/>
      <c r="K5" s="106"/>
    </row>
    <row r="6" spans="1:26" ht="19.5" customHeight="1" thickBot="1" x14ac:dyDescent="0.25">
      <c r="B6" s="717" t="s">
        <v>75</v>
      </c>
      <c r="C6" s="210" t="s">
        <v>74</v>
      </c>
      <c r="D6" s="210" t="s">
        <v>191</v>
      </c>
      <c r="E6" s="211" t="s">
        <v>192</v>
      </c>
      <c r="F6" s="716" t="s">
        <v>4</v>
      </c>
      <c r="G6" s="211" t="s">
        <v>190</v>
      </c>
      <c r="H6" s="210" t="s">
        <v>77</v>
      </c>
      <c r="I6" s="211" t="s">
        <v>154</v>
      </c>
      <c r="J6" s="211" t="s">
        <v>159</v>
      </c>
      <c r="K6" s="223" t="s">
        <v>76</v>
      </c>
    </row>
    <row r="7" spans="1:26" s="730" customFormat="1" ht="35.25" customHeight="1" x14ac:dyDescent="0.2">
      <c r="A7" s="724"/>
      <c r="B7" s="725" t="s">
        <v>994</v>
      </c>
      <c r="C7" s="726" t="s">
        <v>993</v>
      </c>
      <c r="D7" s="726" t="s">
        <v>877</v>
      </c>
      <c r="E7" s="725" t="s">
        <v>1287</v>
      </c>
      <c r="F7" s="727" t="s">
        <v>1286</v>
      </c>
      <c r="G7" s="725" t="s">
        <v>992</v>
      </c>
      <c r="H7" s="728" t="s">
        <v>1040</v>
      </c>
      <c r="I7" s="729">
        <v>43495</v>
      </c>
      <c r="J7" s="728" t="s">
        <v>1285</v>
      </c>
      <c r="K7" s="41"/>
    </row>
    <row r="8" spans="1:26" s="730" customFormat="1" ht="153" x14ac:dyDescent="0.2">
      <c r="A8" s="724"/>
      <c r="B8" s="725" t="s">
        <v>1284</v>
      </c>
      <c r="C8" s="726" t="s">
        <v>993</v>
      </c>
      <c r="D8" s="726" t="s">
        <v>877</v>
      </c>
      <c r="E8" s="731" t="s">
        <v>1283</v>
      </c>
      <c r="F8" s="723" t="s">
        <v>1282</v>
      </c>
      <c r="G8" s="725" t="s">
        <v>1281</v>
      </c>
      <c r="H8" s="728" t="s">
        <v>1040</v>
      </c>
      <c r="I8" s="729">
        <v>43524</v>
      </c>
      <c r="J8" s="728" t="s">
        <v>1262</v>
      </c>
      <c r="K8" s="41"/>
    </row>
    <row r="9" spans="1:26" s="730" customFormat="1" ht="204" x14ac:dyDescent="0.2">
      <c r="A9" s="724"/>
      <c r="B9" s="725" t="s">
        <v>1280</v>
      </c>
      <c r="C9" s="726" t="s">
        <v>993</v>
      </c>
      <c r="D9" s="726" t="s">
        <v>877</v>
      </c>
      <c r="E9" s="731" t="s">
        <v>1279</v>
      </c>
      <c r="F9" s="727" t="s">
        <v>1278</v>
      </c>
      <c r="G9" s="725" t="s">
        <v>1277</v>
      </c>
      <c r="H9" s="728" t="s">
        <v>1040</v>
      </c>
      <c r="I9" s="729">
        <v>43465</v>
      </c>
      <c r="J9" s="728" t="s">
        <v>1276</v>
      </c>
      <c r="K9" s="41"/>
    </row>
    <row r="10" spans="1:26" s="730" customFormat="1" ht="114.75" x14ac:dyDescent="0.2">
      <c r="A10" s="724"/>
      <c r="B10" s="725" t="s">
        <v>1275</v>
      </c>
      <c r="C10" s="726" t="s">
        <v>993</v>
      </c>
      <c r="D10" s="726" t="s">
        <v>877</v>
      </c>
      <c r="E10" s="731" t="s">
        <v>1041</v>
      </c>
      <c r="F10" s="727" t="s">
        <v>1274</v>
      </c>
      <c r="G10" s="725" t="s">
        <v>1004</v>
      </c>
      <c r="H10" s="728" t="s">
        <v>1040</v>
      </c>
      <c r="I10" s="729">
        <v>43482</v>
      </c>
      <c r="J10" s="728" t="s">
        <v>1273</v>
      </c>
      <c r="K10" s="41"/>
    </row>
    <row r="11" spans="1:26" s="730" customFormat="1" ht="242.25" x14ac:dyDescent="0.2">
      <c r="A11" s="724"/>
      <c r="B11" s="725" t="s">
        <v>1272</v>
      </c>
      <c r="C11" s="726" t="s">
        <v>968</v>
      </c>
      <c r="D11" s="726" t="s">
        <v>877</v>
      </c>
      <c r="E11" s="731" t="s">
        <v>1127</v>
      </c>
      <c r="F11" s="727" t="s">
        <v>1271</v>
      </c>
      <c r="G11" s="725" t="s">
        <v>1125</v>
      </c>
      <c r="H11" s="728" t="s">
        <v>1040</v>
      </c>
      <c r="I11" s="729">
        <v>43483</v>
      </c>
      <c r="J11" s="728" t="s">
        <v>1124</v>
      </c>
      <c r="K11" s="41"/>
    </row>
    <row r="12" spans="1:26" s="730" customFormat="1" ht="216.75" x14ac:dyDescent="0.2">
      <c r="A12" s="724"/>
      <c r="B12" s="732" t="s">
        <v>1117</v>
      </c>
      <c r="C12" s="726" t="s">
        <v>968</v>
      </c>
      <c r="D12" s="726" t="s">
        <v>877</v>
      </c>
      <c r="E12" s="731" t="s">
        <v>1270</v>
      </c>
      <c r="F12" s="727" t="s">
        <v>1269</v>
      </c>
      <c r="G12" s="725" t="s">
        <v>1112</v>
      </c>
      <c r="H12" s="728" t="s">
        <v>1040</v>
      </c>
      <c r="I12" s="729">
        <v>43497</v>
      </c>
      <c r="J12" s="728" t="s">
        <v>1262</v>
      </c>
      <c r="K12" s="41"/>
    </row>
    <row r="13" spans="1:26" s="730" customFormat="1" ht="165.75" x14ac:dyDescent="0.2">
      <c r="A13" s="724"/>
      <c r="B13" s="725" t="s">
        <v>1268</v>
      </c>
      <c r="C13" s="726" t="s">
        <v>968</v>
      </c>
      <c r="D13" s="726" t="s">
        <v>877</v>
      </c>
      <c r="E13" s="731" t="s">
        <v>1267</v>
      </c>
      <c r="F13" s="727"/>
      <c r="G13" s="725"/>
      <c r="H13" s="728"/>
      <c r="I13" s="729"/>
      <c r="J13" s="728"/>
      <c r="K13" s="41"/>
    </row>
    <row r="14" spans="1:26" s="730" customFormat="1" ht="38.25" x14ac:dyDescent="0.2">
      <c r="A14" s="724"/>
      <c r="B14" s="725" t="s">
        <v>1035</v>
      </c>
      <c r="C14" s="726"/>
      <c r="D14" s="726"/>
      <c r="E14" s="731"/>
      <c r="F14" s="727" t="s">
        <v>1266</v>
      </c>
      <c r="G14" s="728" t="s">
        <v>1265</v>
      </c>
      <c r="H14" s="728" t="s">
        <v>1040</v>
      </c>
      <c r="I14" s="729">
        <v>43497</v>
      </c>
      <c r="J14" s="728" t="s">
        <v>1262</v>
      </c>
      <c r="K14" s="41"/>
    </row>
    <row r="15" spans="1:26" s="730" customFormat="1" ht="38.25" x14ac:dyDescent="0.2">
      <c r="A15" s="724"/>
      <c r="B15" s="725" t="s">
        <v>1033</v>
      </c>
      <c r="C15" s="726"/>
      <c r="D15" s="726"/>
      <c r="E15" s="728"/>
      <c r="F15" s="727" t="s">
        <v>1264</v>
      </c>
      <c r="G15" s="725" t="s">
        <v>1263</v>
      </c>
      <c r="H15" s="728" t="s">
        <v>1040</v>
      </c>
      <c r="I15" s="729">
        <v>43495</v>
      </c>
      <c r="J15" s="728" t="s">
        <v>1262</v>
      </c>
      <c r="K15" s="41"/>
    </row>
    <row r="16" spans="1:26" s="730" customFormat="1" ht="63.75" x14ac:dyDescent="0.2">
      <c r="A16" s="724"/>
      <c r="B16" s="725" t="s">
        <v>1261</v>
      </c>
      <c r="C16" s="726" t="s">
        <v>918</v>
      </c>
      <c r="D16" s="726" t="s">
        <v>913</v>
      </c>
      <c r="E16" s="728" t="s">
        <v>1260</v>
      </c>
      <c r="F16" s="727" t="s">
        <v>1259</v>
      </c>
      <c r="G16" s="725" t="s">
        <v>1028</v>
      </c>
      <c r="H16" s="728" t="s">
        <v>1040</v>
      </c>
      <c r="I16" s="729">
        <v>43487</v>
      </c>
      <c r="J16" s="728" t="s">
        <v>1258</v>
      </c>
      <c r="K16" s="41"/>
    </row>
    <row r="17" spans="1:11" s="730" customFormat="1" ht="178.5" x14ac:dyDescent="0.2">
      <c r="A17" s="724"/>
      <c r="B17" s="725" t="s">
        <v>1257</v>
      </c>
      <c r="C17" s="733" t="s">
        <v>968</v>
      </c>
      <c r="D17" s="726" t="s">
        <v>877</v>
      </c>
      <c r="E17" s="731" t="s">
        <v>1256</v>
      </c>
      <c r="F17" s="727" t="s">
        <v>1255</v>
      </c>
      <c r="G17" s="725" t="s">
        <v>899</v>
      </c>
      <c r="H17" s="728" t="s">
        <v>1040</v>
      </c>
      <c r="I17" s="729">
        <v>43622</v>
      </c>
      <c r="J17" s="728" t="s">
        <v>1254</v>
      </c>
      <c r="K17" s="41"/>
    </row>
    <row r="18" spans="1:11" s="730" customFormat="1" ht="191.25" x14ac:dyDescent="0.2">
      <c r="A18" s="724"/>
      <c r="B18" s="725" t="s">
        <v>1253</v>
      </c>
      <c r="C18" s="726" t="s">
        <v>1013</v>
      </c>
      <c r="D18" s="726" t="s">
        <v>877</v>
      </c>
      <c r="E18" s="734" t="s">
        <v>1252</v>
      </c>
      <c r="F18" s="727" t="s">
        <v>1251</v>
      </c>
      <c r="G18" s="728" t="s">
        <v>678</v>
      </c>
      <c r="H18" s="728" t="s">
        <v>1040</v>
      </c>
      <c r="I18" s="729">
        <v>43251</v>
      </c>
      <c r="J18" s="728" t="s">
        <v>1250</v>
      </c>
      <c r="K18" s="41"/>
    </row>
    <row r="19" spans="1:11" s="730" customFormat="1" ht="191.25" x14ac:dyDescent="0.2">
      <c r="A19" s="724"/>
      <c r="B19" s="725" t="s">
        <v>1249</v>
      </c>
      <c r="C19" s="726" t="s">
        <v>1013</v>
      </c>
      <c r="D19" s="726" t="s">
        <v>877</v>
      </c>
      <c r="E19" s="728" t="s">
        <v>1248</v>
      </c>
      <c r="F19" s="735" t="s">
        <v>1247</v>
      </c>
      <c r="G19" s="736" t="s">
        <v>674</v>
      </c>
      <c r="H19" s="728" t="s">
        <v>1040</v>
      </c>
      <c r="I19" s="729">
        <v>43341</v>
      </c>
      <c r="J19" s="728" t="s">
        <v>1246</v>
      </c>
      <c r="K19" s="41"/>
    </row>
    <row r="20" spans="1:11" s="730" customFormat="1" ht="191.25" x14ac:dyDescent="0.2">
      <c r="A20" s="724"/>
      <c r="B20" s="725" t="s">
        <v>1245</v>
      </c>
      <c r="C20" s="726" t="s">
        <v>1013</v>
      </c>
      <c r="D20" s="726" t="s">
        <v>877</v>
      </c>
      <c r="E20" s="728" t="s">
        <v>1244</v>
      </c>
      <c r="F20" s="727" t="s">
        <v>1243</v>
      </c>
      <c r="G20" s="728" t="s">
        <v>634</v>
      </c>
      <c r="H20" s="728" t="s">
        <v>1040</v>
      </c>
      <c r="I20" s="729">
        <v>43371</v>
      </c>
      <c r="J20" s="728" t="s">
        <v>1239</v>
      </c>
      <c r="K20" s="41"/>
    </row>
    <row r="21" spans="1:11" s="730" customFormat="1" ht="204" x14ac:dyDescent="0.2">
      <c r="A21" s="724"/>
      <c r="B21" s="725" t="s">
        <v>1242</v>
      </c>
      <c r="C21" s="726" t="s">
        <v>1013</v>
      </c>
      <c r="D21" s="726" t="s">
        <v>877</v>
      </c>
      <c r="E21" s="737" t="s">
        <v>1241</v>
      </c>
      <c r="F21" s="738" t="s">
        <v>1240</v>
      </c>
      <c r="G21" s="728" t="s">
        <v>672</v>
      </c>
      <c r="H21" s="728" t="s">
        <v>874</v>
      </c>
      <c r="I21" s="729">
        <v>43371</v>
      </c>
      <c r="J21" s="728" t="s">
        <v>1239</v>
      </c>
      <c r="K21" s="41"/>
    </row>
    <row r="22" spans="1:11" s="730" customFormat="1" ht="191.25" x14ac:dyDescent="0.2">
      <c r="A22" s="724"/>
      <c r="B22" s="725" t="s">
        <v>1238</v>
      </c>
      <c r="C22" s="726" t="s">
        <v>1013</v>
      </c>
      <c r="D22" s="726" t="s">
        <v>877</v>
      </c>
      <c r="E22" s="728" t="s">
        <v>1237</v>
      </c>
      <c r="F22" s="735" t="s">
        <v>1236</v>
      </c>
      <c r="G22" s="736" t="s">
        <v>1235</v>
      </c>
      <c r="H22" s="728" t="s">
        <v>874</v>
      </c>
      <c r="I22" s="729">
        <v>43371</v>
      </c>
      <c r="J22" s="728" t="s">
        <v>1234</v>
      </c>
      <c r="K22" s="41"/>
    </row>
    <row r="23" spans="1:11" s="730" customFormat="1" ht="229.5" x14ac:dyDescent="0.2">
      <c r="A23" s="724"/>
      <c r="B23" s="725" t="s">
        <v>1233</v>
      </c>
      <c r="C23" s="726" t="s">
        <v>1013</v>
      </c>
      <c r="D23" s="726" t="s">
        <v>877</v>
      </c>
      <c r="E23" s="728" t="s">
        <v>1232</v>
      </c>
      <c r="F23" s="735" t="s">
        <v>1211</v>
      </c>
      <c r="G23" s="739" t="s">
        <v>1231</v>
      </c>
      <c r="H23" s="728" t="s">
        <v>874</v>
      </c>
      <c r="I23" s="729">
        <v>43434</v>
      </c>
      <c r="J23" s="728" t="s">
        <v>1230</v>
      </c>
      <c r="K23" s="41"/>
    </row>
    <row r="24" spans="1:11" s="730" customFormat="1" ht="191.25" x14ac:dyDescent="0.2">
      <c r="A24" s="724"/>
      <c r="B24" s="734" t="s">
        <v>1229</v>
      </c>
      <c r="C24" s="726" t="s">
        <v>1013</v>
      </c>
      <c r="D24" s="726" t="s">
        <v>877</v>
      </c>
      <c r="E24" s="734" t="s">
        <v>1228</v>
      </c>
      <c r="F24" s="727" t="s">
        <v>1021</v>
      </c>
      <c r="G24" s="736" t="s">
        <v>645</v>
      </c>
      <c r="H24" s="728" t="s">
        <v>874</v>
      </c>
      <c r="I24" s="729">
        <v>43524</v>
      </c>
      <c r="J24" s="728" t="s">
        <v>1227</v>
      </c>
      <c r="K24" s="41"/>
    </row>
    <row r="25" spans="1:11" s="730" customFormat="1" ht="191.25" x14ac:dyDescent="0.2">
      <c r="A25" s="724"/>
      <c r="B25" s="731" t="s">
        <v>1226</v>
      </c>
      <c r="C25" s="726" t="s">
        <v>1013</v>
      </c>
      <c r="D25" s="726" t="s">
        <v>877</v>
      </c>
      <c r="E25" s="731" t="s">
        <v>1225</v>
      </c>
      <c r="F25" s="727" t="s">
        <v>1224</v>
      </c>
      <c r="G25" s="725" t="s">
        <v>1223</v>
      </c>
      <c r="H25" s="728" t="s">
        <v>874</v>
      </c>
      <c r="I25" s="729">
        <v>43524</v>
      </c>
      <c r="J25" s="728" t="s">
        <v>1222</v>
      </c>
      <c r="K25" s="41"/>
    </row>
    <row r="26" spans="1:11" s="730" customFormat="1" ht="204" x14ac:dyDescent="0.2">
      <c r="A26" s="724"/>
      <c r="B26" s="731" t="s">
        <v>1221</v>
      </c>
      <c r="C26" s="726" t="s">
        <v>1013</v>
      </c>
      <c r="D26" s="726" t="s">
        <v>877</v>
      </c>
      <c r="E26" s="731" t="s">
        <v>1220</v>
      </c>
      <c r="F26" s="727" t="s">
        <v>1219</v>
      </c>
      <c r="G26" s="725" t="s">
        <v>615</v>
      </c>
      <c r="H26" s="728" t="s">
        <v>874</v>
      </c>
      <c r="I26" s="729">
        <v>43553</v>
      </c>
      <c r="J26" s="728" t="s">
        <v>1218</v>
      </c>
      <c r="K26" s="41"/>
    </row>
    <row r="27" spans="1:11" s="730" customFormat="1" ht="191.25" x14ac:dyDescent="0.2">
      <c r="A27" s="724"/>
      <c r="B27" s="725" t="s">
        <v>1217</v>
      </c>
      <c r="C27" s="726" t="s">
        <v>1013</v>
      </c>
      <c r="D27" s="726" t="s">
        <v>877</v>
      </c>
      <c r="E27" s="731" t="s">
        <v>1216</v>
      </c>
      <c r="F27" s="727" t="s">
        <v>1215</v>
      </c>
      <c r="G27" s="725" t="s">
        <v>664</v>
      </c>
      <c r="H27" s="728" t="s">
        <v>874</v>
      </c>
      <c r="I27" s="729">
        <v>43552</v>
      </c>
      <c r="J27" s="728" t="s">
        <v>1214</v>
      </c>
      <c r="K27" s="41"/>
    </row>
    <row r="28" spans="1:11" s="730" customFormat="1" ht="191.25" x14ac:dyDescent="0.2">
      <c r="A28" s="724"/>
      <c r="B28" s="725" t="s">
        <v>1213</v>
      </c>
      <c r="C28" s="726" t="s">
        <v>1013</v>
      </c>
      <c r="D28" s="726" t="s">
        <v>877</v>
      </c>
      <c r="E28" s="731" t="s">
        <v>1212</v>
      </c>
      <c r="F28" s="727" t="s">
        <v>1211</v>
      </c>
      <c r="G28" s="725" t="s">
        <v>1210</v>
      </c>
      <c r="H28" s="728" t="s">
        <v>1040</v>
      </c>
      <c r="I28" s="729">
        <v>43585</v>
      </c>
      <c r="J28" s="728" t="s">
        <v>1209</v>
      </c>
      <c r="K28" s="41"/>
    </row>
    <row r="29" spans="1:11" s="730" customFormat="1" ht="165.75" x14ac:dyDescent="0.2">
      <c r="A29" s="724"/>
      <c r="B29" s="725" t="s">
        <v>1208</v>
      </c>
      <c r="C29" s="726" t="s">
        <v>886</v>
      </c>
      <c r="D29" s="726"/>
      <c r="E29" s="731" t="s">
        <v>1207</v>
      </c>
      <c r="F29" s="727" t="s">
        <v>1203</v>
      </c>
      <c r="G29" s="725" t="s">
        <v>982</v>
      </c>
      <c r="H29" s="728" t="s">
        <v>1040</v>
      </c>
      <c r="I29" s="729">
        <v>43435</v>
      </c>
      <c r="J29" s="728" t="s">
        <v>1197</v>
      </c>
      <c r="K29" s="41" t="s">
        <v>1143</v>
      </c>
    </row>
    <row r="30" spans="1:11" s="730" customFormat="1" ht="165.75" x14ac:dyDescent="0.2">
      <c r="A30" s="724"/>
      <c r="B30" s="725" t="s">
        <v>1206</v>
      </c>
      <c r="C30" s="726" t="s">
        <v>886</v>
      </c>
      <c r="D30" s="726"/>
      <c r="E30" s="731" t="s">
        <v>1106</v>
      </c>
      <c r="F30" s="727" t="s">
        <v>1200</v>
      </c>
      <c r="G30" s="725" t="s">
        <v>982</v>
      </c>
      <c r="H30" s="728" t="s">
        <v>874</v>
      </c>
      <c r="I30" s="729">
        <v>43798</v>
      </c>
      <c r="J30" s="728" t="s">
        <v>999</v>
      </c>
      <c r="K30" s="41" t="s">
        <v>1143</v>
      </c>
    </row>
    <row r="31" spans="1:11" s="730" customFormat="1" ht="165.75" x14ac:dyDescent="0.2">
      <c r="A31" s="724"/>
      <c r="B31" s="725" t="s">
        <v>1205</v>
      </c>
      <c r="C31" s="726" t="s">
        <v>886</v>
      </c>
      <c r="D31" s="726"/>
      <c r="E31" s="731" t="s">
        <v>1204</v>
      </c>
      <c r="F31" s="727" t="s">
        <v>1203</v>
      </c>
      <c r="G31" s="725" t="s">
        <v>982</v>
      </c>
      <c r="H31" s="728" t="s">
        <v>1040</v>
      </c>
      <c r="I31" s="729">
        <v>43435</v>
      </c>
      <c r="J31" s="728" t="s">
        <v>1197</v>
      </c>
      <c r="K31" s="41" t="s">
        <v>1143</v>
      </c>
    </row>
    <row r="32" spans="1:11" s="730" customFormat="1" ht="165.75" x14ac:dyDescent="0.2">
      <c r="A32" s="724"/>
      <c r="B32" s="725" t="s">
        <v>1202</v>
      </c>
      <c r="C32" s="726" t="s">
        <v>886</v>
      </c>
      <c r="D32" s="726"/>
      <c r="E32" s="731" t="s">
        <v>1201</v>
      </c>
      <c r="F32" s="727" t="s">
        <v>1200</v>
      </c>
      <c r="G32" s="725" t="s">
        <v>982</v>
      </c>
      <c r="H32" s="728" t="s">
        <v>874</v>
      </c>
      <c r="I32" s="729">
        <v>43798</v>
      </c>
      <c r="J32" s="728" t="s">
        <v>999</v>
      </c>
      <c r="K32" s="41" t="s">
        <v>1143</v>
      </c>
    </row>
    <row r="33" spans="1:11" s="730" customFormat="1" ht="191.25" x14ac:dyDescent="0.2">
      <c r="A33" s="724"/>
      <c r="B33" s="725" t="s">
        <v>1199</v>
      </c>
      <c r="C33" s="726" t="s">
        <v>886</v>
      </c>
      <c r="D33" s="726"/>
      <c r="E33" s="731" t="s">
        <v>1198</v>
      </c>
      <c r="F33" s="727" t="s">
        <v>1102</v>
      </c>
      <c r="G33" s="725" t="s">
        <v>979</v>
      </c>
      <c r="H33" s="728" t="s">
        <v>1040</v>
      </c>
      <c r="I33" s="729">
        <v>43800</v>
      </c>
      <c r="J33" s="728" t="s">
        <v>1197</v>
      </c>
      <c r="K33" s="41" t="s">
        <v>1143</v>
      </c>
    </row>
    <row r="34" spans="1:11" s="730" customFormat="1" ht="191.25" x14ac:dyDescent="0.2">
      <c r="A34" s="724"/>
      <c r="B34" s="725" t="s">
        <v>1196</v>
      </c>
      <c r="C34" s="726" t="s">
        <v>886</v>
      </c>
      <c r="D34" s="726"/>
      <c r="E34" s="731" t="s">
        <v>1100</v>
      </c>
      <c r="F34" s="727" t="s">
        <v>1195</v>
      </c>
      <c r="G34" s="725" t="s">
        <v>979</v>
      </c>
      <c r="H34" s="728" t="s">
        <v>874</v>
      </c>
      <c r="I34" s="729">
        <v>43798</v>
      </c>
      <c r="J34" s="728" t="s">
        <v>999</v>
      </c>
      <c r="K34" s="41" t="s">
        <v>1143</v>
      </c>
    </row>
    <row r="35" spans="1:11" s="730" customFormat="1" ht="165.75" x14ac:dyDescent="0.2">
      <c r="A35" s="724"/>
      <c r="B35" s="725" t="s">
        <v>1194</v>
      </c>
      <c r="C35" s="726" t="s">
        <v>886</v>
      </c>
      <c r="D35" s="726"/>
      <c r="E35" s="731" t="s">
        <v>1193</v>
      </c>
      <c r="F35" s="727" t="s">
        <v>1192</v>
      </c>
      <c r="G35" s="725" t="s">
        <v>975</v>
      </c>
      <c r="H35" s="728" t="s">
        <v>1040</v>
      </c>
      <c r="I35" s="729">
        <v>43466</v>
      </c>
      <c r="J35" s="728" t="s">
        <v>1191</v>
      </c>
      <c r="K35" s="41" t="s">
        <v>1143</v>
      </c>
    </row>
    <row r="36" spans="1:11" s="730" customFormat="1" ht="165.75" x14ac:dyDescent="0.2">
      <c r="A36" s="724"/>
      <c r="B36" s="725" t="s">
        <v>1190</v>
      </c>
      <c r="C36" s="726" t="s">
        <v>886</v>
      </c>
      <c r="D36" s="726"/>
      <c r="E36" s="731" t="s">
        <v>1189</v>
      </c>
      <c r="F36" s="727" t="s">
        <v>1092</v>
      </c>
      <c r="G36" s="725" t="s">
        <v>971</v>
      </c>
      <c r="H36" s="728" t="s">
        <v>1040</v>
      </c>
      <c r="I36" s="729">
        <v>43453</v>
      </c>
      <c r="J36" s="728" t="s">
        <v>1188</v>
      </c>
      <c r="K36" s="41" t="s">
        <v>1143</v>
      </c>
    </row>
    <row r="37" spans="1:11" s="730" customFormat="1" ht="165.75" x14ac:dyDescent="0.2">
      <c r="A37" s="724"/>
      <c r="B37" s="725" t="s">
        <v>1187</v>
      </c>
      <c r="C37" s="726" t="s">
        <v>886</v>
      </c>
      <c r="D37" s="726"/>
      <c r="E37" s="731" t="s">
        <v>1093</v>
      </c>
      <c r="F37" s="727" t="s">
        <v>1186</v>
      </c>
      <c r="G37" s="725" t="s">
        <v>971</v>
      </c>
      <c r="H37" s="728" t="s">
        <v>874</v>
      </c>
      <c r="I37" s="729">
        <v>43818</v>
      </c>
      <c r="J37" s="728" t="s">
        <v>1091</v>
      </c>
      <c r="K37" s="41" t="s">
        <v>1143</v>
      </c>
    </row>
    <row r="38" spans="1:11" s="730" customFormat="1" ht="204" x14ac:dyDescent="0.2">
      <c r="A38" s="724"/>
      <c r="B38" s="725" t="s">
        <v>1185</v>
      </c>
      <c r="C38" s="726" t="s">
        <v>886</v>
      </c>
      <c r="D38" s="726"/>
      <c r="E38" s="731" t="s">
        <v>1184</v>
      </c>
      <c r="F38" s="727" t="s">
        <v>1183</v>
      </c>
      <c r="G38" s="725" t="s">
        <v>961</v>
      </c>
      <c r="H38" s="728" t="s">
        <v>1040</v>
      </c>
      <c r="I38" s="729">
        <v>43159</v>
      </c>
      <c r="J38" s="728" t="s">
        <v>1182</v>
      </c>
      <c r="K38" s="41" t="s">
        <v>1143</v>
      </c>
    </row>
    <row r="39" spans="1:11" s="730" customFormat="1" ht="204" x14ac:dyDescent="0.2">
      <c r="A39" s="724"/>
      <c r="B39" s="725" t="s">
        <v>1181</v>
      </c>
      <c r="C39" s="726" t="s">
        <v>886</v>
      </c>
      <c r="D39" s="726"/>
      <c r="E39" s="731" t="s">
        <v>1082</v>
      </c>
      <c r="F39" s="727" t="s">
        <v>1180</v>
      </c>
      <c r="G39" s="725" t="s">
        <v>961</v>
      </c>
      <c r="H39" s="728" t="s">
        <v>1040</v>
      </c>
      <c r="I39" s="729">
        <v>43524</v>
      </c>
      <c r="J39" s="728" t="s">
        <v>1080</v>
      </c>
      <c r="K39" s="41" t="s">
        <v>1143</v>
      </c>
    </row>
    <row r="40" spans="1:11" s="730" customFormat="1" ht="409.5" x14ac:dyDescent="0.2">
      <c r="A40" s="724"/>
      <c r="B40" s="725" t="s">
        <v>1179</v>
      </c>
      <c r="C40" s="726" t="s">
        <v>886</v>
      </c>
      <c r="D40" s="726"/>
      <c r="E40" s="731" t="s">
        <v>1178</v>
      </c>
      <c r="F40" s="727" t="s">
        <v>958</v>
      </c>
      <c r="G40" s="725" t="s">
        <v>957</v>
      </c>
      <c r="H40" s="728" t="s">
        <v>1040</v>
      </c>
      <c r="I40" s="729">
        <v>43993</v>
      </c>
      <c r="J40" s="728" t="s">
        <v>1177</v>
      </c>
      <c r="K40" s="41" t="s">
        <v>1143</v>
      </c>
    </row>
    <row r="41" spans="1:11" s="730" customFormat="1" ht="267.75" x14ac:dyDescent="0.2">
      <c r="A41" s="724"/>
      <c r="B41" s="725" t="s">
        <v>1176</v>
      </c>
      <c r="C41" s="726" t="s">
        <v>886</v>
      </c>
      <c r="D41" s="726"/>
      <c r="E41" s="731" t="s">
        <v>1175</v>
      </c>
      <c r="F41" s="727" t="s">
        <v>1070</v>
      </c>
      <c r="G41" s="725" t="s">
        <v>953</v>
      </c>
      <c r="H41" s="728" t="s">
        <v>1040</v>
      </c>
      <c r="I41" s="729">
        <v>43283</v>
      </c>
      <c r="J41" s="728" t="s">
        <v>1174</v>
      </c>
      <c r="K41" s="41" t="s">
        <v>1143</v>
      </c>
    </row>
    <row r="42" spans="1:11" s="730" customFormat="1" ht="267.75" x14ac:dyDescent="0.2">
      <c r="A42" s="724"/>
      <c r="B42" s="725" t="s">
        <v>1173</v>
      </c>
      <c r="C42" s="726" t="s">
        <v>886</v>
      </c>
      <c r="D42" s="726"/>
      <c r="E42" s="731" t="s">
        <v>1071</v>
      </c>
      <c r="F42" s="727" t="s">
        <v>1172</v>
      </c>
      <c r="G42" s="725" t="s">
        <v>953</v>
      </c>
      <c r="H42" s="728" t="s">
        <v>1040</v>
      </c>
      <c r="I42" s="729">
        <v>43678</v>
      </c>
      <c r="J42" s="728" t="s">
        <v>1069</v>
      </c>
      <c r="K42" s="41" t="s">
        <v>1143</v>
      </c>
    </row>
    <row r="43" spans="1:11" s="730" customFormat="1" ht="216.75" x14ac:dyDescent="0.2">
      <c r="A43" s="724"/>
      <c r="B43" s="725" t="s">
        <v>1171</v>
      </c>
      <c r="C43" s="726" t="s">
        <v>886</v>
      </c>
      <c r="D43" s="726"/>
      <c r="E43" s="731" t="s">
        <v>1170</v>
      </c>
      <c r="F43" s="727" t="s">
        <v>1169</v>
      </c>
      <c r="G43" s="725" t="s">
        <v>953</v>
      </c>
      <c r="H43" s="728" t="s">
        <v>1040</v>
      </c>
      <c r="I43" s="729">
        <v>43481</v>
      </c>
      <c r="J43" s="728" t="s">
        <v>1168</v>
      </c>
      <c r="K43" s="41" t="s">
        <v>1143</v>
      </c>
    </row>
    <row r="44" spans="1:11" s="730" customFormat="1" ht="178.5" x14ac:dyDescent="0.2">
      <c r="A44" s="724"/>
      <c r="B44" s="725" t="s">
        <v>1167</v>
      </c>
      <c r="C44" s="726" t="s">
        <v>886</v>
      </c>
      <c r="D44" s="726"/>
      <c r="E44" s="731" t="s">
        <v>1166</v>
      </c>
      <c r="F44" s="727" t="s">
        <v>1165</v>
      </c>
      <c r="G44" s="725" t="s">
        <v>941</v>
      </c>
      <c r="H44" s="728" t="s">
        <v>1040</v>
      </c>
      <c r="I44" s="729">
        <v>43532</v>
      </c>
      <c r="J44" s="728" t="s">
        <v>1164</v>
      </c>
      <c r="K44" s="41" t="s">
        <v>1143</v>
      </c>
    </row>
    <row r="45" spans="1:11" s="730" customFormat="1" ht="127.5" x14ac:dyDescent="0.2">
      <c r="A45" s="724"/>
      <c r="B45" s="725" t="s">
        <v>1163</v>
      </c>
      <c r="C45" s="726" t="s">
        <v>886</v>
      </c>
      <c r="D45" s="726"/>
      <c r="E45" s="731" t="s">
        <v>1162</v>
      </c>
      <c r="F45" s="727" t="s">
        <v>1161</v>
      </c>
      <c r="G45" s="725" t="s">
        <v>1157</v>
      </c>
      <c r="H45" s="728" t="s">
        <v>1040</v>
      </c>
      <c r="I45" s="729">
        <v>43500</v>
      </c>
      <c r="J45" s="728" t="s">
        <v>1156</v>
      </c>
      <c r="K45" s="41" t="s">
        <v>1143</v>
      </c>
    </row>
    <row r="46" spans="1:11" s="730" customFormat="1" ht="140.25" x14ac:dyDescent="0.2">
      <c r="A46" s="724"/>
      <c r="B46" s="725" t="s">
        <v>1160</v>
      </c>
      <c r="C46" s="726" t="s">
        <v>886</v>
      </c>
      <c r="D46" s="726"/>
      <c r="E46" s="731" t="s">
        <v>1159</v>
      </c>
      <c r="F46" s="727" t="s">
        <v>1158</v>
      </c>
      <c r="G46" s="725" t="s">
        <v>1157</v>
      </c>
      <c r="H46" s="728" t="s">
        <v>1040</v>
      </c>
      <c r="I46" s="729">
        <v>43500</v>
      </c>
      <c r="J46" s="728" t="s">
        <v>1156</v>
      </c>
      <c r="K46" s="41" t="s">
        <v>1143</v>
      </c>
    </row>
    <row r="47" spans="1:11" s="730" customFormat="1" ht="191.25" x14ac:dyDescent="0.2">
      <c r="A47" s="724"/>
      <c r="B47" s="725" t="s">
        <v>1155</v>
      </c>
      <c r="C47" s="726" t="s">
        <v>886</v>
      </c>
      <c r="D47" s="726"/>
      <c r="E47" s="731" t="s">
        <v>1154</v>
      </c>
      <c r="F47" s="727" t="s">
        <v>1153</v>
      </c>
      <c r="G47" s="725" t="s">
        <v>922</v>
      </c>
      <c r="H47" s="728" t="s">
        <v>1040</v>
      </c>
      <c r="I47" s="729">
        <v>43174</v>
      </c>
      <c r="J47" s="728" t="s">
        <v>1152</v>
      </c>
      <c r="K47" s="41" t="s">
        <v>1143</v>
      </c>
    </row>
    <row r="48" spans="1:11" s="730" customFormat="1" ht="191.25" x14ac:dyDescent="0.2">
      <c r="A48" s="724"/>
      <c r="B48" s="725" t="s">
        <v>1151</v>
      </c>
      <c r="C48" s="726" t="s">
        <v>886</v>
      </c>
      <c r="D48" s="726"/>
      <c r="E48" s="731" t="s">
        <v>1052</v>
      </c>
      <c r="F48" s="727" t="s">
        <v>1150</v>
      </c>
      <c r="G48" s="725" t="s">
        <v>922</v>
      </c>
      <c r="H48" s="728" t="s">
        <v>1040</v>
      </c>
      <c r="I48" s="729">
        <v>43539</v>
      </c>
      <c r="J48" s="728" t="s">
        <v>1149</v>
      </c>
      <c r="K48" s="41" t="s">
        <v>1143</v>
      </c>
    </row>
    <row r="49" spans="1:11" s="730" customFormat="1" ht="165.75" x14ac:dyDescent="0.2">
      <c r="A49" s="724"/>
      <c r="B49" s="725" t="s">
        <v>1148</v>
      </c>
      <c r="C49" s="726" t="s">
        <v>886</v>
      </c>
      <c r="D49" s="726"/>
      <c r="E49" s="731" t="s">
        <v>1147</v>
      </c>
      <c r="F49" s="727" t="s">
        <v>1146</v>
      </c>
      <c r="G49" s="725" t="s">
        <v>965</v>
      </c>
      <c r="H49" s="728" t="s">
        <v>1040</v>
      </c>
      <c r="I49" s="729">
        <v>43470</v>
      </c>
      <c r="J49" s="728" t="s">
        <v>1145</v>
      </c>
      <c r="K49" s="41" t="s">
        <v>1143</v>
      </c>
    </row>
    <row r="50" spans="1:11" s="730" customFormat="1" ht="165.75" x14ac:dyDescent="0.2">
      <c r="A50" s="724"/>
      <c r="B50" s="725" t="s">
        <v>1144</v>
      </c>
      <c r="C50" s="726" t="s">
        <v>968</v>
      </c>
      <c r="D50" s="726" t="s">
        <v>877</v>
      </c>
      <c r="E50" s="731" t="s">
        <v>1087</v>
      </c>
      <c r="F50" s="727" t="s">
        <v>1084</v>
      </c>
      <c r="G50" s="725" t="s">
        <v>965</v>
      </c>
      <c r="H50" s="728" t="s">
        <v>1040</v>
      </c>
      <c r="I50" s="729">
        <v>43524</v>
      </c>
      <c r="J50" s="728" t="s">
        <v>1080</v>
      </c>
      <c r="K50" s="41" t="s">
        <v>1143</v>
      </c>
    </row>
    <row r="51" spans="1:11" s="730" customFormat="1" ht="108" x14ac:dyDescent="0.2">
      <c r="A51" s="724"/>
      <c r="B51" s="725" t="s">
        <v>1142</v>
      </c>
      <c r="C51" s="726" t="s">
        <v>914</v>
      </c>
      <c r="D51" s="726" t="s">
        <v>1141</v>
      </c>
      <c r="E51" s="734"/>
      <c r="F51" s="727">
        <v>82500</v>
      </c>
      <c r="G51" s="736" t="s">
        <v>1140</v>
      </c>
      <c r="H51" s="728" t="s">
        <v>1040</v>
      </c>
      <c r="I51" s="729">
        <v>43891</v>
      </c>
      <c r="J51" s="728" t="s">
        <v>1139</v>
      </c>
      <c r="K51" s="740" t="s">
        <v>1138</v>
      </c>
    </row>
    <row r="52" spans="1:11" s="730" customFormat="1" ht="165.75" x14ac:dyDescent="0.2">
      <c r="A52" s="741"/>
      <c r="B52" s="725" t="s">
        <v>1137</v>
      </c>
      <c r="C52" s="728" t="s">
        <v>878</v>
      </c>
      <c r="D52" s="726" t="s">
        <v>877</v>
      </c>
      <c r="E52" s="725" t="s">
        <v>1136</v>
      </c>
      <c r="F52" s="742">
        <v>39292.120000000003</v>
      </c>
      <c r="G52" s="743" t="s">
        <v>880</v>
      </c>
      <c r="H52" s="728" t="s">
        <v>1040</v>
      </c>
      <c r="I52" s="729">
        <v>43448</v>
      </c>
      <c r="J52" s="728"/>
      <c r="K52" s="41"/>
    </row>
    <row r="53" spans="1:11" s="730" customFormat="1" ht="165.75" x14ac:dyDescent="0.2">
      <c r="A53" s="741"/>
      <c r="B53" s="725" t="s">
        <v>1135</v>
      </c>
      <c r="C53" s="728" t="s">
        <v>878</v>
      </c>
      <c r="D53" s="726" t="s">
        <v>877</v>
      </c>
      <c r="E53" s="725" t="s">
        <v>881</v>
      </c>
      <c r="F53" s="742">
        <v>866.4</v>
      </c>
      <c r="G53" s="743" t="s">
        <v>880</v>
      </c>
      <c r="H53" s="728" t="s">
        <v>874</v>
      </c>
      <c r="I53" s="729">
        <v>43817</v>
      </c>
      <c r="J53" s="728"/>
      <c r="K53" s="40"/>
    </row>
    <row r="54" spans="1:11" ht="12.75" thickBot="1" x14ac:dyDescent="0.25">
      <c r="B54" s="64"/>
      <c r="C54" s="62"/>
      <c r="D54" s="29"/>
      <c r="E54" s="490"/>
      <c r="F54" s="715"/>
      <c r="G54" s="37"/>
      <c r="H54" s="38"/>
      <c r="I54" s="714"/>
      <c r="J54" s="31"/>
      <c r="K54" s="38"/>
    </row>
    <row r="55" spans="1:11" ht="12.75" thickBot="1" x14ac:dyDescent="0.25">
      <c r="B55" s="109" t="s">
        <v>435</v>
      </c>
      <c r="C55" s="44"/>
      <c r="D55" s="32"/>
      <c r="E55" s="107"/>
      <c r="F55" s="713"/>
      <c r="G55" s="105"/>
      <c r="H55" s="39"/>
      <c r="I55" s="108"/>
      <c r="J55" s="35"/>
      <c r="K55" s="39"/>
    </row>
    <row r="56" spans="1:11" s="730" customFormat="1" x14ac:dyDescent="0.2">
      <c r="A56" s="724"/>
      <c r="B56" s="129" t="s">
        <v>432</v>
      </c>
      <c r="C56" s="27"/>
      <c r="D56" s="27"/>
      <c r="E56" s="27"/>
      <c r="F56" s="772"/>
      <c r="G56" s="27"/>
      <c r="H56" s="2"/>
      <c r="I56" s="27"/>
      <c r="J56" s="2"/>
      <c r="K56" s="2"/>
    </row>
    <row r="57" spans="1:11" x14ac:dyDescent="0.2">
      <c r="B57" s="642" t="s">
        <v>436</v>
      </c>
      <c r="C57" s="642"/>
      <c r="D57" s="642"/>
      <c r="E57" s="642"/>
      <c r="F57" s="722"/>
      <c r="G57" s="642"/>
      <c r="H57" s="524"/>
    </row>
    <row r="58" spans="1:11" ht="12.75" thickBot="1" x14ac:dyDescent="0.25">
      <c r="B58" s="721" t="s">
        <v>1134</v>
      </c>
      <c r="C58" s="720"/>
      <c r="D58" s="720"/>
      <c r="E58" s="591"/>
      <c r="F58" s="719"/>
      <c r="G58" s="591"/>
      <c r="H58" s="709"/>
    </row>
    <row r="59" spans="1:11" ht="12.75" thickBot="1" x14ac:dyDescent="0.25">
      <c r="B59" s="32" t="s">
        <v>68</v>
      </c>
      <c r="C59" s="108"/>
      <c r="D59" s="108"/>
      <c r="E59" s="108"/>
      <c r="F59" s="718"/>
      <c r="G59" s="108"/>
      <c r="H59" s="108" t="s">
        <v>31</v>
      </c>
      <c r="I59" s="108" t="s">
        <v>69</v>
      </c>
      <c r="J59" s="108"/>
      <c r="K59" s="108"/>
    </row>
    <row r="60" spans="1:11" ht="84.75" thickBot="1" x14ac:dyDescent="0.25">
      <c r="B60" s="717" t="s">
        <v>75</v>
      </c>
      <c r="C60" s="210" t="s">
        <v>74</v>
      </c>
      <c r="D60" s="210" t="s">
        <v>191</v>
      </c>
      <c r="E60" s="211" t="s">
        <v>192</v>
      </c>
      <c r="F60" s="716" t="s">
        <v>4</v>
      </c>
      <c r="G60" s="211" t="s">
        <v>190</v>
      </c>
      <c r="H60" s="210" t="s">
        <v>77</v>
      </c>
      <c r="I60" s="211" t="s">
        <v>154</v>
      </c>
      <c r="J60" s="211" t="s">
        <v>159</v>
      </c>
      <c r="K60" s="223" t="s">
        <v>76</v>
      </c>
    </row>
    <row r="61" spans="1:11" s="730" customFormat="1" ht="153" x14ac:dyDescent="0.2">
      <c r="A61" s="724"/>
      <c r="B61" s="725" t="s">
        <v>994</v>
      </c>
      <c r="C61" s="726" t="s">
        <v>993</v>
      </c>
      <c r="D61" s="726" t="s">
        <v>877</v>
      </c>
      <c r="E61" s="725" t="s">
        <v>1130</v>
      </c>
      <c r="F61" s="727">
        <v>466769.33</v>
      </c>
      <c r="G61" s="725" t="s">
        <v>992</v>
      </c>
      <c r="H61" s="728" t="s">
        <v>1040</v>
      </c>
      <c r="I61" s="729">
        <v>43861</v>
      </c>
      <c r="J61" s="728" t="s">
        <v>1133</v>
      </c>
      <c r="K61" s="41" t="s">
        <v>1132</v>
      </c>
    </row>
    <row r="62" spans="1:11" s="730" customFormat="1" ht="153" x14ac:dyDescent="0.2">
      <c r="A62" s="724"/>
      <c r="B62" s="725" t="s">
        <v>1131</v>
      </c>
      <c r="C62" s="726" t="s">
        <v>993</v>
      </c>
      <c r="D62" s="726" t="s">
        <v>877</v>
      </c>
      <c r="E62" s="725" t="s">
        <v>1130</v>
      </c>
      <c r="F62" s="727">
        <v>1926974.41</v>
      </c>
      <c r="G62" s="725" t="s">
        <v>992</v>
      </c>
      <c r="H62" s="728" t="s">
        <v>874</v>
      </c>
      <c r="I62" s="729">
        <v>43878</v>
      </c>
      <c r="J62" s="728" t="s">
        <v>1129</v>
      </c>
      <c r="K62" s="41"/>
    </row>
    <row r="63" spans="1:11" s="730" customFormat="1" ht="242.25" x14ac:dyDescent="0.2">
      <c r="A63" s="724"/>
      <c r="B63" s="732" t="s">
        <v>1128</v>
      </c>
      <c r="C63" s="726" t="s">
        <v>968</v>
      </c>
      <c r="D63" s="726" t="s">
        <v>877</v>
      </c>
      <c r="E63" s="737" t="s">
        <v>1127</v>
      </c>
      <c r="F63" s="727" t="s">
        <v>1126</v>
      </c>
      <c r="G63" s="736" t="s">
        <v>1125</v>
      </c>
      <c r="H63" s="728" t="s">
        <v>1040</v>
      </c>
      <c r="I63" s="729">
        <v>43483</v>
      </c>
      <c r="J63" s="728" t="s">
        <v>1124</v>
      </c>
      <c r="K63" s="41"/>
    </row>
    <row r="64" spans="1:11" s="730" customFormat="1" ht="242.25" x14ac:dyDescent="0.2">
      <c r="A64" s="724"/>
      <c r="B64" s="725" t="s">
        <v>1123</v>
      </c>
      <c r="C64" s="726" t="s">
        <v>968</v>
      </c>
      <c r="D64" s="726" t="s">
        <v>877</v>
      </c>
      <c r="E64" s="728" t="s">
        <v>988</v>
      </c>
      <c r="F64" s="738" t="s">
        <v>1122</v>
      </c>
      <c r="G64" s="744" t="s">
        <v>986</v>
      </c>
      <c r="H64" s="728" t="s">
        <v>874</v>
      </c>
      <c r="I64" s="729">
        <v>43844</v>
      </c>
      <c r="J64" s="728" t="s">
        <v>985</v>
      </c>
      <c r="K64" s="41"/>
    </row>
    <row r="65" spans="1:11" s="730" customFormat="1" ht="216.75" x14ac:dyDescent="0.2">
      <c r="A65" s="724"/>
      <c r="B65" s="725" t="s">
        <v>1121</v>
      </c>
      <c r="C65" s="726" t="s">
        <v>968</v>
      </c>
      <c r="D65" s="726" t="s">
        <v>877</v>
      </c>
      <c r="E65" s="728" t="s">
        <v>1120</v>
      </c>
      <c r="F65" s="738">
        <v>32377.89</v>
      </c>
      <c r="G65" s="744" t="s">
        <v>1112</v>
      </c>
      <c r="H65" s="728" t="s">
        <v>1040</v>
      </c>
      <c r="I65" s="729">
        <v>43892</v>
      </c>
      <c r="J65" s="728" t="s">
        <v>1119</v>
      </c>
      <c r="K65" s="41" t="s">
        <v>1118</v>
      </c>
    </row>
    <row r="66" spans="1:11" s="730" customFormat="1" ht="216.75" x14ac:dyDescent="0.2">
      <c r="A66" s="724"/>
      <c r="B66" s="725" t="s">
        <v>1117</v>
      </c>
      <c r="C66" s="726" t="s">
        <v>968</v>
      </c>
      <c r="D66" s="726" t="s">
        <v>877</v>
      </c>
      <c r="E66" s="728" t="s">
        <v>1116</v>
      </c>
      <c r="F66" s="738">
        <v>259900.79999999999</v>
      </c>
      <c r="G66" s="744" t="s">
        <v>1112</v>
      </c>
      <c r="H66" s="728" t="s">
        <v>874</v>
      </c>
      <c r="I66" s="729">
        <v>43993</v>
      </c>
      <c r="J66" s="728" t="s">
        <v>1115</v>
      </c>
      <c r="K66" s="41"/>
    </row>
    <row r="67" spans="1:11" s="730" customFormat="1" ht="229.5" x14ac:dyDescent="0.2">
      <c r="A67" s="724"/>
      <c r="B67" s="725" t="s">
        <v>1114</v>
      </c>
      <c r="C67" s="726" t="s">
        <v>968</v>
      </c>
      <c r="D67" s="726" t="s">
        <v>877</v>
      </c>
      <c r="E67" s="728" t="s">
        <v>1113</v>
      </c>
      <c r="F67" s="738">
        <v>169999.2</v>
      </c>
      <c r="G67" s="744" t="s">
        <v>1112</v>
      </c>
      <c r="H67" s="728" t="s">
        <v>1111</v>
      </c>
      <c r="I67" s="729">
        <v>44088</v>
      </c>
      <c r="J67" s="728" t="s">
        <v>1110</v>
      </c>
      <c r="K67" s="41"/>
    </row>
    <row r="68" spans="1:11" s="730" customFormat="1" ht="165.75" x14ac:dyDescent="0.2">
      <c r="A68" s="724"/>
      <c r="B68" s="725" t="s">
        <v>1109</v>
      </c>
      <c r="C68" s="726" t="s">
        <v>886</v>
      </c>
      <c r="D68" s="726"/>
      <c r="E68" s="734" t="s">
        <v>1106</v>
      </c>
      <c r="F68" s="727" t="s">
        <v>1105</v>
      </c>
      <c r="G68" s="737" t="s">
        <v>982</v>
      </c>
      <c r="H68" s="728" t="s">
        <v>874</v>
      </c>
      <c r="I68" s="729">
        <v>43798</v>
      </c>
      <c r="J68" s="728" t="s">
        <v>999</v>
      </c>
      <c r="K68" s="41"/>
    </row>
    <row r="69" spans="1:11" s="730" customFormat="1" ht="165.75" x14ac:dyDescent="0.2">
      <c r="A69" s="724"/>
      <c r="B69" s="725" t="s">
        <v>1108</v>
      </c>
      <c r="C69" s="726" t="s">
        <v>886</v>
      </c>
      <c r="D69" s="726"/>
      <c r="E69" s="734" t="s">
        <v>890</v>
      </c>
      <c r="F69" s="727" t="s">
        <v>1099</v>
      </c>
      <c r="G69" s="737" t="s">
        <v>982</v>
      </c>
      <c r="H69" s="728" t="s">
        <v>874</v>
      </c>
      <c r="I69" s="729">
        <v>44164</v>
      </c>
      <c r="J69" s="728" t="s">
        <v>883</v>
      </c>
      <c r="K69" s="41"/>
    </row>
    <row r="70" spans="1:11" s="730" customFormat="1" ht="165.75" x14ac:dyDescent="0.2">
      <c r="A70" s="724"/>
      <c r="B70" s="725" t="s">
        <v>1107</v>
      </c>
      <c r="C70" s="726" t="s">
        <v>886</v>
      </c>
      <c r="D70" s="726"/>
      <c r="E70" s="734" t="s">
        <v>1106</v>
      </c>
      <c r="F70" s="727" t="s">
        <v>1105</v>
      </c>
      <c r="G70" s="737" t="s">
        <v>982</v>
      </c>
      <c r="H70" s="728" t="s">
        <v>874</v>
      </c>
      <c r="I70" s="729">
        <v>43798</v>
      </c>
      <c r="J70" s="728" t="s">
        <v>999</v>
      </c>
      <c r="K70" s="41"/>
    </row>
    <row r="71" spans="1:11" s="730" customFormat="1" ht="165.75" x14ac:dyDescent="0.2">
      <c r="A71" s="724"/>
      <c r="B71" s="725" t="s">
        <v>1104</v>
      </c>
      <c r="C71" s="726" t="s">
        <v>886</v>
      </c>
      <c r="D71" s="726"/>
      <c r="E71" s="734" t="s">
        <v>890</v>
      </c>
      <c r="F71" s="727" t="s">
        <v>1099</v>
      </c>
      <c r="G71" s="737" t="s">
        <v>982</v>
      </c>
      <c r="H71" s="728" t="s">
        <v>921</v>
      </c>
      <c r="I71" s="729">
        <v>44164</v>
      </c>
      <c r="J71" s="728" t="s">
        <v>883</v>
      </c>
      <c r="K71" s="41"/>
    </row>
    <row r="72" spans="1:11" s="730" customFormat="1" ht="191.25" x14ac:dyDescent="0.2">
      <c r="A72" s="724"/>
      <c r="B72" s="725" t="s">
        <v>1103</v>
      </c>
      <c r="C72" s="726" t="s">
        <v>886</v>
      </c>
      <c r="D72" s="726"/>
      <c r="E72" s="734" t="s">
        <v>1100</v>
      </c>
      <c r="F72" s="727" t="s">
        <v>1102</v>
      </c>
      <c r="G72" s="737" t="s">
        <v>979</v>
      </c>
      <c r="H72" s="728" t="s">
        <v>874</v>
      </c>
      <c r="I72" s="729">
        <v>43798</v>
      </c>
      <c r="J72" s="728" t="s">
        <v>999</v>
      </c>
      <c r="K72" s="41"/>
    </row>
    <row r="73" spans="1:11" s="730" customFormat="1" ht="191.25" x14ac:dyDescent="0.2">
      <c r="A73" s="724"/>
      <c r="B73" s="725" t="s">
        <v>1101</v>
      </c>
      <c r="C73" s="726" t="s">
        <v>886</v>
      </c>
      <c r="D73" s="726"/>
      <c r="E73" s="734" t="s">
        <v>1100</v>
      </c>
      <c r="F73" s="727" t="s">
        <v>1099</v>
      </c>
      <c r="G73" s="737" t="s">
        <v>979</v>
      </c>
      <c r="H73" s="728" t="s">
        <v>921</v>
      </c>
      <c r="I73" s="729">
        <v>44164</v>
      </c>
      <c r="J73" s="728" t="s">
        <v>883</v>
      </c>
      <c r="K73" s="41"/>
    </row>
    <row r="74" spans="1:11" s="730" customFormat="1" ht="165.75" x14ac:dyDescent="0.2">
      <c r="A74" s="724"/>
      <c r="B74" s="725" t="s">
        <v>1098</v>
      </c>
      <c r="C74" s="726" t="s">
        <v>886</v>
      </c>
      <c r="D74" s="726"/>
      <c r="E74" s="734" t="s">
        <v>1097</v>
      </c>
      <c r="F74" s="727" t="s">
        <v>1096</v>
      </c>
      <c r="G74" s="737" t="s">
        <v>975</v>
      </c>
      <c r="H74" s="728" t="s">
        <v>1040</v>
      </c>
      <c r="I74" s="729">
        <v>43831</v>
      </c>
      <c r="J74" s="728" t="s">
        <v>1095</v>
      </c>
      <c r="K74" s="41"/>
    </row>
    <row r="75" spans="1:11" s="730" customFormat="1" ht="165.75" x14ac:dyDescent="0.2">
      <c r="A75" s="724"/>
      <c r="B75" s="725" t="s">
        <v>1094</v>
      </c>
      <c r="C75" s="726" t="s">
        <v>886</v>
      </c>
      <c r="D75" s="726"/>
      <c r="E75" s="734" t="s">
        <v>1093</v>
      </c>
      <c r="F75" s="727" t="s">
        <v>1092</v>
      </c>
      <c r="G75" s="737" t="s">
        <v>971</v>
      </c>
      <c r="H75" s="728" t="s">
        <v>874</v>
      </c>
      <c r="I75" s="729">
        <v>43818</v>
      </c>
      <c r="J75" s="728" t="s">
        <v>1091</v>
      </c>
      <c r="K75" s="41"/>
    </row>
    <row r="76" spans="1:11" s="730" customFormat="1" ht="165.75" x14ac:dyDescent="0.2">
      <c r="A76" s="724"/>
      <c r="B76" s="725" t="s">
        <v>1090</v>
      </c>
      <c r="C76" s="726" t="s">
        <v>886</v>
      </c>
      <c r="D76" s="726"/>
      <c r="E76" s="734" t="s">
        <v>885</v>
      </c>
      <c r="F76" s="727" t="s">
        <v>1089</v>
      </c>
      <c r="G76" s="737" t="s">
        <v>971</v>
      </c>
      <c r="H76" s="728" t="s">
        <v>921</v>
      </c>
      <c r="I76" s="729">
        <v>44184</v>
      </c>
      <c r="J76" s="728" t="s">
        <v>970</v>
      </c>
      <c r="K76" s="41"/>
    </row>
    <row r="77" spans="1:11" s="730" customFormat="1" ht="165.75" x14ac:dyDescent="0.2">
      <c r="A77" s="724"/>
      <c r="B77" s="725" t="s">
        <v>1088</v>
      </c>
      <c r="C77" s="726" t="s">
        <v>968</v>
      </c>
      <c r="D77" s="726" t="s">
        <v>877</v>
      </c>
      <c r="E77" s="734" t="s">
        <v>1087</v>
      </c>
      <c r="F77" s="727" t="s">
        <v>1086</v>
      </c>
      <c r="G77" s="737" t="s">
        <v>965</v>
      </c>
      <c r="H77" s="728" t="s">
        <v>1040</v>
      </c>
      <c r="I77" s="729">
        <v>43524</v>
      </c>
      <c r="J77" s="728" t="s">
        <v>1080</v>
      </c>
      <c r="K77" s="41"/>
    </row>
    <row r="78" spans="1:11" s="730" customFormat="1" ht="165.75" x14ac:dyDescent="0.2">
      <c r="A78" s="724"/>
      <c r="B78" s="725" t="s">
        <v>1085</v>
      </c>
      <c r="C78" s="726" t="s">
        <v>968</v>
      </c>
      <c r="D78" s="726" t="s">
        <v>877</v>
      </c>
      <c r="E78" s="734" t="s">
        <v>967</v>
      </c>
      <c r="F78" s="727" t="s">
        <v>1084</v>
      </c>
      <c r="G78" s="737" t="s">
        <v>965</v>
      </c>
      <c r="H78" s="728" t="s">
        <v>874</v>
      </c>
      <c r="I78" s="729">
        <v>43864</v>
      </c>
      <c r="J78" s="728" t="s">
        <v>964</v>
      </c>
      <c r="K78" s="41"/>
    </row>
    <row r="79" spans="1:11" s="730" customFormat="1" ht="204" x14ac:dyDescent="0.2">
      <c r="A79" s="724"/>
      <c r="B79" s="725" t="s">
        <v>1083</v>
      </c>
      <c r="C79" s="726" t="s">
        <v>886</v>
      </c>
      <c r="D79" s="726"/>
      <c r="E79" s="734" t="s">
        <v>1082</v>
      </c>
      <c r="F79" s="727" t="s">
        <v>1081</v>
      </c>
      <c r="G79" s="737" t="s">
        <v>961</v>
      </c>
      <c r="H79" s="728" t="s">
        <v>1040</v>
      </c>
      <c r="I79" s="729">
        <v>43524</v>
      </c>
      <c r="J79" s="728" t="s">
        <v>1080</v>
      </c>
      <c r="K79" s="41"/>
    </row>
    <row r="80" spans="1:11" s="730" customFormat="1" ht="204" x14ac:dyDescent="0.2">
      <c r="A80" s="724"/>
      <c r="B80" s="725" t="s">
        <v>1079</v>
      </c>
      <c r="C80" s="726" t="s">
        <v>886</v>
      </c>
      <c r="D80" s="726"/>
      <c r="E80" s="734" t="s">
        <v>1078</v>
      </c>
      <c r="F80" s="727" t="s">
        <v>1077</v>
      </c>
      <c r="G80" s="737" t="s">
        <v>961</v>
      </c>
      <c r="H80" s="728" t="s">
        <v>874</v>
      </c>
      <c r="I80" s="729">
        <v>43887</v>
      </c>
      <c r="J80" s="728" t="s">
        <v>1076</v>
      </c>
      <c r="K80" s="41"/>
    </row>
    <row r="81" spans="1:11" s="730" customFormat="1" ht="409.5" x14ac:dyDescent="0.2">
      <c r="A81" s="724"/>
      <c r="B81" s="725" t="s">
        <v>1075</v>
      </c>
      <c r="C81" s="726" t="s">
        <v>886</v>
      </c>
      <c r="D81" s="726"/>
      <c r="E81" s="734" t="s">
        <v>1074</v>
      </c>
      <c r="F81" s="727" t="s">
        <v>1073</v>
      </c>
      <c r="G81" s="737" t="s">
        <v>957</v>
      </c>
      <c r="H81" s="728" t="s">
        <v>874</v>
      </c>
      <c r="I81" s="729">
        <v>44039</v>
      </c>
      <c r="J81" s="728" t="s">
        <v>956</v>
      </c>
      <c r="K81" s="41"/>
    </row>
    <row r="82" spans="1:11" s="730" customFormat="1" ht="267.75" x14ac:dyDescent="0.2">
      <c r="A82" s="724"/>
      <c r="B82" s="725" t="s">
        <v>1072</v>
      </c>
      <c r="C82" s="726" t="s">
        <v>886</v>
      </c>
      <c r="D82" s="726"/>
      <c r="E82" s="734" t="s">
        <v>1071</v>
      </c>
      <c r="F82" s="727" t="s">
        <v>1070</v>
      </c>
      <c r="G82" s="737" t="s">
        <v>953</v>
      </c>
      <c r="H82" s="728" t="s">
        <v>1040</v>
      </c>
      <c r="I82" s="729">
        <v>43678</v>
      </c>
      <c r="J82" s="728" t="s">
        <v>1069</v>
      </c>
      <c r="K82" s="41"/>
    </row>
    <row r="83" spans="1:11" s="730" customFormat="1" ht="216.75" x14ac:dyDescent="0.2">
      <c r="A83" s="724"/>
      <c r="B83" s="725" t="s">
        <v>1068</v>
      </c>
      <c r="C83" s="726" t="s">
        <v>886</v>
      </c>
      <c r="D83" s="726"/>
      <c r="E83" s="734" t="s">
        <v>950</v>
      </c>
      <c r="F83" s="727" t="s">
        <v>1067</v>
      </c>
      <c r="G83" s="737" t="s">
        <v>941</v>
      </c>
      <c r="H83" s="728" t="s">
        <v>874</v>
      </c>
      <c r="I83" s="729">
        <v>43861</v>
      </c>
      <c r="J83" s="728" t="s">
        <v>940</v>
      </c>
      <c r="K83" s="41"/>
    </row>
    <row r="84" spans="1:11" s="730" customFormat="1" ht="178.5" x14ac:dyDescent="0.2">
      <c r="A84" s="724"/>
      <c r="B84" s="725" t="s">
        <v>1066</v>
      </c>
      <c r="C84" s="726" t="s">
        <v>886</v>
      </c>
      <c r="D84" s="726"/>
      <c r="E84" s="734" t="s">
        <v>945</v>
      </c>
      <c r="F84" s="727" t="s">
        <v>1065</v>
      </c>
      <c r="G84" s="737" t="s">
        <v>941</v>
      </c>
      <c r="H84" s="728" t="s">
        <v>874</v>
      </c>
      <c r="I84" s="729">
        <v>43861</v>
      </c>
      <c r="J84" s="728" t="s">
        <v>940</v>
      </c>
      <c r="K84" s="41"/>
    </row>
    <row r="85" spans="1:11" s="730" customFormat="1" ht="191.25" x14ac:dyDescent="0.2">
      <c r="A85" s="724"/>
      <c r="B85" s="725" t="s">
        <v>1064</v>
      </c>
      <c r="C85" s="726" t="s">
        <v>886</v>
      </c>
      <c r="D85" s="726"/>
      <c r="E85" s="734" t="s">
        <v>1063</v>
      </c>
      <c r="F85" s="727" t="s">
        <v>1062</v>
      </c>
      <c r="G85" s="737" t="s">
        <v>937</v>
      </c>
      <c r="H85" s="728" t="s">
        <v>874</v>
      </c>
      <c r="I85" s="729">
        <v>43987</v>
      </c>
      <c r="J85" s="728" t="s">
        <v>1061</v>
      </c>
      <c r="K85" s="41"/>
    </row>
    <row r="86" spans="1:11" s="730" customFormat="1" ht="127.5" x14ac:dyDescent="0.2">
      <c r="A86" s="724"/>
      <c r="B86" s="725" t="s">
        <v>1060</v>
      </c>
      <c r="C86" s="726" t="s">
        <v>886</v>
      </c>
      <c r="D86" s="726"/>
      <c r="E86" s="734" t="s">
        <v>1059</v>
      </c>
      <c r="F86" s="727" t="s">
        <v>1058</v>
      </c>
      <c r="G86" s="737" t="s">
        <v>931</v>
      </c>
      <c r="H86" s="728" t="s">
        <v>874</v>
      </c>
      <c r="I86" s="729">
        <v>43864</v>
      </c>
      <c r="J86" s="728" t="s">
        <v>1054</v>
      </c>
      <c r="K86" s="41"/>
    </row>
    <row r="87" spans="1:11" s="730" customFormat="1" ht="140.25" x14ac:dyDescent="0.2">
      <c r="A87" s="724"/>
      <c r="B87" s="725" t="s">
        <v>1057</v>
      </c>
      <c r="C87" s="726" t="s">
        <v>886</v>
      </c>
      <c r="D87" s="726"/>
      <c r="E87" s="734" t="s">
        <v>1056</v>
      </c>
      <c r="F87" s="727" t="s">
        <v>1055</v>
      </c>
      <c r="G87" s="737" t="s">
        <v>931</v>
      </c>
      <c r="H87" s="728" t="s">
        <v>874</v>
      </c>
      <c r="I87" s="729">
        <v>43864</v>
      </c>
      <c r="J87" s="728" t="s">
        <v>1054</v>
      </c>
      <c r="K87" s="41"/>
    </row>
    <row r="88" spans="1:11" s="730" customFormat="1" ht="191.25" x14ac:dyDescent="0.2">
      <c r="A88" s="724"/>
      <c r="B88" s="725" t="s">
        <v>1053</v>
      </c>
      <c r="C88" s="726" t="s">
        <v>886</v>
      </c>
      <c r="D88" s="726"/>
      <c r="E88" s="734" t="s">
        <v>1052</v>
      </c>
      <c r="F88" s="727" t="s">
        <v>1051</v>
      </c>
      <c r="G88" s="737" t="s">
        <v>922</v>
      </c>
      <c r="H88" s="728" t="s">
        <v>1040</v>
      </c>
      <c r="I88" s="729">
        <v>43539</v>
      </c>
      <c r="J88" s="728" t="s">
        <v>1050</v>
      </c>
      <c r="K88" s="41"/>
    </row>
    <row r="89" spans="1:11" s="730" customFormat="1" ht="191.25" x14ac:dyDescent="0.2">
      <c r="A89" s="724"/>
      <c r="B89" s="725" t="s">
        <v>1049</v>
      </c>
      <c r="C89" s="726" t="s">
        <v>886</v>
      </c>
      <c r="D89" s="726"/>
      <c r="E89" s="734" t="s">
        <v>928</v>
      </c>
      <c r="F89" s="735" t="s">
        <v>1048</v>
      </c>
      <c r="G89" s="737" t="s">
        <v>922</v>
      </c>
      <c r="H89" s="728" t="s">
        <v>874</v>
      </c>
      <c r="I89" s="729">
        <v>43903</v>
      </c>
      <c r="J89" s="728" t="s">
        <v>926</v>
      </c>
      <c r="K89" s="41"/>
    </row>
    <row r="90" spans="1:11" s="730" customFormat="1" ht="153" x14ac:dyDescent="0.2">
      <c r="A90" s="724"/>
      <c r="B90" s="725" t="s">
        <v>1047</v>
      </c>
      <c r="C90" s="726" t="s">
        <v>993</v>
      </c>
      <c r="D90" s="726" t="s">
        <v>877</v>
      </c>
      <c r="E90" s="737"/>
      <c r="F90" s="727" t="s">
        <v>1046</v>
      </c>
      <c r="G90" s="736"/>
      <c r="H90" s="728"/>
      <c r="I90" s="729" t="s">
        <v>1037</v>
      </c>
      <c r="J90" s="728" t="s">
        <v>1036</v>
      </c>
      <c r="K90" s="41"/>
    </row>
    <row r="91" spans="1:11" s="730" customFormat="1" ht="204" x14ac:dyDescent="0.2">
      <c r="A91" s="724"/>
      <c r="B91" s="725" t="s">
        <v>1045</v>
      </c>
      <c r="C91" s="726" t="s">
        <v>993</v>
      </c>
      <c r="D91" s="726" t="s">
        <v>877</v>
      </c>
      <c r="E91" s="737"/>
      <c r="F91" s="727" t="s">
        <v>1044</v>
      </c>
      <c r="G91" s="736"/>
      <c r="H91" s="728"/>
      <c r="I91" s="729" t="s">
        <v>1037</v>
      </c>
      <c r="J91" s="728" t="s">
        <v>1043</v>
      </c>
      <c r="K91" s="41"/>
    </row>
    <row r="92" spans="1:11" s="730" customFormat="1" ht="36" customHeight="1" x14ac:dyDescent="0.2">
      <c r="A92" s="724"/>
      <c r="B92" s="725" t="s">
        <v>1042</v>
      </c>
      <c r="C92" s="726" t="s">
        <v>968</v>
      </c>
      <c r="D92" s="726" t="s">
        <v>877</v>
      </c>
      <c r="E92" s="737" t="s">
        <v>1041</v>
      </c>
      <c r="F92" s="727">
        <v>99750</v>
      </c>
      <c r="G92" s="736" t="s">
        <v>1004</v>
      </c>
      <c r="H92" s="728" t="s">
        <v>1040</v>
      </c>
      <c r="I92" s="729">
        <v>43875</v>
      </c>
      <c r="J92" s="728" t="s">
        <v>1039</v>
      </c>
      <c r="K92" s="41"/>
    </row>
    <row r="93" spans="1:11" s="730" customFormat="1" ht="165.75" x14ac:dyDescent="0.2">
      <c r="A93" s="724"/>
      <c r="B93" s="725" t="s">
        <v>1038</v>
      </c>
      <c r="C93" s="745" t="s">
        <v>968</v>
      </c>
      <c r="D93" s="745" t="s">
        <v>877</v>
      </c>
      <c r="E93" s="746"/>
      <c r="F93" s="738"/>
      <c r="G93" s="744"/>
      <c r="H93" s="728"/>
      <c r="I93" s="729" t="s">
        <v>1037</v>
      </c>
      <c r="J93" s="728" t="s">
        <v>1036</v>
      </c>
      <c r="K93" s="41"/>
    </row>
    <row r="94" spans="1:11" s="730" customFormat="1" ht="38.25" x14ac:dyDescent="0.2">
      <c r="A94" s="724"/>
      <c r="B94" s="725" t="s">
        <v>1035</v>
      </c>
      <c r="C94" s="745"/>
      <c r="D94" s="745"/>
      <c r="E94" s="746"/>
      <c r="F94" s="738" t="s">
        <v>1034</v>
      </c>
      <c r="G94" s="744"/>
      <c r="H94" s="728"/>
      <c r="I94" s="729"/>
      <c r="J94" s="728"/>
      <c r="K94" s="41"/>
    </row>
    <row r="95" spans="1:11" s="730" customFormat="1" ht="38.25" x14ac:dyDescent="0.2">
      <c r="A95" s="724"/>
      <c r="B95" s="725" t="s">
        <v>1033</v>
      </c>
      <c r="C95" s="733"/>
      <c r="D95" s="726"/>
      <c r="E95" s="734"/>
      <c r="F95" s="727" t="s">
        <v>1032</v>
      </c>
      <c r="G95" s="736"/>
      <c r="H95" s="728"/>
      <c r="I95" s="729"/>
      <c r="J95" s="728"/>
      <c r="K95" s="41"/>
    </row>
    <row r="96" spans="1:11" s="730" customFormat="1" ht="63.75" x14ac:dyDescent="0.2">
      <c r="A96" s="724"/>
      <c r="B96" s="734" t="s">
        <v>1031</v>
      </c>
      <c r="C96" s="726" t="s">
        <v>918</v>
      </c>
      <c r="D96" s="726" t="s">
        <v>913</v>
      </c>
      <c r="E96" s="747" t="s">
        <v>1030</v>
      </c>
      <c r="F96" s="748" t="s">
        <v>1029</v>
      </c>
      <c r="G96" s="747" t="s">
        <v>1028</v>
      </c>
      <c r="H96" s="728" t="s">
        <v>874</v>
      </c>
      <c r="I96" s="729">
        <v>44027</v>
      </c>
      <c r="J96" s="728" t="s">
        <v>1027</v>
      </c>
      <c r="K96" s="41"/>
    </row>
    <row r="97" spans="1:11" s="730" customFormat="1" ht="191.25" x14ac:dyDescent="0.2">
      <c r="A97" s="724"/>
      <c r="B97" s="725" t="s">
        <v>1026</v>
      </c>
      <c r="C97" s="726" t="s">
        <v>1013</v>
      </c>
      <c r="D97" s="726" t="s">
        <v>877</v>
      </c>
      <c r="E97" s="734" t="s">
        <v>1025</v>
      </c>
      <c r="F97" s="727" t="s">
        <v>1011</v>
      </c>
      <c r="G97" s="734" t="s">
        <v>1024</v>
      </c>
      <c r="H97" s="728" t="s">
        <v>874</v>
      </c>
      <c r="I97" s="729">
        <v>43614</v>
      </c>
      <c r="J97" s="728" t="s">
        <v>1015</v>
      </c>
      <c r="K97" s="41"/>
    </row>
    <row r="98" spans="1:11" s="730" customFormat="1" ht="229.5" x14ac:dyDescent="0.2">
      <c r="A98" s="724"/>
      <c r="B98" s="725" t="s">
        <v>1023</v>
      </c>
      <c r="C98" s="726" t="s">
        <v>1013</v>
      </c>
      <c r="D98" s="726" t="s">
        <v>877</v>
      </c>
      <c r="E98" s="734" t="s">
        <v>1022</v>
      </c>
      <c r="F98" s="735" t="s">
        <v>1021</v>
      </c>
      <c r="G98" s="737" t="s">
        <v>1020</v>
      </c>
      <c r="H98" s="728" t="s">
        <v>874</v>
      </c>
      <c r="I98" s="729">
        <v>43646</v>
      </c>
      <c r="J98" s="728" t="s">
        <v>1019</v>
      </c>
      <c r="K98" s="41"/>
    </row>
    <row r="99" spans="1:11" s="730" customFormat="1" ht="191.25" x14ac:dyDescent="0.2">
      <c r="A99" s="724"/>
      <c r="B99" s="725" t="s">
        <v>1018</v>
      </c>
      <c r="C99" s="726" t="s">
        <v>1013</v>
      </c>
      <c r="D99" s="726" t="s">
        <v>877</v>
      </c>
      <c r="E99" s="734" t="s">
        <v>1017</v>
      </c>
      <c r="F99" s="735" t="s">
        <v>1016</v>
      </c>
      <c r="G99" s="737" t="s">
        <v>688</v>
      </c>
      <c r="H99" s="728" t="s">
        <v>874</v>
      </c>
      <c r="I99" s="729">
        <v>43615</v>
      </c>
      <c r="J99" s="728" t="s">
        <v>1015</v>
      </c>
      <c r="K99" s="41"/>
    </row>
    <row r="100" spans="1:11" s="730" customFormat="1" ht="204" x14ac:dyDescent="0.2">
      <c r="A100" s="724"/>
      <c r="B100" s="725" t="s">
        <v>1014</v>
      </c>
      <c r="C100" s="726" t="s">
        <v>1013</v>
      </c>
      <c r="D100" s="726" t="s">
        <v>877</v>
      </c>
      <c r="E100" s="734" t="s">
        <v>1012</v>
      </c>
      <c r="F100" s="727" t="s">
        <v>1011</v>
      </c>
      <c r="G100" s="737" t="s">
        <v>649</v>
      </c>
      <c r="H100" s="728" t="s">
        <v>874</v>
      </c>
      <c r="I100" s="729">
        <v>43643</v>
      </c>
      <c r="J100" s="728" t="s">
        <v>1010</v>
      </c>
      <c r="K100" s="41"/>
    </row>
    <row r="101" spans="1:11" s="730" customFormat="1" ht="24" customHeight="1" thickBot="1" x14ac:dyDescent="0.25">
      <c r="A101" s="724"/>
      <c r="B101" s="749" t="s">
        <v>1009</v>
      </c>
      <c r="C101" s="750" t="s">
        <v>914</v>
      </c>
      <c r="D101" s="751" t="s">
        <v>913</v>
      </c>
      <c r="E101" s="752"/>
      <c r="F101" s="753">
        <v>83500</v>
      </c>
      <c r="G101" s="754"/>
      <c r="H101" s="755" t="s">
        <v>874</v>
      </c>
      <c r="I101" s="756">
        <v>43862</v>
      </c>
      <c r="J101" s="757" t="s">
        <v>1008</v>
      </c>
      <c r="K101" s="758" t="s">
        <v>1007</v>
      </c>
    </row>
    <row r="102" spans="1:11" s="730" customFormat="1" ht="36" customHeight="1" x14ac:dyDescent="0.2">
      <c r="A102" s="724"/>
      <c r="B102" s="725" t="s">
        <v>1006</v>
      </c>
      <c r="C102" s="726" t="s">
        <v>993</v>
      </c>
      <c r="D102" s="726" t="s">
        <v>877</v>
      </c>
      <c r="E102" s="737" t="s">
        <v>1005</v>
      </c>
      <c r="F102" s="727">
        <v>1128000</v>
      </c>
      <c r="G102" s="736" t="s">
        <v>1004</v>
      </c>
      <c r="H102" s="728" t="s">
        <v>874</v>
      </c>
      <c r="I102" s="729">
        <v>43888</v>
      </c>
      <c r="J102" s="728" t="s">
        <v>1003</v>
      </c>
      <c r="K102" s="41"/>
    </row>
    <row r="103" spans="1:11" s="730" customFormat="1" ht="36" customHeight="1" x14ac:dyDescent="0.2">
      <c r="A103" s="724"/>
      <c r="B103" s="759" t="s">
        <v>1002</v>
      </c>
      <c r="C103" s="760" t="s">
        <v>886</v>
      </c>
      <c r="D103" s="760" t="s">
        <v>877</v>
      </c>
      <c r="E103" s="761" t="s">
        <v>1001</v>
      </c>
      <c r="F103" s="762">
        <v>32400</v>
      </c>
      <c r="G103" s="763" t="s">
        <v>1000</v>
      </c>
      <c r="H103" s="764" t="s">
        <v>874</v>
      </c>
      <c r="I103" s="765"/>
      <c r="J103" s="764" t="s">
        <v>999</v>
      </c>
      <c r="K103" s="41"/>
    </row>
    <row r="104" spans="1:11" s="730" customFormat="1" ht="36" customHeight="1" x14ac:dyDescent="0.2">
      <c r="A104" s="724"/>
      <c r="B104" s="725" t="s">
        <v>998</v>
      </c>
      <c r="C104" s="726" t="s">
        <v>878</v>
      </c>
      <c r="D104" s="726" t="s">
        <v>877</v>
      </c>
      <c r="E104" s="725" t="s">
        <v>881</v>
      </c>
      <c r="F104" s="742">
        <v>38988</v>
      </c>
      <c r="G104" s="743" t="s">
        <v>880</v>
      </c>
      <c r="H104" s="728" t="s">
        <v>874</v>
      </c>
      <c r="I104" s="766">
        <v>43817</v>
      </c>
      <c r="J104" s="764"/>
      <c r="K104" s="41"/>
    </row>
    <row r="105" spans="1:11" s="730" customFormat="1" ht="36" customHeight="1" thickBot="1" x14ac:dyDescent="0.25">
      <c r="A105" s="724"/>
      <c r="B105" s="725" t="s">
        <v>997</v>
      </c>
      <c r="C105" s="726" t="s">
        <v>878</v>
      </c>
      <c r="D105" s="726" t="s">
        <v>877</v>
      </c>
      <c r="E105" s="725" t="s">
        <v>876</v>
      </c>
      <c r="F105" s="742">
        <v>35255.71</v>
      </c>
      <c r="G105" s="743" t="s">
        <v>875</v>
      </c>
      <c r="H105" s="728" t="s">
        <v>874</v>
      </c>
      <c r="I105" s="766">
        <v>43843</v>
      </c>
      <c r="J105" s="764"/>
      <c r="K105" s="41"/>
    </row>
    <row r="106" spans="1:11" ht="12.75" thickBot="1" x14ac:dyDescent="0.25">
      <c r="B106" s="109" t="s">
        <v>2</v>
      </c>
      <c r="C106" s="44"/>
      <c r="D106" s="32"/>
      <c r="E106" s="107"/>
      <c r="F106" s="713"/>
      <c r="G106" s="105"/>
      <c r="H106" s="39"/>
      <c r="I106" s="108"/>
      <c r="J106" s="35"/>
      <c r="K106" s="39"/>
    </row>
    <row r="107" spans="1:11" x14ac:dyDescent="0.2">
      <c r="B107" s="129" t="s">
        <v>432</v>
      </c>
    </row>
    <row r="108" spans="1:11" ht="12.75" thickBot="1" x14ac:dyDescent="0.25">
      <c r="B108" s="721" t="s">
        <v>996</v>
      </c>
      <c r="C108" s="720"/>
      <c r="D108" s="720"/>
      <c r="E108" s="591"/>
      <c r="F108" s="719"/>
      <c r="G108" s="591"/>
      <c r="H108" s="709"/>
    </row>
    <row r="109" spans="1:11" ht="12.75" thickBot="1" x14ac:dyDescent="0.25">
      <c r="B109" s="61" t="s">
        <v>68</v>
      </c>
      <c r="C109" s="63"/>
      <c r="D109" s="63"/>
      <c r="E109" s="108"/>
      <c r="F109" s="718"/>
      <c r="G109" s="108"/>
      <c r="H109" s="108" t="s">
        <v>31</v>
      </c>
      <c r="I109" s="108" t="s">
        <v>69</v>
      </c>
      <c r="J109" s="106"/>
      <c r="K109" s="106"/>
    </row>
    <row r="110" spans="1:11" ht="84" x14ac:dyDescent="0.2">
      <c r="B110" s="717" t="s">
        <v>75</v>
      </c>
      <c r="C110" s="210" t="s">
        <v>74</v>
      </c>
      <c r="D110" s="210" t="s">
        <v>191</v>
      </c>
      <c r="E110" s="211" t="s">
        <v>192</v>
      </c>
      <c r="F110" s="716" t="s">
        <v>995</v>
      </c>
      <c r="G110" s="211" t="s">
        <v>190</v>
      </c>
      <c r="H110" s="210" t="s">
        <v>77</v>
      </c>
      <c r="I110" s="211" t="s">
        <v>154</v>
      </c>
      <c r="J110" s="211" t="s">
        <v>159</v>
      </c>
      <c r="K110" s="211" t="s">
        <v>76</v>
      </c>
    </row>
    <row r="111" spans="1:11" s="730" customFormat="1" ht="153" x14ac:dyDescent="0.2">
      <c r="A111" s="767"/>
      <c r="B111" s="725" t="s">
        <v>994</v>
      </c>
      <c r="C111" s="726" t="s">
        <v>993</v>
      </c>
      <c r="D111" s="726" t="s">
        <v>877</v>
      </c>
      <c r="E111" s="728"/>
      <c r="F111" s="727">
        <v>1926974.41</v>
      </c>
      <c r="G111" s="728" t="s">
        <v>992</v>
      </c>
      <c r="H111" s="728" t="s">
        <v>991</v>
      </c>
      <c r="I111" s="729"/>
      <c r="J111" s="728" t="s">
        <v>990</v>
      </c>
      <c r="K111" s="746"/>
    </row>
    <row r="112" spans="1:11" s="730" customFormat="1" ht="242.25" x14ac:dyDescent="0.2">
      <c r="A112" s="767"/>
      <c r="B112" s="725" t="s">
        <v>989</v>
      </c>
      <c r="C112" s="726" t="s">
        <v>968</v>
      </c>
      <c r="D112" s="726" t="s">
        <v>877</v>
      </c>
      <c r="E112" s="728" t="s">
        <v>988</v>
      </c>
      <c r="F112" s="727" t="s">
        <v>987</v>
      </c>
      <c r="G112" s="728" t="s">
        <v>986</v>
      </c>
      <c r="H112" s="728" t="s">
        <v>874</v>
      </c>
      <c r="I112" s="729">
        <v>43844</v>
      </c>
      <c r="J112" s="728" t="s">
        <v>985</v>
      </c>
      <c r="K112" s="746"/>
    </row>
    <row r="113" spans="1:11" s="730" customFormat="1" ht="165.75" x14ac:dyDescent="0.2">
      <c r="A113" s="767"/>
      <c r="B113" s="725" t="s">
        <v>984</v>
      </c>
      <c r="C113" s="726" t="s">
        <v>886</v>
      </c>
      <c r="D113" s="726"/>
      <c r="E113" s="728" t="s">
        <v>890</v>
      </c>
      <c r="F113" s="727" t="s">
        <v>980</v>
      </c>
      <c r="G113" s="728" t="s">
        <v>982</v>
      </c>
      <c r="H113" s="728" t="s">
        <v>921</v>
      </c>
      <c r="I113" s="729">
        <v>44164</v>
      </c>
      <c r="J113" s="728" t="s">
        <v>978</v>
      </c>
      <c r="K113" s="746"/>
    </row>
    <row r="114" spans="1:11" s="730" customFormat="1" ht="165.75" x14ac:dyDescent="0.2">
      <c r="A114" s="767"/>
      <c r="B114" s="725" t="s">
        <v>983</v>
      </c>
      <c r="C114" s="726" t="s">
        <v>886</v>
      </c>
      <c r="D114" s="726"/>
      <c r="E114" s="728" t="s">
        <v>890</v>
      </c>
      <c r="F114" s="727" t="s">
        <v>980</v>
      </c>
      <c r="G114" s="728" t="s">
        <v>982</v>
      </c>
      <c r="H114" s="728" t="s">
        <v>921</v>
      </c>
      <c r="I114" s="729">
        <v>44164</v>
      </c>
      <c r="J114" s="728" t="s">
        <v>978</v>
      </c>
      <c r="K114" s="746"/>
    </row>
    <row r="115" spans="1:11" s="730" customFormat="1" ht="191.25" x14ac:dyDescent="0.2">
      <c r="A115" s="767"/>
      <c r="B115" s="725" t="s">
        <v>981</v>
      </c>
      <c r="C115" s="726" t="s">
        <v>886</v>
      </c>
      <c r="D115" s="726"/>
      <c r="E115" s="728" t="s">
        <v>885</v>
      </c>
      <c r="F115" s="727" t="s">
        <v>980</v>
      </c>
      <c r="G115" s="728" t="s">
        <v>979</v>
      </c>
      <c r="H115" s="728" t="s">
        <v>921</v>
      </c>
      <c r="I115" s="729">
        <v>44164</v>
      </c>
      <c r="J115" s="728" t="s">
        <v>978</v>
      </c>
      <c r="K115" s="746"/>
    </row>
    <row r="116" spans="1:11" s="730" customFormat="1" ht="165.75" x14ac:dyDescent="0.2">
      <c r="A116" s="767"/>
      <c r="B116" s="732" t="s">
        <v>977</v>
      </c>
      <c r="C116" s="726" t="s">
        <v>886</v>
      </c>
      <c r="D116" s="726"/>
      <c r="E116" s="728" t="s">
        <v>885</v>
      </c>
      <c r="F116" s="727" t="s">
        <v>976</v>
      </c>
      <c r="G116" s="728" t="s">
        <v>975</v>
      </c>
      <c r="H116" s="728" t="s">
        <v>921</v>
      </c>
      <c r="I116" s="729">
        <v>44197</v>
      </c>
      <c r="J116" s="728" t="s">
        <v>974</v>
      </c>
      <c r="K116" s="746"/>
    </row>
    <row r="117" spans="1:11" s="730" customFormat="1" ht="165.75" x14ac:dyDescent="0.2">
      <c r="A117" s="767"/>
      <c r="B117" s="725" t="s">
        <v>973</v>
      </c>
      <c r="C117" s="726" t="s">
        <v>886</v>
      </c>
      <c r="D117" s="726"/>
      <c r="E117" s="728" t="s">
        <v>885</v>
      </c>
      <c r="F117" s="727" t="s">
        <v>972</v>
      </c>
      <c r="G117" s="728" t="s">
        <v>971</v>
      </c>
      <c r="H117" s="728" t="s">
        <v>921</v>
      </c>
      <c r="I117" s="729">
        <v>44549</v>
      </c>
      <c r="J117" s="728" t="s">
        <v>970</v>
      </c>
      <c r="K117" s="728"/>
    </row>
    <row r="118" spans="1:11" s="730" customFormat="1" ht="165.75" x14ac:dyDescent="0.2">
      <c r="A118" s="767"/>
      <c r="B118" s="725" t="s">
        <v>969</v>
      </c>
      <c r="C118" s="726" t="s">
        <v>968</v>
      </c>
      <c r="D118" s="726" t="s">
        <v>877</v>
      </c>
      <c r="E118" s="728" t="s">
        <v>967</v>
      </c>
      <c r="F118" s="748" t="s">
        <v>966</v>
      </c>
      <c r="G118" s="728" t="s">
        <v>965</v>
      </c>
      <c r="H118" s="728" t="s">
        <v>874</v>
      </c>
      <c r="I118" s="729">
        <v>43864</v>
      </c>
      <c r="J118" s="728" t="s">
        <v>964</v>
      </c>
      <c r="K118" s="728"/>
    </row>
    <row r="119" spans="1:11" s="730" customFormat="1" ht="204" x14ac:dyDescent="0.2">
      <c r="A119" s="767"/>
      <c r="B119" s="725" t="s">
        <v>963</v>
      </c>
      <c r="C119" s="726" t="s">
        <v>886</v>
      </c>
      <c r="D119" s="745"/>
      <c r="E119" s="728" t="s">
        <v>885</v>
      </c>
      <c r="F119" s="748" t="s">
        <v>962</v>
      </c>
      <c r="G119" s="728" t="s">
        <v>961</v>
      </c>
      <c r="H119" s="728" t="s">
        <v>921</v>
      </c>
      <c r="I119" s="729">
        <v>44255</v>
      </c>
      <c r="J119" s="728" t="s">
        <v>960</v>
      </c>
      <c r="K119" s="728"/>
    </row>
    <row r="120" spans="1:11" s="730" customFormat="1" ht="409.5" x14ac:dyDescent="0.2">
      <c r="A120" s="767"/>
      <c r="B120" s="725" t="s">
        <v>959</v>
      </c>
      <c r="C120" s="726" t="s">
        <v>886</v>
      </c>
      <c r="D120" s="745"/>
      <c r="E120" s="728" t="s">
        <v>885</v>
      </c>
      <c r="F120" s="748" t="s">
        <v>958</v>
      </c>
      <c r="G120" s="728" t="s">
        <v>957</v>
      </c>
      <c r="H120" s="728" t="s">
        <v>921</v>
      </c>
      <c r="I120" s="729">
        <v>44404</v>
      </c>
      <c r="J120" s="728" t="s">
        <v>956</v>
      </c>
      <c r="K120" s="728"/>
    </row>
    <row r="121" spans="1:11" s="730" customFormat="1" ht="267.75" x14ac:dyDescent="0.2">
      <c r="A121" s="767"/>
      <c r="B121" s="725" t="s">
        <v>955</v>
      </c>
      <c r="C121" s="733" t="s">
        <v>886</v>
      </c>
      <c r="D121" s="726"/>
      <c r="E121" s="728" t="s">
        <v>885</v>
      </c>
      <c r="F121" s="727" t="s">
        <v>954</v>
      </c>
      <c r="G121" s="728" t="s">
        <v>953</v>
      </c>
      <c r="H121" s="728" t="s">
        <v>921</v>
      </c>
      <c r="I121" s="729">
        <v>44197</v>
      </c>
      <c r="J121" s="728" t="s">
        <v>952</v>
      </c>
      <c r="K121" s="746"/>
    </row>
    <row r="122" spans="1:11" s="730" customFormat="1" ht="41.25" customHeight="1" x14ac:dyDescent="0.2">
      <c r="A122" s="767"/>
      <c r="B122" s="725" t="s">
        <v>951</v>
      </c>
      <c r="C122" s="726" t="s">
        <v>886</v>
      </c>
      <c r="D122" s="726"/>
      <c r="E122" s="747" t="s">
        <v>950</v>
      </c>
      <c r="F122" s="748" t="s">
        <v>949</v>
      </c>
      <c r="G122" s="747" t="s">
        <v>941</v>
      </c>
      <c r="H122" s="728" t="s">
        <v>874</v>
      </c>
      <c r="I122" s="729">
        <v>43861</v>
      </c>
      <c r="J122" s="728" t="s">
        <v>940</v>
      </c>
      <c r="K122" s="746"/>
    </row>
    <row r="123" spans="1:11" s="730" customFormat="1" ht="216.75" x14ac:dyDescent="0.2">
      <c r="A123" s="767"/>
      <c r="B123" s="731" t="s">
        <v>948</v>
      </c>
      <c r="C123" s="726" t="s">
        <v>886</v>
      </c>
      <c r="D123" s="726"/>
      <c r="E123" s="747" t="s">
        <v>890</v>
      </c>
      <c r="F123" s="748" t="s">
        <v>947</v>
      </c>
      <c r="G123" s="747" t="s">
        <v>941</v>
      </c>
      <c r="H123" s="728" t="s">
        <v>921</v>
      </c>
      <c r="I123" s="729">
        <v>43861</v>
      </c>
      <c r="J123" s="728" t="s">
        <v>940</v>
      </c>
      <c r="K123" s="746"/>
    </row>
    <row r="124" spans="1:11" s="730" customFormat="1" ht="178.5" x14ac:dyDescent="0.2">
      <c r="A124" s="767"/>
      <c r="B124" s="731" t="s">
        <v>946</v>
      </c>
      <c r="C124" s="726" t="s">
        <v>886</v>
      </c>
      <c r="D124" s="726"/>
      <c r="E124" s="747" t="s">
        <v>945</v>
      </c>
      <c r="F124" s="748" t="s">
        <v>944</v>
      </c>
      <c r="G124" s="747" t="s">
        <v>941</v>
      </c>
      <c r="H124" s="728" t="s">
        <v>874</v>
      </c>
      <c r="I124" s="729">
        <v>43861</v>
      </c>
      <c r="J124" s="728" t="s">
        <v>940</v>
      </c>
      <c r="K124" s="746"/>
    </row>
    <row r="125" spans="1:11" s="730" customFormat="1" ht="178.5" x14ac:dyDescent="0.2">
      <c r="A125" s="767"/>
      <c r="B125" s="731" t="s">
        <v>943</v>
      </c>
      <c r="C125" s="726" t="s">
        <v>886</v>
      </c>
      <c r="D125" s="726"/>
      <c r="E125" s="747" t="s">
        <v>885</v>
      </c>
      <c r="F125" s="748" t="s">
        <v>942</v>
      </c>
      <c r="G125" s="747" t="s">
        <v>941</v>
      </c>
      <c r="H125" s="728" t="s">
        <v>921</v>
      </c>
      <c r="I125" s="729">
        <v>43861</v>
      </c>
      <c r="J125" s="728" t="s">
        <v>940</v>
      </c>
      <c r="K125" s="746"/>
    </row>
    <row r="126" spans="1:11" s="730" customFormat="1" ht="191.25" x14ac:dyDescent="0.2">
      <c r="A126" s="767"/>
      <c r="B126" s="731" t="s">
        <v>939</v>
      </c>
      <c r="C126" s="726" t="s">
        <v>886</v>
      </c>
      <c r="D126" s="726"/>
      <c r="E126" s="747" t="s">
        <v>885</v>
      </c>
      <c r="F126" s="748" t="s">
        <v>938</v>
      </c>
      <c r="G126" s="747" t="s">
        <v>937</v>
      </c>
      <c r="H126" s="728" t="s">
        <v>921</v>
      </c>
      <c r="I126" s="729">
        <v>43831</v>
      </c>
      <c r="J126" s="728" t="s">
        <v>936</v>
      </c>
      <c r="K126" s="746"/>
    </row>
    <row r="127" spans="1:11" s="730" customFormat="1" ht="127.5" x14ac:dyDescent="0.2">
      <c r="A127" s="767"/>
      <c r="B127" s="731" t="s">
        <v>935</v>
      </c>
      <c r="C127" s="726" t="s">
        <v>886</v>
      </c>
      <c r="D127" s="726"/>
      <c r="E127" s="747" t="s">
        <v>912</v>
      </c>
      <c r="F127" s="748" t="s">
        <v>934</v>
      </c>
      <c r="G127" s="747" t="s">
        <v>931</v>
      </c>
      <c r="H127" s="728" t="s">
        <v>921</v>
      </c>
      <c r="I127" s="729">
        <v>44230</v>
      </c>
      <c r="J127" s="728" t="s">
        <v>930</v>
      </c>
      <c r="K127" s="746"/>
    </row>
    <row r="128" spans="1:11" s="730" customFormat="1" ht="140.25" x14ac:dyDescent="0.2">
      <c r="A128" s="767"/>
      <c r="B128" s="731" t="s">
        <v>933</v>
      </c>
      <c r="C128" s="726" t="s">
        <v>886</v>
      </c>
      <c r="D128" s="726"/>
      <c r="E128" s="747" t="s">
        <v>924</v>
      </c>
      <c r="F128" s="748" t="s">
        <v>932</v>
      </c>
      <c r="G128" s="747" t="s">
        <v>931</v>
      </c>
      <c r="H128" s="728" t="s">
        <v>921</v>
      </c>
      <c r="I128" s="729">
        <v>44230</v>
      </c>
      <c r="J128" s="728" t="s">
        <v>930</v>
      </c>
      <c r="K128" s="746"/>
    </row>
    <row r="129" spans="1:11" s="730" customFormat="1" ht="191.25" x14ac:dyDescent="0.2">
      <c r="A129" s="767"/>
      <c r="B129" s="731" t="s">
        <v>929</v>
      </c>
      <c r="C129" s="726" t="s">
        <v>886</v>
      </c>
      <c r="D129" s="726"/>
      <c r="E129" s="747" t="s">
        <v>928</v>
      </c>
      <c r="F129" s="748" t="s">
        <v>927</v>
      </c>
      <c r="G129" s="747" t="s">
        <v>922</v>
      </c>
      <c r="H129" s="728" t="s">
        <v>874</v>
      </c>
      <c r="I129" s="729">
        <v>43903</v>
      </c>
      <c r="J129" s="728" t="s">
        <v>926</v>
      </c>
      <c r="K129" s="746"/>
    </row>
    <row r="130" spans="1:11" s="730" customFormat="1" ht="191.25" x14ac:dyDescent="0.2">
      <c r="A130" s="767"/>
      <c r="B130" s="731" t="s">
        <v>925</v>
      </c>
      <c r="C130" s="726" t="s">
        <v>886</v>
      </c>
      <c r="D130" s="726"/>
      <c r="E130" s="747" t="s">
        <v>924</v>
      </c>
      <c r="F130" s="748" t="s">
        <v>923</v>
      </c>
      <c r="G130" s="747" t="s">
        <v>922</v>
      </c>
      <c r="H130" s="728" t="s">
        <v>921</v>
      </c>
      <c r="I130" s="729">
        <v>44269</v>
      </c>
      <c r="J130" s="728" t="s">
        <v>920</v>
      </c>
      <c r="K130" s="746"/>
    </row>
    <row r="131" spans="1:11" s="730" customFormat="1" ht="63.75" x14ac:dyDescent="0.2">
      <c r="A131" s="767"/>
      <c r="B131" s="734" t="s">
        <v>919</v>
      </c>
      <c r="C131" s="726" t="s">
        <v>918</v>
      </c>
      <c r="D131" s="726" t="s">
        <v>913</v>
      </c>
      <c r="E131" s="747" t="s">
        <v>315</v>
      </c>
      <c r="F131" s="748" t="s">
        <v>917</v>
      </c>
      <c r="G131" s="747"/>
      <c r="H131" s="728" t="s">
        <v>884</v>
      </c>
      <c r="I131" s="729"/>
      <c r="J131" s="728" t="s">
        <v>916</v>
      </c>
      <c r="K131" s="746"/>
    </row>
    <row r="132" spans="1:11" s="730" customFormat="1" ht="102" x14ac:dyDescent="0.2">
      <c r="A132" s="767"/>
      <c r="B132" s="731" t="s">
        <v>915</v>
      </c>
      <c r="C132" s="726" t="s">
        <v>914</v>
      </c>
      <c r="D132" s="726" t="s">
        <v>913</v>
      </c>
      <c r="E132" s="747" t="s">
        <v>912</v>
      </c>
      <c r="F132" s="748">
        <v>83500</v>
      </c>
      <c r="G132" s="747"/>
      <c r="H132" s="728" t="s">
        <v>884</v>
      </c>
      <c r="I132" s="729"/>
      <c r="J132" s="728" t="s">
        <v>911</v>
      </c>
      <c r="K132" s="746"/>
    </row>
    <row r="133" spans="1:11" s="730" customFormat="1" ht="204" x14ac:dyDescent="0.2">
      <c r="A133" s="768"/>
      <c r="B133" s="731" t="s">
        <v>910</v>
      </c>
      <c r="C133" s="726" t="s">
        <v>909</v>
      </c>
      <c r="D133" s="726" t="s">
        <v>877</v>
      </c>
      <c r="E133" s="747" t="s">
        <v>315</v>
      </c>
      <c r="F133" s="748">
        <v>939840</v>
      </c>
      <c r="G133" s="747" t="s">
        <v>908</v>
      </c>
      <c r="H133" s="728" t="s">
        <v>874</v>
      </c>
      <c r="I133" s="729">
        <v>44196</v>
      </c>
      <c r="J133" s="728" t="s">
        <v>907</v>
      </c>
      <c r="K133" s="746"/>
    </row>
    <row r="134" spans="1:11" s="730" customFormat="1" ht="153" x14ac:dyDescent="0.2">
      <c r="A134" s="768"/>
      <c r="B134" s="731" t="s">
        <v>906</v>
      </c>
      <c r="C134" s="726" t="s">
        <v>905</v>
      </c>
      <c r="D134" s="726" t="s">
        <v>877</v>
      </c>
      <c r="E134" s="747" t="s">
        <v>315</v>
      </c>
      <c r="F134" s="748" t="s">
        <v>904</v>
      </c>
      <c r="G134" s="747" t="s">
        <v>903</v>
      </c>
      <c r="H134" s="728" t="s">
        <v>874</v>
      </c>
      <c r="I134" s="729">
        <v>44063</v>
      </c>
      <c r="J134" s="728" t="s">
        <v>902</v>
      </c>
      <c r="K134" s="746"/>
    </row>
    <row r="135" spans="1:11" s="730" customFormat="1" ht="191.25" x14ac:dyDescent="0.2">
      <c r="A135" s="768"/>
      <c r="B135" s="731" t="s">
        <v>901</v>
      </c>
      <c r="C135" s="726" t="s">
        <v>900</v>
      </c>
      <c r="D135" s="726" t="s">
        <v>877</v>
      </c>
      <c r="E135" s="747" t="s">
        <v>315</v>
      </c>
      <c r="F135" s="748">
        <v>132480</v>
      </c>
      <c r="G135" s="747" t="s">
        <v>899</v>
      </c>
      <c r="H135" s="728" t="s">
        <v>874</v>
      </c>
      <c r="I135" s="729">
        <v>44006</v>
      </c>
      <c r="J135" s="728" t="s">
        <v>898</v>
      </c>
      <c r="K135" s="746"/>
    </row>
    <row r="136" spans="1:11" s="730" customFormat="1" ht="140.25" x14ac:dyDescent="0.2">
      <c r="A136" s="768"/>
      <c r="B136" s="731" t="s">
        <v>897</v>
      </c>
      <c r="C136" s="726" t="s">
        <v>886</v>
      </c>
      <c r="D136" s="726"/>
      <c r="E136" s="747" t="s">
        <v>890</v>
      </c>
      <c r="F136" s="748">
        <v>33415.56</v>
      </c>
      <c r="G136" s="747" t="s">
        <v>896</v>
      </c>
      <c r="H136" s="728" t="s">
        <v>884</v>
      </c>
      <c r="I136" s="729">
        <v>44182</v>
      </c>
      <c r="J136" s="728" t="s">
        <v>895</v>
      </c>
      <c r="K136" s="746"/>
    </row>
    <row r="137" spans="1:11" s="730" customFormat="1" ht="140.25" x14ac:dyDescent="0.2">
      <c r="A137" s="768"/>
      <c r="B137" s="731" t="s">
        <v>894</v>
      </c>
      <c r="C137" s="726" t="s">
        <v>886</v>
      </c>
      <c r="D137" s="726"/>
      <c r="E137" s="747" t="s">
        <v>890</v>
      </c>
      <c r="F137" s="748">
        <v>33300</v>
      </c>
      <c r="G137" s="747" t="s">
        <v>893</v>
      </c>
      <c r="H137" s="728" t="s">
        <v>884</v>
      </c>
      <c r="I137" s="729">
        <v>44182</v>
      </c>
      <c r="J137" s="728" t="s">
        <v>892</v>
      </c>
      <c r="K137" s="746"/>
    </row>
    <row r="138" spans="1:11" s="730" customFormat="1" ht="140.25" x14ac:dyDescent="0.2">
      <c r="A138" s="768"/>
      <c r="B138" s="728" t="s">
        <v>891</v>
      </c>
      <c r="C138" s="726" t="s">
        <v>886</v>
      </c>
      <c r="D138" s="726"/>
      <c r="E138" s="728" t="s">
        <v>890</v>
      </c>
      <c r="F138" s="738">
        <v>32568</v>
      </c>
      <c r="G138" s="773" t="s">
        <v>889</v>
      </c>
      <c r="H138" s="728" t="s">
        <v>884</v>
      </c>
      <c r="I138" s="729">
        <v>44196</v>
      </c>
      <c r="J138" s="728" t="s">
        <v>888</v>
      </c>
      <c r="K138" s="746"/>
    </row>
    <row r="139" spans="1:11" s="730" customFormat="1" ht="102" x14ac:dyDescent="0.2">
      <c r="A139" s="768"/>
      <c r="B139" s="746" t="s">
        <v>887</v>
      </c>
      <c r="C139" s="745" t="s">
        <v>886</v>
      </c>
      <c r="D139" s="745" t="s">
        <v>877</v>
      </c>
      <c r="E139" s="746" t="s">
        <v>885</v>
      </c>
      <c r="F139" s="769">
        <v>32400</v>
      </c>
      <c r="G139" s="774"/>
      <c r="H139" s="746" t="s">
        <v>884</v>
      </c>
      <c r="I139" s="745"/>
      <c r="J139" s="746" t="s">
        <v>883</v>
      </c>
      <c r="K139" s="746"/>
    </row>
    <row r="140" spans="1:11" s="730" customFormat="1" ht="165.75" x14ac:dyDescent="0.2">
      <c r="A140" s="768"/>
      <c r="B140" s="725" t="s">
        <v>882</v>
      </c>
      <c r="C140" s="726" t="s">
        <v>878</v>
      </c>
      <c r="D140" s="726" t="s">
        <v>877</v>
      </c>
      <c r="E140" s="725" t="s">
        <v>881</v>
      </c>
      <c r="F140" s="742">
        <v>38121.599999999999</v>
      </c>
      <c r="G140" s="775" t="s">
        <v>880</v>
      </c>
      <c r="H140" s="728" t="s">
        <v>874</v>
      </c>
      <c r="I140" s="766">
        <v>43817</v>
      </c>
      <c r="J140" s="728"/>
      <c r="K140" s="746"/>
    </row>
    <row r="141" spans="1:11" s="730" customFormat="1" ht="166.5" thickBot="1" x14ac:dyDescent="0.25">
      <c r="A141" s="768"/>
      <c r="B141" s="725" t="s">
        <v>879</v>
      </c>
      <c r="C141" s="726" t="s">
        <v>878</v>
      </c>
      <c r="D141" s="726" t="s">
        <v>877</v>
      </c>
      <c r="E141" s="725" t="s">
        <v>876</v>
      </c>
      <c r="F141" s="742">
        <v>37003.08</v>
      </c>
      <c r="G141" s="775" t="s">
        <v>875</v>
      </c>
      <c r="H141" s="728" t="s">
        <v>874</v>
      </c>
      <c r="I141" s="766">
        <v>43843</v>
      </c>
      <c r="J141" s="728"/>
      <c r="K141" s="746"/>
    </row>
    <row r="142" spans="1:11" ht="15" customHeight="1" thickBot="1" x14ac:dyDescent="0.25">
      <c r="B142" s="109" t="s">
        <v>2</v>
      </c>
      <c r="C142" s="44"/>
      <c r="D142" s="32"/>
      <c r="E142" s="107"/>
      <c r="F142" s="713"/>
      <c r="G142" s="105"/>
      <c r="H142" s="39"/>
      <c r="I142" s="108"/>
      <c r="J142" s="35"/>
      <c r="K142" s="39"/>
    </row>
    <row r="143" spans="1:11" ht="88.5" customHeight="1" x14ac:dyDescent="0.2"/>
    <row r="144" spans="1:11" ht="97.5" customHeight="1" x14ac:dyDescent="0.2"/>
    <row r="145" spans="6:6" ht="140.25" customHeight="1" x14ac:dyDescent="0.2"/>
    <row r="146" spans="6:6" ht="52.5" customHeight="1" x14ac:dyDescent="0.2"/>
    <row r="147" spans="6:6" ht="122.25" customHeight="1" x14ac:dyDescent="0.2"/>
    <row r="148" spans="6:6" ht="68.25" customHeight="1" x14ac:dyDescent="0.2"/>
    <row r="149" spans="6:6" ht="115.5" customHeight="1" x14ac:dyDescent="0.2"/>
    <row r="150" spans="6:6" ht="68.25" customHeight="1" x14ac:dyDescent="0.2"/>
    <row r="151" spans="6:6" ht="98.25" customHeight="1" x14ac:dyDescent="0.2">
      <c r="F151" s="712"/>
    </row>
    <row r="152" spans="6:6" ht="201" customHeight="1" x14ac:dyDescent="0.2">
      <c r="F152" s="712"/>
    </row>
    <row r="153" spans="6:6" ht="128.25" customHeight="1" x14ac:dyDescent="0.2">
      <c r="F153" s="712"/>
    </row>
    <row r="154" spans="6:6" ht="127.5" customHeight="1" x14ac:dyDescent="0.2">
      <c r="F154" s="712"/>
    </row>
    <row r="155" spans="6:6" ht="68.25" customHeight="1" x14ac:dyDescent="0.2">
      <c r="F155" s="712"/>
    </row>
    <row r="156" spans="6:6" ht="68.25" customHeight="1" x14ac:dyDescent="0.2">
      <c r="F156" s="712"/>
    </row>
    <row r="157" spans="6:6" ht="68.25" customHeight="1" x14ac:dyDescent="0.2">
      <c r="F157" s="712"/>
    </row>
    <row r="158" spans="6:6" ht="68.25" customHeight="1" x14ac:dyDescent="0.2">
      <c r="F158" s="712"/>
    </row>
    <row r="159" spans="6:6" ht="108.75" customHeight="1" x14ac:dyDescent="0.2">
      <c r="F159" s="712"/>
    </row>
    <row r="160" spans="6:6" ht="68.25" customHeight="1" x14ac:dyDescent="0.2">
      <c r="F160" s="712"/>
    </row>
    <row r="161" spans="6:6" ht="149.25" customHeight="1" x14ac:dyDescent="0.2">
      <c r="F161" s="712"/>
    </row>
    <row r="162" spans="6:6" ht="97.5" customHeight="1" x14ac:dyDescent="0.2">
      <c r="F162" s="712"/>
    </row>
    <row r="163" spans="6:6" ht="115.5" customHeight="1" x14ac:dyDescent="0.2">
      <c r="F163" s="712"/>
    </row>
    <row r="164" spans="6:6" ht="105.75" customHeight="1" x14ac:dyDescent="0.2">
      <c r="F164" s="712"/>
    </row>
    <row r="165" spans="6:6" ht="85.5" customHeight="1" x14ac:dyDescent="0.2">
      <c r="F165" s="712"/>
    </row>
    <row r="166" spans="6:6" ht="100.5" customHeight="1" x14ac:dyDescent="0.2">
      <c r="F166" s="712"/>
    </row>
    <row r="167" spans="6:6" ht="105.75" customHeight="1" x14ac:dyDescent="0.2">
      <c r="F167" s="712"/>
    </row>
    <row r="168" spans="6:6" ht="105.75" customHeight="1" x14ac:dyDescent="0.2">
      <c r="F168" s="712"/>
    </row>
    <row r="169" spans="6:6" ht="105.75" customHeight="1" x14ac:dyDescent="0.2">
      <c r="F169" s="712"/>
    </row>
    <row r="170" spans="6:6" ht="105.75" customHeight="1" x14ac:dyDescent="0.2">
      <c r="F170" s="712"/>
    </row>
    <row r="171" spans="6:6" ht="129.75" customHeight="1" x14ac:dyDescent="0.2">
      <c r="F171" s="712"/>
    </row>
    <row r="172" spans="6:6" ht="125.25" customHeight="1" x14ac:dyDescent="0.2">
      <c r="F172" s="712"/>
    </row>
    <row r="173" spans="6:6" ht="132" customHeight="1" x14ac:dyDescent="0.2">
      <c r="F173" s="712"/>
    </row>
    <row r="174" spans="6:6" ht="114.75" customHeight="1" x14ac:dyDescent="0.2">
      <c r="F174" s="712"/>
    </row>
    <row r="175" spans="6:6" ht="109.5" customHeight="1" x14ac:dyDescent="0.2">
      <c r="F175" s="712"/>
    </row>
    <row r="176" spans="6:6" ht="111.75" customHeight="1" x14ac:dyDescent="0.2">
      <c r="F176" s="712"/>
    </row>
    <row r="177" spans="6:6" x14ac:dyDescent="0.2">
      <c r="F177" s="712"/>
    </row>
    <row r="178" spans="6:6" x14ac:dyDescent="0.2">
      <c r="F178" s="712"/>
    </row>
    <row r="179" spans="6:6" ht="136.5" customHeight="1" x14ac:dyDescent="0.2">
      <c r="F179" s="712"/>
    </row>
    <row r="180" spans="6:6" x14ac:dyDescent="0.2">
      <c r="F180" s="712"/>
    </row>
    <row r="181" spans="6:6" x14ac:dyDescent="0.2">
      <c r="F181" s="712"/>
    </row>
    <row r="182" spans="6:6" x14ac:dyDescent="0.2">
      <c r="F182" s="712"/>
    </row>
    <row r="183" spans="6:6" x14ac:dyDescent="0.2">
      <c r="F183" s="712"/>
    </row>
  </sheetData>
  <printOptions horizontalCentered="1"/>
  <pageMargins left="0.23622047244094491" right="0.23622047244094491" top="0.74803149606299213" bottom="0.74803149606299213" header="0.31496062992125984" footer="0.31496062992125984"/>
  <pageSetup paperSize="9" scale="59" orientation="landscape" r:id="rId1"/>
  <headerFooter alignWithMargins="0">
    <oddHeader>&amp;C&amp;"Arial,Negrita"&amp;18PROYECTO DE PRESUPUESTO 2021</oddHeader>
    <oddFooter>&amp;L&amp;"Arial,Negrita"&amp;8PROYECTO DE PRESUPUESTO PARA EL AÑO FISCAL 2020
INFORMACIÓN PARA LA COMISIÓN DE PRESUPUESTO Y CUENTA GENERAL DE LA REPÚBLICA DEL CONGRESO DE LA REPÚBLICA</oddFooter>
  </headerFooter>
  <rowBreaks count="2" manualBreakCount="2">
    <brk id="55" min="1" max="10" man="1"/>
    <brk id="106" min="1" max="10"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9" tint="-0.249977111117893"/>
  </sheetPr>
  <dimension ref="A1:X109"/>
  <sheetViews>
    <sheetView tabSelected="1" view="pageLayout" zoomScale="70" zoomScaleNormal="70" zoomScalePageLayoutView="70" workbookViewId="0">
      <selection activeCell="P10" sqref="P10"/>
    </sheetView>
  </sheetViews>
  <sheetFormatPr baseColWidth="10" defaultColWidth="11.42578125" defaultRowHeight="12" x14ac:dyDescent="0.2"/>
  <cols>
    <col min="1" max="1" width="11.42578125" style="321"/>
    <col min="2" max="2" width="9.5703125" style="321" customWidth="1"/>
    <col min="3" max="3" width="40.7109375" style="321" customWidth="1"/>
    <col min="4" max="4" width="13.42578125" style="321" customWidth="1"/>
    <col min="5" max="5" width="15" style="321" customWidth="1"/>
    <col min="6" max="6" width="12.42578125" style="321" customWidth="1"/>
    <col min="7" max="7" width="10.42578125" style="321" customWidth="1"/>
    <col min="8" max="8" width="12.140625" style="321" customWidth="1"/>
    <col min="9" max="9" width="7.7109375" style="321" customWidth="1"/>
    <col min="10" max="10" width="11.42578125" style="321"/>
    <col min="11" max="11" width="10.85546875" style="321" customWidth="1"/>
    <col min="12" max="12" width="13.5703125" style="321" customWidth="1"/>
    <col min="13" max="13" width="11" style="321" customWidth="1"/>
    <col min="14" max="14" width="13" style="321" customWidth="1"/>
    <col min="15" max="15" width="12.42578125" style="321" customWidth="1"/>
    <col min="16" max="16" width="14.140625" style="321" customWidth="1"/>
    <col min="17" max="17" width="11" style="321" customWidth="1"/>
    <col min="18" max="22" width="11.42578125" style="321"/>
    <col min="23" max="23" width="16.5703125" style="321" customWidth="1"/>
    <col min="24" max="29" width="11.42578125" style="321"/>
    <col min="30" max="30" width="12.7109375" style="321" customWidth="1"/>
    <col min="31" max="31" width="14.7109375" style="321" customWidth="1"/>
    <col min="32" max="34" width="11.42578125" style="321"/>
    <col min="35" max="35" width="13.5703125" style="321" customWidth="1"/>
    <col min="36" max="16384" width="11.42578125" style="321"/>
  </cols>
  <sheetData>
    <row r="1" spans="1:24" x14ac:dyDescent="0.2">
      <c r="B1" s="524" t="s">
        <v>433</v>
      </c>
      <c r="C1" s="524"/>
      <c r="D1" s="524"/>
      <c r="E1" s="524"/>
      <c r="F1" s="524"/>
      <c r="G1" s="524"/>
      <c r="H1" s="524"/>
    </row>
    <row r="2" spans="1:24" x14ac:dyDescent="0.2">
      <c r="B2" s="354" t="s">
        <v>462</v>
      </c>
      <c r="C2" s="524"/>
      <c r="D2" s="524"/>
      <c r="E2" s="524"/>
      <c r="F2" s="524"/>
      <c r="G2" s="524"/>
      <c r="H2" s="524"/>
      <c r="I2" s="524"/>
      <c r="J2" s="524"/>
      <c r="K2" s="524"/>
      <c r="L2" s="524"/>
      <c r="M2" s="524"/>
      <c r="N2" s="524"/>
      <c r="O2" s="524"/>
      <c r="P2" s="524"/>
      <c r="Q2" s="524"/>
      <c r="R2" s="524"/>
      <c r="S2" s="524"/>
      <c r="T2" s="524"/>
      <c r="U2" s="524"/>
      <c r="V2" s="524"/>
      <c r="W2" s="524"/>
      <c r="X2" s="524"/>
    </row>
    <row r="3" spans="1:24" x14ac:dyDescent="0.2">
      <c r="B3" s="354" t="s">
        <v>463</v>
      </c>
      <c r="C3" s="591"/>
      <c r="D3" s="591"/>
      <c r="E3" s="709"/>
      <c r="F3" s="709"/>
      <c r="G3" s="709"/>
    </row>
    <row r="4" spans="1:24" ht="16.5" thickBot="1" x14ac:dyDescent="0.25">
      <c r="B4" s="667" t="s">
        <v>873</v>
      </c>
      <c r="C4" s="591"/>
      <c r="D4" s="591"/>
      <c r="E4" s="709"/>
      <c r="F4" s="709"/>
      <c r="G4" s="709"/>
    </row>
    <row r="5" spans="1:24" ht="50.25" customHeight="1" thickBot="1" x14ac:dyDescent="0.25">
      <c r="B5" s="858" t="s">
        <v>32</v>
      </c>
      <c r="C5" s="858" t="s">
        <v>360</v>
      </c>
      <c r="D5" s="858" t="s">
        <v>361</v>
      </c>
      <c r="E5" s="665" t="s">
        <v>721</v>
      </c>
      <c r="F5" s="665" t="s">
        <v>720</v>
      </c>
      <c r="G5" s="664" t="s">
        <v>719</v>
      </c>
      <c r="H5" s="860" t="s">
        <v>718</v>
      </c>
      <c r="I5" s="858" t="s">
        <v>112</v>
      </c>
    </row>
    <row r="6" spans="1:24" ht="19.5" customHeight="1" thickBot="1" x14ac:dyDescent="0.25">
      <c r="B6" s="859"/>
      <c r="C6" s="859"/>
      <c r="D6" s="859"/>
      <c r="E6" s="663" t="s">
        <v>717</v>
      </c>
      <c r="F6" s="663" t="s">
        <v>717</v>
      </c>
      <c r="G6" s="663" t="s">
        <v>717</v>
      </c>
      <c r="H6" s="861"/>
      <c r="I6" s="862"/>
    </row>
    <row r="7" spans="1:24" ht="60.75" customHeight="1" x14ac:dyDescent="0.2">
      <c r="A7" s="652"/>
      <c r="B7" s="708" t="s">
        <v>872</v>
      </c>
      <c r="C7" s="707"/>
      <c r="D7" s="706" t="s">
        <v>833</v>
      </c>
      <c r="E7" s="655">
        <v>18000</v>
      </c>
      <c r="F7" s="705"/>
      <c r="G7" s="705"/>
      <c r="H7" s="704" t="s">
        <v>693</v>
      </c>
      <c r="I7" s="703" t="s">
        <v>698</v>
      </c>
    </row>
    <row r="8" spans="1:24" ht="89.25" customHeight="1" x14ac:dyDescent="0.2">
      <c r="A8" s="652"/>
      <c r="B8" s="651" t="s">
        <v>871</v>
      </c>
      <c r="C8" s="656"/>
      <c r="D8" s="702" t="s">
        <v>870</v>
      </c>
      <c r="E8" s="649">
        <v>33000</v>
      </c>
      <c r="F8" s="700"/>
      <c r="G8" s="700"/>
      <c r="H8" s="647" t="s">
        <v>693</v>
      </c>
      <c r="I8" s="659" t="s">
        <v>698</v>
      </c>
    </row>
    <row r="9" spans="1:24" ht="48.75" customHeight="1" x14ac:dyDescent="0.2">
      <c r="A9" s="652"/>
      <c r="B9" s="651" t="s">
        <v>869</v>
      </c>
      <c r="C9" s="656"/>
      <c r="D9" s="702" t="s">
        <v>757</v>
      </c>
      <c r="E9" s="649">
        <v>25500</v>
      </c>
      <c r="F9" s="700"/>
      <c r="G9" s="700"/>
      <c r="H9" s="647" t="s">
        <v>693</v>
      </c>
      <c r="I9" s="659" t="s">
        <v>698</v>
      </c>
    </row>
    <row r="10" spans="1:24" ht="48" customHeight="1" x14ac:dyDescent="0.2">
      <c r="A10" s="652"/>
      <c r="B10" s="685" t="s">
        <v>868</v>
      </c>
      <c r="C10" s="656"/>
      <c r="D10" s="702" t="s">
        <v>790</v>
      </c>
      <c r="E10" s="649">
        <v>33000</v>
      </c>
      <c r="F10" s="700"/>
      <c r="G10" s="700"/>
      <c r="H10" s="647" t="s">
        <v>693</v>
      </c>
      <c r="I10" s="659" t="s">
        <v>698</v>
      </c>
    </row>
    <row r="11" spans="1:24" ht="54" customHeight="1" x14ac:dyDescent="0.2">
      <c r="A11" s="652"/>
      <c r="B11" s="685" t="s">
        <v>867</v>
      </c>
      <c r="C11" s="656"/>
      <c r="D11" s="702" t="s">
        <v>777</v>
      </c>
      <c r="E11" s="649">
        <v>19800</v>
      </c>
      <c r="F11" s="700"/>
      <c r="G11" s="700"/>
      <c r="H11" s="647" t="s">
        <v>727</v>
      </c>
      <c r="I11" s="659" t="s">
        <v>737</v>
      </c>
    </row>
    <row r="12" spans="1:24" ht="36.75" customHeight="1" x14ac:dyDescent="0.2">
      <c r="A12" s="652"/>
      <c r="B12" s="685" t="s">
        <v>866</v>
      </c>
      <c r="C12" s="656"/>
      <c r="D12" s="702" t="s">
        <v>865</v>
      </c>
      <c r="E12" s="649">
        <v>7000</v>
      </c>
      <c r="F12" s="700"/>
      <c r="G12" s="700"/>
      <c r="H12" s="647" t="s">
        <v>693</v>
      </c>
      <c r="I12" s="659" t="s">
        <v>698</v>
      </c>
    </row>
    <row r="13" spans="1:24" ht="51" customHeight="1" x14ac:dyDescent="0.2">
      <c r="A13" s="652"/>
      <c r="B13" s="685" t="s">
        <v>864</v>
      </c>
      <c r="C13" s="656"/>
      <c r="D13" s="702" t="s">
        <v>863</v>
      </c>
      <c r="E13" s="649">
        <v>10000</v>
      </c>
      <c r="F13" s="700"/>
      <c r="G13" s="700"/>
      <c r="H13" s="647" t="s">
        <v>693</v>
      </c>
      <c r="I13" s="659" t="s">
        <v>698</v>
      </c>
    </row>
    <row r="14" spans="1:24" ht="64.5" customHeight="1" x14ac:dyDescent="0.2">
      <c r="A14" s="683"/>
      <c r="B14" s="685" t="s">
        <v>862</v>
      </c>
      <c r="C14" s="656"/>
      <c r="D14" s="702" t="s">
        <v>861</v>
      </c>
      <c r="E14" s="701">
        <v>4500</v>
      </c>
      <c r="F14" s="700"/>
      <c r="G14" s="700"/>
      <c r="H14" s="647" t="s">
        <v>693</v>
      </c>
      <c r="I14" s="659" t="s">
        <v>698</v>
      </c>
    </row>
    <row r="15" spans="1:24" ht="53.25" customHeight="1" x14ac:dyDescent="0.2">
      <c r="A15" s="683"/>
      <c r="B15" s="685" t="s">
        <v>860</v>
      </c>
      <c r="C15" s="656"/>
      <c r="D15" s="702" t="s">
        <v>823</v>
      </c>
      <c r="E15" s="701">
        <v>7000</v>
      </c>
      <c r="F15" s="700"/>
      <c r="G15" s="700"/>
      <c r="H15" s="647" t="s">
        <v>693</v>
      </c>
      <c r="I15" s="659" t="s">
        <v>698</v>
      </c>
    </row>
    <row r="16" spans="1:24" ht="44.25" customHeight="1" x14ac:dyDescent="0.2">
      <c r="A16" s="683"/>
      <c r="B16" s="699" t="s">
        <v>859</v>
      </c>
      <c r="C16" s="673"/>
      <c r="D16" s="698" t="s">
        <v>794</v>
      </c>
      <c r="E16" s="655">
        <v>24000</v>
      </c>
      <c r="F16" s="697"/>
      <c r="G16" s="697"/>
      <c r="H16" s="694" t="s">
        <v>693</v>
      </c>
      <c r="I16" s="659" t="s">
        <v>698</v>
      </c>
    </row>
    <row r="17" spans="1:9" ht="46.5" customHeight="1" x14ac:dyDescent="0.2">
      <c r="A17" s="683"/>
      <c r="B17" s="685" t="s">
        <v>858</v>
      </c>
      <c r="C17" s="673"/>
      <c r="D17" s="676" t="str">
        <f>_xlfn.CONCAT('[1]CF Matriz'!$E$19," ",'[1]CF Matriz'!$F$19," ",'[1]CF Matriz'!$G$19)</f>
        <v>VILLEGAS  PAIVA ELKY ALEXANDER</v>
      </c>
      <c r="E17" s="655">
        <v>21000</v>
      </c>
      <c r="F17" s="673"/>
      <c r="G17" s="673"/>
      <c r="H17" s="694" t="s">
        <v>693</v>
      </c>
      <c r="I17" s="659" t="s">
        <v>698</v>
      </c>
    </row>
    <row r="18" spans="1:9" ht="63.75" customHeight="1" x14ac:dyDescent="0.2">
      <c r="A18" s="683"/>
      <c r="B18" s="685" t="s">
        <v>857</v>
      </c>
      <c r="C18" s="673"/>
      <c r="D18" s="676" t="s">
        <v>715</v>
      </c>
      <c r="E18" s="655">
        <v>27500</v>
      </c>
      <c r="F18" s="673"/>
      <c r="G18" s="673"/>
      <c r="H18" s="694" t="s">
        <v>693</v>
      </c>
      <c r="I18" s="659" t="s">
        <v>698</v>
      </c>
    </row>
    <row r="19" spans="1:9" ht="54" customHeight="1" x14ac:dyDescent="0.2">
      <c r="A19" s="683"/>
      <c r="B19" s="685" t="s">
        <v>856</v>
      </c>
      <c r="C19" s="673"/>
      <c r="D19" s="676" t="s">
        <v>855</v>
      </c>
      <c r="E19" s="655">
        <v>30000</v>
      </c>
      <c r="F19" s="673"/>
      <c r="G19" s="673"/>
      <c r="H19" s="694" t="s">
        <v>693</v>
      </c>
      <c r="I19" s="659" t="s">
        <v>698</v>
      </c>
    </row>
    <row r="20" spans="1:9" ht="48" customHeight="1" x14ac:dyDescent="0.2">
      <c r="A20" s="683"/>
      <c r="B20" s="685" t="s">
        <v>854</v>
      </c>
      <c r="C20" s="673"/>
      <c r="D20" s="676" t="s">
        <v>853</v>
      </c>
      <c r="E20" s="655">
        <v>8000</v>
      </c>
      <c r="F20" s="673"/>
      <c r="G20" s="673"/>
      <c r="H20" s="694" t="s">
        <v>693</v>
      </c>
      <c r="I20" s="659" t="s">
        <v>698</v>
      </c>
    </row>
    <row r="21" spans="1:9" ht="48" customHeight="1" x14ac:dyDescent="0.2">
      <c r="A21" s="683"/>
      <c r="B21" s="685" t="s">
        <v>852</v>
      </c>
      <c r="C21" s="695"/>
      <c r="D21" s="696" t="s">
        <v>851</v>
      </c>
      <c r="E21" s="655">
        <v>5500</v>
      </c>
      <c r="F21" s="695"/>
      <c r="G21" s="695"/>
      <c r="H21" s="694" t="s">
        <v>693</v>
      </c>
      <c r="I21" s="659" t="s">
        <v>698</v>
      </c>
    </row>
    <row r="22" spans="1:9" ht="41.25" customHeight="1" x14ac:dyDescent="0.2">
      <c r="A22" s="683"/>
      <c r="B22" s="685" t="s">
        <v>850</v>
      </c>
      <c r="C22" s="673"/>
      <c r="D22" s="676" t="s">
        <v>817</v>
      </c>
      <c r="E22" s="655">
        <v>14000</v>
      </c>
      <c r="F22" s="673"/>
      <c r="G22" s="673"/>
      <c r="H22" s="672" t="s">
        <v>693</v>
      </c>
      <c r="I22" s="659" t="s">
        <v>698</v>
      </c>
    </row>
    <row r="23" spans="1:9" ht="64.5" customHeight="1" x14ac:dyDescent="0.2">
      <c r="A23" s="683"/>
      <c r="B23" s="692" t="s">
        <v>849</v>
      </c>
      <c r="C23" s="689"/>
      <c r="D23" s="691" t="s">
        <v>848</v>
      </c>
      <c r="E23" s="693">
        <v>32000</v>
      </c>
      <c r="F23" s="689"/>
      <c r="G23" s="689"/>
      <c r="H23" s="688" t="s">
        <v>693</v>
      </c>
      <c r="I23" s="659" t="s">
        <v>698</v>
      </c>
    </row>
    <row r="24" spans="1:9" ht="49.5" customHeight="1" x14ac:dyDescent="0.2">
      <c r="A24" s="683"/>
      <c r="B24" s="685" t="s">
        <v>847</v>
      </c>
      <c r="C24" s="673"/>
      <c r="D24" s="676" t="s">
        <v>846</v>
      </c>
      <c r="E24" s="649">
        <v>19500</v>
      </c>
      <c r="F24" s="673"/>
      <c r="G24" s="673"/>
      <c r="H24" s="672" t="s">
        <v>727</v>
      </c>
      <c r="I24" s="659" t="s">
        <v>737</v>
      </c>
    </row>
    <row r="25" spans="1:9" ht="58.5" customHeight="1" x14ac:dyDescent="0.2">
      <c r="A25" s="683"/>
      <c r="B25" s="685" t="s">
        <v>845</v>
      </c>
      <c r="C25" s="673"/>
      <c r="D25" s="676" t="s">
        <v>751</v>
      </c>
      <c r="E25" s="649">
        <v>32000</v>
      </c>
      <c r="F25" s="673"/>
      <c r="G25" s="673"/>
      <c r="H25" s="672" t="s">
        <v>693</v>
      </c>
      <c r="I25" s="659" t="s">
        <v>698</v>
      </c>
    </row>
    <row r="26" spans="1:9" ht="51" customHeight="1" x14ac:dyDescent="0.2">
      <c r="A26" s="683"/>
      <c r="B26" s="685" t="s">
        <v>844</v>
      </c>
      <c r="C26" s="673"/>
      <c r="D26" s="676" t="s">
        <v>843</v>
      </c>
      <c r="E26" s="649">
        <v>33000</v>
      </c>
      <c r="F26" s="673"/>
      <c r="G26" s="673"/>
      <c r="H26" s="672" t="s">
        <v>693</v>
      </c>
      <c r="I26" s="659" t="s">
        <v>698</v>
      </c>
    </row>
    <row r="27" spans="1:9" ht="36.75" customHeight="1" x14ac:dyDescent="0.2">
      <c r="A27" s="683"/>
      <c r="B27" s="685" t="s">
        <v>842</v>
      </c>
      <c r="C27" s="673"/>
      <c r="D27" s="676" t="s">
        <v>796</v>
      </c>
      <c r="E27" s="649">
        <v>18000</v>
      </c>
      <c r="F27" s="673"/>
      <c r="G27" s="673"/>
      <c r="H27" s="672" t="s">
        <v>841</v>
      </c>
      <c r="I27" s="659" t="s">
        <v>737</v>
      </c>
    </row>
    <row r="28" spans="1:9" ht="43.5" customHeight="1" x14ac:dyDescent="0.2">
      <c r="A28" s="683"/>
      <c r="B28" s="685" t="s">
        <v>840</v>
      </c>
      <c r="C28" s="673"/>
      <c r="D28" s="676" t="s">
        <v>823</v>
      </c>
      <c r="E28" s="649">
        <v>7000</v>
      </c>
      <c r="F28" s="673"/>
      <c r="G28" s="673"/>
      <c r="H28" s="672" t="s">
        <v>693</v>
      </c>
      <c r="I28" s="659" t="s">
        <v>698</v>
      </c>
    </row>
    <row r="29" spans="1:9" ht="96" customHeight="1" x14ac:dyDescent="0.2">
      <c r="A29" s="683"/>
      <c r="B29" s="685" t="s">
        <v>839</v>
      </c>
      <c r="C29" s="673"/>
      <c r="D29" s="676" t="s">
        <v>733</v>
      </c>
      <c r="E29" s="649">
        <v>27000</v>
      </c>
      <c r="F29" s="673"/>
      <c r="G29" s="673"/>
      <c r="H29" s="672" t="s">
        <v>693</v>
      </c>
      <c r="I29" s="659" t="s">
        <v>698</v>
      </c>
    </row>
    <row r="30" spans="1:9" ht="64.5" customHeight="1" x14ac:dyDescent="0.2">
      <c r="A30" s="683"/>
      <c r="B30" s="685" t="s">
        <v>838</v>
      </c>
      <c r="C30" s="673"/>
      <c r="D30" s="676" t="s">
        <v>837</v>
      </c>
      <c r="E30" s="649">
        <v>6000</v>
      </c>
      <c r="F30" s="673"/>
      <c r="G30" s="673"/>
      <c r="H30" s="672" t="s">
        <v>693</v>
      </c>
      <c r="I30" s="659" t="s">
        <v>698</v>
      </c>
    </row>
    <row r="31" spans="1:9" ht="44.25" customHeight="1" x14ac:dyDescent="0.2">
      <c r="A31" s="683"/>
      <c r="B31" s="685" t="s">
        <v>836</v>
      </c>
      <c r="C31" s="673"/>
      <c r="D31" s="676" t="s">
        <v>835</v>
      </c>
      <c r="E31" s="649">
        <v>33000</v>
      </c>
      <c r="F31" s="673"/>
      <c r="G31" s="673"/>
      <c r="H31" s="672" t="s">
        <v>693</v>
      </c>
      <c r="I31" s="659" t="s">
        <v>698</v>
      </c>
    </row>
    <row r="32" spans="1:9" ht="44.25" customHeight="1" x14ac:dyDescent="0.2">
      <c r="A32" s="683"/>
      <c r="B32" s="685" t="s">
        <v>834</v>
      </c>
      <c r="C32" s="673"/>
      <c r="D32" s="676" t="s">
        <v>833</v>
      </c>
      <c r="E32" s="649">
        <v>6000</v>
      </c>
      <c r="F32" s="673"/>
      <c r="G32" s="673"/>
      <c r="H32" s="672" t="s">
        <v>693</v>
      </c>
      <c r="I32" s="659" t="s">
        <v>698</v>
      </c>
    </row>
    <row r="33" spans="1:9" ht="47.25" customHeight="1" x14ac:dyDescent="0.2">
      <c r="A33" s="683"/>
      <c r="B33" s="692" t="s">
        <v>832</v>
      </c>
      <c r="C33" s="689"/>
      <c r="D33" s="691" t="s">
        <v>759</v>
      </c>
      <c r="E33" s="690">
        <v>10000</v>
      </c>
      <c r="F33" s="689"/>
      <c r="G33" s="689"/>
      <c r="H33" s="688" t="s">
        <v>693</v>
      </c>
      <c r="I33" s="659" t="s">
        <v>698</v>
      </c>
    </row>
    <row r="34" spans="1:9" ht="57.75" customHeight="1" x14ac:dyDescent="0.2">
      <c r="A34" s="683"/>
      <c r="B34" s="685" t="s">
        <v>831</v>
      </c>
      <c r="C34" s="676" t="s">
        <v>830</v>
      </c>
      <c r="D34" s="676"/>
      <c r="E34" s="649">
        <v>10000</v>
      </c>
      <c r="F34" s="673"/>
      <c r="G34" s="673"/>
      <c r="H34" s="672" t="s">
        <v>693</v>
      </c>
      <c r="I34" s="659" t="s">
        <v>698</v>
      </c>
    </row>
    <row r="35" spans="1:9" ht="49.5" customHeight="1" x14ac:dyDescent="0.2">
      <c r="A35" s="683"/>
      <c r="B35" s="685" t="s">
        <v>829</v>
      </c>
      <c r="C35" s="673"/>
      <c r="D35" s="676" t="s">
        <v>828</v>
      </c>
      <c r="E35" s="649">
        <v>15000</v>
      </c>
      <c r="F35" s="673"/>
      <c r="G35" s="673"/>
      <c r="H35" s="672" t="s">
        <v>693</v>
      </c>
      <c r="I35" s="659" t="s">
        <v>698</v>
      </c>
    </row>
    <row r="36" spans="1:9" ht="58.5" customHeight="1" x14ac:dyDescent="0.2">
      <c r="A36" s="683"/>
      <c r="B36" s="685" t="s">
        <v>827</v>
      </c>
      <c r="C36" s="673"/>
      <c r="D36" s="676" t="s">
        <v>777</v>
      </c>
      <c r="E36" s="649">
        <v>21000</v>
      </c>
      <c r="F36" s="673"/>
      <c r="G36" s="673"/>
      <c r="H36" s="672" t="s">
        <v>727</v>
      </c>
      <c r="I36" s="659" t="s">
        <v>737</v>
      </c>
    </row>
    <row r="37" spans="1:9" ht="89.25" customHeight="1" x14ac:dyDescent="0.2">
      <c r="A37" s="683"/>
      <c r="B37" s="685" t="s">
        <v>826</v>
      </c>
      <c r="C37" s="673"/>
      <c r="D37" s="676" t="s">
        <v>825</v>
      </c>
      <c r="E37" s="655">
        <v>33000</v>
      </c>
      <c r="F37" s="673"/>
      <c r="G37" s="673"/>
      <c r="H37" s="672" t="s">
        <v>693</v>
      </c>
      <c r="I37" s="659" t="s">
        <v>698</v>
      </c>
    </row>
    <row r="38" spans="1:9" ht="39" customHeight="1" x14ac:dyDescent="0.2">
      <c r="A38" s="683"/>
      <c r="B38" s="685" t="s">
        <v>824</v>
      </c>
      <c r="C38" s="673"/>
      <c r="D38" s="676" t="s">
        <v>823</v>
      </c>
      <c r="E38" s="655">
        <v>5000</v>
      </c>
      <c r="F38" s="673"/>
      <c r="G38" s="673"/>
      <c r="H38" s="672" t="s">
        <v>693</v>
      </c>
      <c r="I38" s="659" t="s">
        <v>698</v>
      </c>
    </row>
    <row r="39" spans="1:9" ht="75.75" customHeight="1" x14ac:dyDescent="0.2">
      <c r="A39" s="683"/>
      <c r="B39" s="685" t="s">
        <v>822</v>
      </c>
      <c r="C39" s="673"/>
      <c r="D39" s="676" t="s">
        <v>755</v>
      </c>
      <c r="E39" s="655">
        <v>16500</v>
      </c>
      <c r="F39" s="673"/>
      <c r="G39" s="673"/>
      <c r="H39" s="672" t="s">
        <v>693</v>
      </c>
      <c r="I39" s="659" t="s">
        <v>698</v>
      </c>
    </row>
    <row r="40" spans="1:9" ht="46.5" customHeight="1" x14ac:dyDescent="0.2">
      <c r="A40" s="683"/>
      <c r="B40" s="685" t="s">
        <v>821</v>
      </c>
      <c r="C40" s="673"/>
      <c r="D40" s="676" t="s">
        <v>820</v>
      </c>
      <c r="E40" s="655">
        <v>15000</v>
      </c>
      <c r="F40" s="673"/>
      <c r="G40" s="673"/>
      <c r="H40" s="672" t="s">
        <v>693</v>
      </c>
      <c r="I40" s="659" t="s">
        <v>698</v>
      </c>
    </row>
    <row r="41" spans="1:9" ht="52.5" customHeight="1" x14ac:dyDescent="0.2">
      <c r="A41" s="683"/>
      <c r="B41" s="687" t="s">
        <v>819</v>
      </c>
      <c r="C41" s="673"/>
      <c r="D41" s="676" t="s">
        <v>703</v>
      </c>
      <c r="E41" s="649">
        <v>0</v>
      </c>
      <c r="F41" s="686">
        <v>5000</v>
      </c>
      <c r="G41" s="673"/>
      <c r="H41" s="672" t="s">
        <v>693</v>
      </c>
      <c r="I41" s="659" t="s">
        <v>698</v>
      </c>
    </row>
    <row r="42" spans="1:9" ht="42" customHeight="1" x14ac:dyDescent="0.2">
      <c r="A42" s="683"/>
      <c r="B42" s="685" t="s">
        <v>818</v>
      </c>
      <c r="C42" s="673"/>
      <c r="D42" s="676" t="s">
        <v>817</v>
      </c>
      <c r="E42" s="649">
        <v>19000</v>
      </c>
      <c r="F42" s="673"/>
      <c r="G42" s="673"/>
      <c r="H42" s="672" t="s">
        <v>693</v>
      </c>
      <c r="I42" s="659" t="s">
        <v>698</v>
      </c>
    </row>
    <row r="43" spans="1:9" ht="46.5" customHeight="1" x14ac:dyDescent="0.2">
      <c r="A43" s="683"/>
      <c r="B43" s="685" t="s">
        <v>816</v>
      </c>
      <c r="C43" s="673"/>
      <c r="D43" s="676" t="s">
        <v>815</v>
      </c>
      <c r="E43" s="649">
        <v>30000</v>
      </c>
      <c r="F43" s="673"/>
      <c r="G43" s="673"/>
      <c r="H43" s="672" t="s">
        <v>693</v>
      </c>
      <c r="I43" s="659" t="s">
        <v>698</v>
      </c>
    </row>
    <row r="44" spans="1:9" ht="94.5" customHeight="1" x14ac:dyDescent="0.2">
      <c r="A44" s="683"/>
      <c r="B44" s="685" t="s">
        <v>814</v>
      </c>
      <c r="C44" s="673"/>
      <c r="D44" s="676" t="s">
        <v>813</v>
      </c>
      <c r="E44" s="649">
        <v>10500</v>
      </c>
      <c r="F44" s="673"/>
      <c r="G44" s="673"/>
      <c r="H44" s="672" t="s">
        <v>693</v>
      </c>
      <c r="I44" s="659" t="s">
        <v>698</v>
      </c>
    </row>
    <row r="45" spans="1:9" ht="54" customHeight="1" x14ac:dyDescent="0.2">
      <c r="A45" s="683"/>
      <c r="B45" s="685" t="s">
        <v>812</v>
      </c>
      <c r="C45" s="673"/>
      <c r="D45" s="676" t="s">
        <v>811</v>
      </c>
      <c r="E45" s="649">
        <v>10000</v>
      </c>
      <c r="F45" s="673"/>
      <c r="G45" s="673"/>
      <c r="H45" s="672" t="s">
        <v>693</v>
      </c>
      <c r="I45" s="659" t="s">
        <v>698</v>
      </c>
    </row>
    <row r="46" spans="1:9" ht="70.5" customHeight="1" x14ac:dyDescent="0.2">
      <c r="A46" s="683"/>
      <c r="B46" s="651" t="s">
        <v>810</v>
      </c>
      <c r="C46" s="673"/>
      <c r="D46" s="676" t="s">
        <v>809</v>
      </c>
      <c r="E46" s="649">
        <v>32000</v>
      </c>
      <c r="F46" s="673"/>
      <c r="G46" s="673"/>
      <c r="H46" s="672" t="s">
        <v>693</v>
      </c>
      <c r="I46" s="659" t="s">
        <v>698</v>
      </c>
    </row>
    <row r="47" spans="1:9" ht="46.5" customHeight="1" x14ac:dyDescent="0.2">
      <c r="A47" s="683"/>
      <c r="B47" s="685" t="s">
        <v>808</v>
      </c>
      <c r="C47" s="673"/>
      <c r="D47" s="676" t="s">
        <v>807</v>
      </c>
      <c r="E47" s="649">
        <v>25000</v>
      </c>
      <c r="F47" s="673"/>
      <c r="G47" s="673"/>
      <c r="H47" s="672" t="s">
        <v>693</v>
      </c>
      <c r="I47" s="659" t="s">
        <v>698</v>
      </c>
    </row>
    <row r="48" spans="1:9" ht="46.5" customHeight="1" x14ac:dyDescent="0.2">
      <c r="A48" s="683"/>
      <c r="B48" s="685" t="s">
        <v>806</v>
      </c>
      <c r="C48" s="673"/>
      <c r="D48" s="676" t="s">
        <v>805</v>
      </c>
      <c r="E48" s="649">
        <v>25000</v>
      </c>
      <c r="F48" s="673"/>
      <c r="G48" s="673"/>
      <c r="H48" s="672" t="s">
        <v>693</v>
      </c>
      <c r="I48" s="659" t="s">
        <v>698</v>
      </c>
    </row>
    <row r="49" spans="1:9" ht="46.5" customHeight="1" x14ac:dyDescent="0.2">
      <c r="A49" s="683"/>
      <c r="B49" s="685" t="s">
        <v>804</v>
      </c>
      <c r="C49" s="673"/>
      <c r="D49" s="676" t="s">
        <v>803</v>
      </c>
      <c r="E49" s="649">
        <v>25000</v>
      </c>
      <c r="F49" s="673"/>
      <c r="G49" s="673"/>
      <c r="H49" s="672" t="s">
        <v>693</v>
      </c>
      <c r="I49" s="659" t="s">
        <v>698</v>
      </c>
    </row>
    <row r="50" spans="1:9" ht="46.5" customHeight="1" x14ac:dyDescent="0.2">
      <c r="A50" s="683"/>
      <c r="B50" s="685" t="s">
        <v>802</v>
      </c>
      <c r="C50" s="673"/>
      <c r="D50" s="676" t="s">
        <v>801</v>
      </c>
      <c r="E50" s="649">
        <v>25000</v>
      </c>
      <c r="F50" s="673"/>
      <c r="G50" s="673"/>
      <c r="H50" s="672" t="s">
        <v>693</v>
      </c>
      <c r="I50" s="659" t="s">
        <v>698</v>
      </c>
    </row>
    <row r="51" spans="1:9" ht="53.25" customHeight="1" x14ac:dyDescent="0.2">
      <c r="A51" s="683"/>
      <c r="B51" s="685" t="s">
        <v>800</v>
      </c>
      <c r="C51" s="673"/>
      <c r="D51" s="676" t="s">
        <v>799</v>
      </c>
      <c r="E51" s="649">
        <v>2000</v>
      </c>
      <c r="F51" s="674">
        <v>2000</v>
      </c>
      <c r="G51" s="673"/>
      <c r="H51" s="672" t="s">
        <v>798</v>
      </c>
      <c r="I51" s="659" t="s">
        <v>737</v>
      </c>
    </row>
    <row r="52" spans="1:9" ht="46.5" customHeight="1" x14ac:dyDescent="0.2">
      <c r="A52" s="683"/>
      <c r="B52" s="685" t="s">
        <v>797</v>
      </c>
      <c r="C52" s="673"/>
      <c r="D52" s="676" t="s">
        <v>796</v>
      </c>
      <c r="E52" s="649">
        <v>15600</v>
      </c>
      <c r="F52" s="673"/>
      <c r="G52" s="673"/>
      <c r="H52" s="672" t="s">
        <v>693</v>
      </c>
      <c r="I52" s="659" t="s">
        <v>737</v>
      </c>
    </row>
    <row r="53" spans="1:9" ht="46.5" customHeight="1" x14ac:dyDescent="0.2">
      <c r="A53" s="683"/>
      <c r="B53" s="685" t="s">
        <v>795</v>
      </c>
      <c r="C53" s="673"/>
      <c r="D53" s="676" t="s">
        <v>794</v>
      </c>
      <c r="E53" s="649">
        <v>6000</v>
      </c>
      <c r="F53" s="673"/>
      <c r="G53" s="673"/>
      <c r="H53" s="672" t="s">
        <v>693</v>
      </c>
      <c r="I53" s="659" t="s">
        <v>698</v>
      </c>
    </row>
    <row r="54" spans="1:9" ht="46.5" customHeight="1" x14ac:dyDescent="0.2">
      <c r="A54" s="683"/>
      <c r="B54" s="685" t="s">
        <v>793</v>
      </c>
      <c r="C54" s="673"/>
      <c r="D54" s="676" t="s">
        <v>792</v>
      </c>
      <c r="E54" s="649">
        <v>32500</v>
      </c>
      <c r="F54" s="673"/>
      <c r="G54" s="673"/>
      <c r="H54" s="672" t="s">
        <v>693</v>
      </c>
      <c r="I54" s="659" t="s">
        <v>698</v>
      </c>
    </row>
    <row r="55" spans="1:9" ht="56.25" customHeight="1" x14ac:dyDescent="0.2">
      <c r="A55" s="683"/>
      <c r="B55" s="685" t="s">
        <v>791</v>
      </c>
      <c r="C55" s="673"/>
      <c r="D55" s="676" t="s">
        <v>790</v>
      </c>
      <c r="E55" s="649">
        <v>3250</v>
      </c>
      <c r="F55" s="673"/>
      <c r="G55" s="673"/>
      <c r="H55" s="672" t="s">
        <v>693</v>
      </c>
      <c r="I55" s="659" t="s">
        <v>698</v>
      </c>
    </row>
    <row r="56" spans="1:9" ht="55.5" customHeight="1" x14ac:dyDescent="0.2">
      <c r="A56" s="683"/>
      <c r="B56" s="685" t="s">
        <v>789</v>
      </c>
      <c r="C56" s="673"/>
      <c r="D56" s="676" t="s">
        <v>715</v>
      </c>
      <c r="E56" s="649">
        <v>12000</v>
      </c>
      <c r="F56" s="673"/>
      <c r="G56" s="673"/>
      <c r="H56" s="672" t="s">
        <v>693</v>
      </c>
      <c r="I56" s="659" t="s">
        <v>698</v>
      </c>
    </row>
    <row r="57" spans="1:9" ht="46.5" customHeight="1" x14ac:dyDescent="0.2">
      <c r="A57" s="683"/>
      <c r="B57" s="651" t="s">
        <v>788</v>
      </c>
      <c r="C57" s="673"/>
      <c r="D57" s="676" t="s">
        <v>738</v>
      </c>
      <c r="E57" s="649">
        <v>13500</v>
      </c>
      <c r="F57" s="673"/>
      <c r="G57" s="673"/>
      <c r="H57" s="672" t="s">
        <v>727</v>
      </c>
      <c r="I57" s="659" t="s">
        <v>737</v>
      </c>
    </row>
    <row r="58" spans="1:9" ht="46.5" customHeight="1" x14ac:dyDescent="0.2">
      <c r="A58" s="683"/>
      <c r="B58" s="651" t="s">
        <v>787</v>
      </c>
      <c r="C58" s="673"/>
      <c r="D58" s="676" t="s">
        <v>786</v>
      </c>
      <c r="E58" s="649">
        <v>32500</v>
      </c>
      <c r="F58" s="673"/>
      <c r="G58" s="673"/>
      <c r="H58" s="672" t="s">
        <v>693</v>
      </c>
      <c r="I58" s="659" t="s">
        <v>698</v>
      </c>
    </row>
    <row r="59" spans="1:9" ht="46.5" customHeight="1" x14ac:dyDescent="0.2">
      <c r="A59" s="683"/>
      <c r="B59" s="651" t="s">
        <v>785</v>
      </c>
      <c r="C59" s="673"/>
      <c r="D59" s="676" t="s">
        <v>784</v>
      </c>
      <c r="E59" s="649">
        <v>32500</v>
      </c>
      <c r="F59" s="673"/>
      <c r="G59" s="673"/>
      <c r="H59" s="672" t="s">
        <v>693</v>
      </c>
      <c r="I59" s="659" t="s">
        <v>698</v>
      </c>
    </row>
    <row r="60" spans="1:9" ht="46.5" customHeight="1" x14ac:dyDescent="0.2">
      <c r="A60" s="683"/>
      <c r="B60" s="651" t="s">
        <v>783</v>
      </c>
      <c r="C60" s="673"/>
      <c r="D60" s="676" t="s">
        <v>782</v>
      </c>
      <c r="E60" s="649">
        <v>6000</v>
      </c>
      <c r="F60" s="673"/>
      <c r="G60" s="673"/>
      <c r="H60" s="672" t="s">
        <v>693</v>
      </c>
      <c r="I60" s="659" t="s">
        <v>698</v>
      </c>
    </row>
    <row r="61" spans="1:9" ht="70.5" customHeight="1" x14ac:dyDescent="0.2">
      <c r="A61" s="683"/>
      <c r="B61" s="651" t="s">
        <v>781</v>
      </c>
      <c r="C61" s="673"/>
      <c r="D61" s="676" t="s">
        <v>779</v>
      </c>
      <c r="E61" s="649">
        <v>5250</v>
      </c>
      <c r="F61" s="674">
        <v>2250</v>
      </c>
      <c r="G61" s="673"/>
      <c r="H61" s="672" t="s">
        <v>727</v>
      </c>
      <c r="I61" s="659" t="s">
        <v>737</v>
      </c>
    </row>
    <row r="62" spans="1:9" ht="69.75" customHeight="1" x14ac:dyDescent="0.2">
      <c r="A62" s="683"/>
      <c r="B62" s="651" t="s">
        <v>780</v>
      </c>
      <c r="C62" s="673"/>
      <c r="D62" s="676" t="s">
        <v>779</v>
      </c>
      <c r="E62" s="649">
        <v>5250</v>
      </c>
      <c r="F62" s="674">
        <v>2250</v>
      </c>
      <c r="G62" s="673"/>
      <c r="H62" s="672" t="s">
        <v>727</v>
      </c>
      <c r="I62" s="659" t="s">
        <v>737</v>
      </c>
    </row>
    <row r="63" spans="1:9" ht="73.5" customHeight="1" x14ac:dyDescent="0.2">
      <c r="A63" s="683"/>
      <c r="B63" s="651" t="s">
        <v>778</v>
      </c>
      <c r="C63" s="673"/>
      <c r="D63" s="676" t="s">
        <v>777</v>
      </c>
      <c r="E63" s="649">
        <v>12600</v>
      </c>
      <c r="F63" s="673"/>
      <c r="G63" s="673"/>
      <c r="H63" s="672" t="s">
        <v>727</v>
      </c>
      <c r="I63" s="659" t="s">
        <v>737</v>
      </c>
    </row>
    <row r="64" spans="1:9" ht="117.75" customHeight="1" x14ac:dyDescent="0.2">
      <c r="A64" s="683"/>
      <c r="B64" s="651" t="s">
        <v>776</v>
      </c>
      <c r="C64" s="673"/>
      <c r="D64" s="676" t="s">
        <v>775</v>
      </c>
      <c r="E64" s="649">
        <v>28500</v>
      </c>
      <c r="F64" s="673"/>
      <c r="G64" s="673"/>
      <c r="H64" s="672" t="s">
        <v>693</v>
      </c>
      <c r="I64" s="659" t="s">
        <v>698</v>
      </c>
    </row>
    <row r="65" spans="1:9" ht="57" customHeight="1" x14ac:dyDescent="0.2">
      <c r="A65" s="683"/>
      <c r="B65" s="651" t="s">
        <v>774</v>
      </c>
      <c r="C65" s="673"/>
      <c r="D65" s="676" t="s">
        <v>773</v>
      </c>
      <c r="E65" s="649">
        <v>32850</v>
      </c>
      <c r="F65" s="673"/>
      <c r="G65" s="673"/>
      <c r="H65" s="672" t="s">
        <v>693</v>
      </c>
      <c r="I65" s="659" t="s">
        <v>698</v>
      </c>
    </row>
    <row r="66" spans="1:9" ht="70.5" customHeight="1" x14ac:dyDescent="0.2">
      <c r="A66" s="683"/>
      <c r="B66" s="651" t="s">
        <v>772</v>
      </c>
      <c r="C66" s="673"/>
      <c r="D66" s="676" t="s">
        <v>771</v>
      </c>
      <c r="E66" s="649">
        <v>0</v>
      </c>
      <c r="F66" s="674">
        <v>15000</v>
      </c>
      <c r="G66" s="673"/>
      <c r="H66" s="672" t="s">
        <v>693</v>
      </c>
      <c r="I66" s="659" t="s">
        <v>698</v>
      </c>
    </row>
    <row r="67" spans="1:9" ht="57.75" customHeight="1" x14ac:dyDescent="0.2">
      <c r="A67" s="683"/>
      <c r="B67" s="651" t="s">
        <v>770</v>
      </c>
      <c r="C67" s="673"/>
      <c r="D67" s="676" t="s">
        <v>769</v>
      </c>
      <c r="E67" s="649">
        <v>8000</v>
      </c>
      <c r="F67" s="673"/>
      <c r="G67" s="673"/>
      <c r="H67" s="672" t="s">
        <v>693</v>
      </c>
      <c r="I67" s="659" t="s">
        <v>698</v>
      </c>
    </row>
    <row r="68" spans="1:9" ht="63" customHeight="1" x14ac:dyDescent="0.2">
      <c r="A68" s="683"/>
      <c r="B68" s="651" t="s">
        <v>768</v>
      </c>
      <c r="C68" s="673"/>
      <c r="D68" s="676" t="s">
        <v>767</v>
      </c>
      <c r="E68" s="649">
        <v>16000</v>
      </c>
      <c r="F68" s="673"/>
      <c r="G68" s="673"/>
      <c r="H68" s="672" t="s">
        <v>693</v>
      </c>
      <c r="I68" s="659" t="s">
        <v>698</v>
      </c>
    </row>
    <row r="69" spans="1:9" ht="111" customHeight="1" x14ac:dyDescent="0.2">
      <c r="A69" s="683"/>
      <c r="B69" s="651" t="s">
        <v>766</v>
      </c>
      <c r="C69" s="673"/>
      <c r="D69" s="676" t="s">
        <v>765</v>
      </c>
      <c r="E69" s="649">
        <v>25700</v>
      </c>
      <c r="F69" s="673"/>
      <c r="G69" s="673"/>
      <c r="H69" s="672" t="s">
        <v>693</v>
      </c>
      <c r="I69" s="659" t="s">
        <v>698</v>
      </c>
    </row>
    <row r="70" spans="1:9" ht="69.75" customHeight="1" x14ac:dyDescent="0.2">
      <c r="A70" s="683"/>
      <c r="B70" s="684" t="s">
        <v>764</v>
      </c>
      <c r="C70" s="673"/>
      <c r="D70" s="676" t="s">
        <v>707</v>
      </c>
      <c r="E70" s="649">
        <v>16000</v>
      </c>
      <c r="F70" s="673"/>
      <c r="G70" s="673"/>
      <c r="H70" s="672" t="s">
        <v>693</v>
      </c>
      <c r="I70" s="659" t="s">
        <v>698</v>
      </c>
    </row>
    <row r="71" spans="1:9" ht="60.75" customHeight="1" x14ac:dyDescent="0.2">
      <c r="A71" s="683"/>
      <c r="B71" s="651" t="s">
        <v>763</v>
      </c>
      <c r="C71" s="673"/>
      <c r="D71" s="676" t="s">
        <v>762</v>
      </c>
      <c r="E71" s="649">
        <v>33000</v>
      </c>
      <c r="F71" s="673"/>
      <c r="G71" s="673"/>
      <c r="H71" s="672" t="s">
        <v>693</v>
      </c>
      <c r="I71" s="659" t="s">
        <v>698</v>
      </c>
    </row>
    <row r="72" spans="1:9" ht="46.5" customHeight="1" x14ac:dyDescent="0.2">
      <c r="A72" s="683"/>
      <c r="B72" s="657" t="s">
        <v>761</v>
      </c>
      <c r="C72" s="673"/>
      <c r="D72" s="676" t="s">
        <v>740</v>
      </c>
      <c r="E72" s="649">
        <v>10000</v>
      </c>
      <c r="F72" s="673"/>
      <c r="G72" s="673"/>
      <c r="H72" s="672" t="s">
        <v>693</v>
      </c>
      <c r="I72" s="659" t="s">
        <v>698</v>
      </c>
    </row>
    <row r="73" spans="1:9" ht="58.5" customHeight="1" x14ac:dyDescent="0.2">
      <c r="A73" s="683"/>
      <c r="B73" s="651" t="s">
        <v>760</v>
      </c>
      <c r="C73" s="673"/>
      <c r="D73" s="676" t="s">
        <v>759</v>
      </c>
      <c r="E73" s="649">
        <v>20000</v>
      </c>
      <c r="F73" s="673"/>
      <c r="G73" s="673"/>
      <c r="H73" s="672" t="s">
        <v>693</v>
      </c>
      <c r="I73" s="659" t="s">
        <v>698</v>
      </c>
    </row>
    <row r="74" spans="1:9" ht="70.5" customHeight="1" x14ac:dyDescent="0.2">
      <c r="A74" s="683"/>
      <c r="B74" s="651" t="s">
        <v>758</v>
      </c>
      <c r="C74" s="673"/>
      <c r="D74" s="676" t="s">
        <v>757</v>
      </c>
      <c r="E74" s="649">
        <v>20000</v>
      </c>
      <c r="F74" s="673"/>
      <c r="G74" s="673"/>
      <c r="H74" s="672" t="s">
        <v>693</v>
      </c>
      <c r="I74" s="659" t="s">
        <v>698</v>
      </c>
    </row>
    <row r="75" spans="1:9" ht="91.5" customHeight="1" x14ac:dyDescent="0.2">
      <c r="A75" s="683"/>
      <c r="B75" s="651" t="s">
        <v>756</v>
      </c>
      <c r="C75" s="673"/>
      <c r="D75" s="676" t="s">
        <v>755</v>
      </c>
      <c r="E75" s="649">
        <v>23500</v>
      </c>
      <c r="F75" s="673"/>
      <c r="G75" s="673"/>
      <c r="H75" s="672" t="s">
        <v>693</v>
      </c>
      <c r="I75" s="659" t="s">
        <v>698</v>
      </c>
    </row>
    <row r="76" spans="1:9" ht="68.25" customHeight="1" x14ac:dyDescent="0.2">
      <c r="A76" s="683"/>
      <c r="B76" s="651" t="s">
        <v>754</v>
      </c>
      <c r="C76" s="673"/>
      <c r="D76" s="676" t="s">
        <v>753</v>
      </c>
      <c r="E76" s="649">
        <v>3500</v>
      </c>
      <c r="F76" s="673"/>
      <c r="G76" s="673"/>
      <c r="H76" s="672" t="s">
        <v>693</v>
      </c>
      <c r="I76" s="659" t="s">
        <v>698</v>
      </c>
    </row>
    <row r="77" spans="1:9" ht="46.5" customHeight="1" x14ac:dyDescent="0.2">
      <c r="A77" s="683"/>
      <c r="B77" s="651" t="s">
        <v>752</v>
      </c>
      <c r="C77" s="673"/>
      <c r="D77" s="676" t="s">
        <v>751</v>
      </c>
      <c r="E77" s="649">
        <v>10000</v>
      </c>
      <c r="F77" s="673"/>
      <c r="G77" s="673"/>
      <c r="H77" s="672" t="s">
        <v>693</v>
      </c>
      <c r="I77" s="659" t="s">
        <v>698</v>
      </c>
    </row>
    <row r="78" spans="1:9" ht="48.75" customHeight="1" x14ac:dyDescent="0.2">
      <c r="A78" s="683"/>
      <c r="B78" s="651" t="s">
        <v>750</v>
      </c>
      <c r="C78" s="673"/>
      <c r="D78" s="676" t="s">
        <v>749</v>
      </c>
      <c r="E78" s="649">
        <v>14000</v>
      </c>
      <c r="F78" s="673"/>
      <c r="G78" s="673"/>
      <c r="H78" s="672" t="s">
        <v>693</v>
      </c>
      <c r="I78" s="659" t="s">
        <v>698</v>
      </c>
    </row>
    <row r="79" spans="1:9" ht="55.5" customHeight="1" x14ac:dyDescent="0.2">
      <c r="A79" s="683"/>
      <c r="B79" s="651" t="s">
        <v>748</v>
      </c>
      <c r="C79" s="673"/>
      <c r="D79" s="676" t="s">
        <v>747</v>
      </c>
      <c r="E79" s="649">
        <v>0</v>
      </c>
      <c r="F79" s="674">
        <v>1000</v>
      </c>
      <c r="G79" s="673"/>
      <c r="H79" s="672" t="s">
        <v>727</v>
      </c>
      <c r="I79" s="659" t="s">
        <v>737</v>
      </c>
    </row>
    <row r="80" spans="1:9" ht="93" customHeight="1" x14ac:dyDescent="0.2">
      <c r="A80" s="683"/>
      <c r="B80" s="651" t="s">
        <v>746</v>
      </c>
      <c r="C80" s="673"/>
      <c r="D80" s="676" t="s">
        <v>745</v>
      </c>
      <c r="E80" s="649">
        <v>10000</v>
      </c>
      <c r="F80" s="673"/>
      <c r="G80" s="673"/>
      <c r="H80" s="672" t="s">
        <v>693</v>
      </c>
      <c r="I80" s="659" t="s">
        <v>698</v>
      </c>
    </row>
    <row r="81" spans="1:9" ht="52.5" customHeight="1" x14ac:dyDescent="0.2">
      <c r="A81" s="683"/>
      <c r="B81" s="651" t="s">
        <v>744</v>
      </c>
      <c r="C81" s="676" t="s">
        <v>694</v>
      </c>
      <c r="D81" s="676"/>
      <c r="E81" s="649">
        <v>20000</v>
      </c>
      <c r="F81" s="673"/>
      <c r="G81" s="673"/>
      <c r="H81" s="672" t="s">
        <v>693</v>
      </c>
      <c r="I81" s="646" t="s">
        <v>692</v>
      </c>
    </row>
    <row r="82" spans="1:9" ht="119.25" customHeight="1" x14ac:dyDescent="0.2">
      <c r="A82" s="683"/>
      <c r="B82" s="651" t="s">
        <v>743</v>
      </c>
      <c r="C82" s="673"/>
      <c r="D82" s="676" t="s">
        <v>742</v>
      </c>
      <c r="E82" s="649">
        <v>10000</v>
      </c>
      <c r="F82" s="673"/>
      <c r="G82" s="673"/>
      <c r="H82" s="672" t="s">
        <v>693</v>
      </c>
      <c r="I82" s="659" t="s">
        <v>698</v>
      </c>
    </row>
    <row r="83" spans="1:9" ht="63.75" customHeight="1" x14ac:dyDescent="0.2">
      <c r="A83" s="683"/>
      <c r="B83" s="651" t="s">
        <v>741</v>
      </c>
      <c r="C83" s="678"/>
      <c r="D83" s="680" t="s">
        <v>740</v>
      </c>
      <c r="E83" s="649">
        <v>15000</v>
      </c>
      <c r="F83" s="678"/>
      <c r="G83" s="678"/>
      <c r="H83" s="677" t="s">
        <v>693</v>
      </c>
      <c r="I83" s="659" t="s">
        <v>698</v>
      </c>
    </row>
    <row r="84" spans="1:9" ht="62.25" customHeight="1" x14ac:dyDescent="0.2">
      <c r="A84" s="683"/>
      <c r="B84" s="651" t="s">
        <v>739</v>
      </c>
      <c r="C84" s="678"/>
      <c r="D84" s="680" t="s">
        <v>738</v>
      </c>
      <c r="E84" s="649">
        <v>11000</v>
      </c>
      <c r="F84" s="678"/>
      <c r="G84" s="678"/>
      <c r="H84" s="677" t="s">
        <v>727</v>
      </c>
      <c r="I84" s="659" t="s">
        <v>737</v>
      </c>
    </row>
    <row r="85" spans="1:9" ht="58.5" customHeight="1" x14ac:dyDescent="0.2">
      <c r="A85" s="652"/>
      <c r="B85" s="682" t="s">
        <v>736</v>
      </c>
      <c r="C85" s="678"/>
      <c r="D85" s="680" t="s">
        <v>735</v>
      </c>
      <c r="E85" s="679">
        <v>10000</v>
      </c>
      <c r="F85" s="678"/>
      <c r="G85" s="678"/>
      <c r="H85" s="677" t="s">
        <v>693</v>
      </c>
      <c r="I85" s="659" t="s">
        <v>698</v>
      </c>
    </row>
    <row r="86" spans="1:9" ht="80.25" customHeight="1" x14ac:dyDescent="0.2">
      <c r="A86" s="652"/>
      <c r="B86" s="682" t="s">
        <v>734</v>
      </c>
      <c r="C86" s="678"/>
      <c r="D86" s="680" t="s">
        <v>733</v>
      </c>
      <c r="E86" s="679">
        <v>9000</v>
      </c>
      <c r="F86" s="678"/>
      <c r="G86" s="678"/>
      <c r="H86" s="677" t="s">
        <v>693</v>
      </c>
      <c r="I86" s="659" t="s">
        <v>698</v>
      </c>
    </row>
    <row r="87" spans="1:9" ht="59.25" customHeight="1" x14ac:dyDescent="0.2">
      <c r="A87" s="652"/>
      <c r="B87" s="681" t="s">
        <v>732</v>
      </c>
      <c r="C87" s="678"/>
      <c r="D87" s="680" t="s">
        <v>731</v>
      </c>
      <c r="E87" s="679">
        <v>18000</v>
      </c>
      <c r="F87" s="678"/>
      <c r="G87" s="678"/>
      <c r="H87" s="677" t="s">
        <v>693</v>
      </c>
      <c r="I87" s="659" t="s">
        <v>698</v>
      </c>
    </row>
    <row r="88" spans="1:9" ht="75.75" customHeight="1" x14ac:dyDescent="0.2">
      <c r="A88" s="652"/>
      <c r="B88" s="651" t="s">
        <v>730</v>
      </c>
      <c r="C88" s="673"/>
      <c r="D88" s="676" t="s">
        <v>729</v>
      </c>
      <c r="E88" s="675">
        <v>2000</v>
      </c>
      <c r="F88" s="673"/>
      <c r="G88" s="673"/>
      <c r="H88" s="672" t="s">
        <v>693</v>
      </c>
      <c r="I88" s="659" t="s">
        <v>698</v>
      </c>
    </row>
    <row r="89" spans="1:9" ht="64.5" customHeight="1" x14ac:dyDescent="0.2">
      <c r="A89" s="652"/>
      <c r="B89" s="651" t="s">
        <v>728</v>
      </c>
      <c r="C89" s="673"/>
      <c r="D89" s="676" t="s">
        <v>725</v>
      </c>
      <c r="E89" s="675">
        <v>6200</v>
      </c>
      <c r="F89" s="674">
        <v>24800</v>
      </c>
      <c r="G89" s="673"/>
      <c r="H89" s="672" t="s">
        <v>727</v>
      </c>
      <c r="I89" s="646" t="s">
        <v>723</v>
      </c>
    </row>
    <row r="90" spans="1:9" ht="64.5" customHeight="1" x14ac:dyDescent="0.2">
      <c r="A90" s="652"/>
      <c r="B90" s="651" t="s">
        <v>726</v>
      </c>
      <c r="C90" s="673"/>
      <c r="D90" s="676" t="s">
        <v>725</v>
      </c>
      <c r="E90" s="675">
        <v>6200</v>
      </c>
      <c r="F90" s="674">
        <v>24800</v>
      </c>
      <c r="G90" s="673"/>
      <c r="H90" s="672" t="s">
        <v>724</v>
      </c>
      <c r="I90" s="646" t="s">
        <v>723</v>
      </c>
    </row>
    <row r="91" spans="1:9" ht="21.75" customHeight="1" x14ac:dyDescent="0.2">
      <c r="B91" s="671"/>
      <c r="C91" s="669"/>
      <c r="D91" s="669"/>
      <c r="E91" s="670"/>
      <c r="F91" s="669"/>
      <c r="G91" s="669"/>
      <c r="H91" s="669"/>
      <c r="I91" s="668"/>
    </row>
    <row r="92" spans="1:9" ht="29.25" customHeight="1" thickBot="1" x14ac:dyDescent="0.25">
      <c r="B92" s="667" t="s">
        <v>722</v>
      </c>
      <c r="E92" s="655"/>
      <c r="I92" s="666"/>
    </row>
    <row r="93" spans="1:9" ht="43.5" customHeight="1" thickBot="1" x14ac:dyDescent="0.25">
      <c r="B93" s="858" t="s">
        <v>32</v>
      </c>
      <c r="C93" s="858" t="s">
        <v>360</v>
      </c>
      <c r="D93" s="858" t="s">
        <v>361</v>
      </c>
      <c r="E93" s="665" t="s">
        <v>721</v>
      </c>
      <c r="F93" s="665" t="s">
        <v>720</v>
      </c>
      <c r="G93" s="664" t="s">
        <v>719</v>
      </c>
      <c r="H93" s="860" t="s">
        <v>718</v>
      </c>
      <c r="I93" s="858" t="s">
        <v>112</v>
      </c>
    </row>
    <row r="94" spans="1:9" ht="36.75" customHeight="1" thickBot="1" x14ac:dyDescent="0.25">
      <c r="B94" s="859"/>
      <c r="C94" s="859"/>
      <c r="D94" s="859"/>
      <c r="E94" s="663" t="s">
        <v>717</v>
      </c>
      <c r="F94" s="663" t="s">
        <v>717</v>
      </c>
      <c r="G94" s="663" t="s">
        <v>717</v>
      </c>
      <c r="H94" s="861"/>
      <c r="I94" s="862"/>
    </row>
    <row r="95" spans="1:9" ht="45.75" customHeight="1" x14ac:dyDescent="0.2">
      <c r="A95" s="652"/>
      <c r="B95" s="651" t="s">
        <v>716</v>
      </c>
      <c r="C95" s="656"/>
      <c r="D95" s="662" t="s">
        <v>715</v>
      </c>
      <c r="E95" s="661"/>
      <c r="F95" s="649">
        <v>30000</v>
      </c>
      <c r="G95" s="660"/>
      <c r="H95" s="647" t="s">
        <v>693</v>
      </c>
      <c r="I95" s="659" t="s">
        <v>698</v>
      </c>
    </row>
    <row r="96" spans="1:9" ht="61.5" customHeight="1" x14ac:dyDescent="0.2">
      <c r="A96" s="652"/>
      <c r="B96" s="651" t="s">
        <v>714</v>
      </c>
      <c r="C96" s="656"/>
      <c r="D96" s="645" t="s">
        <v>713</v>
      </c>
      <c r="E96" s="644"/>
      <c r="F96" s="655">
        <v>3000</v>
      </c>
      <c r="G96" s="643"/>
      <c r="H96" s="647" t="s">
        <v>693</v>
      </c>
      <c r="I96" s="659" t="s">
        <v>698</v>
      </c>
    </row>
    <row r="97" spans="1:9" ht="55.5" customHeight="1" x14ac:dyDescent="0.2">
      <c r="A97" s="652"/>
      <c r="B97" s="651" t="s">
        <v>712</v>
      </c>
      <c r="C97" s="656"/>
      <c r="D97" s="645" t="s">
        <v>711</v>
      </c>
      <c r="E97" s="644"/>
      <c r="F97" s="655">
        <v>30000</v>
      </c>
      <c r="G97" s="643"/>
      <c r="H97" s="647" t="s">
        <v>693</v>
      </c>
      <c r="I97" s="659" t="s">
        <v>698</v>
      </c>
    </row>
    <row r="98" spans="1:9" ht="38.25" customHeight="1" x14ac:dyDescent="0.2">
      <c r="A98" s="652"/>
      <c r="B98" s="651" t="s">
        <v>710</v>
      </c>
      <c r="C98" s="650" t="s">
        <v>709</v>
      </c>
      <c r="D98" s="645"/>
      <c r="E98" s="644"/>
      <c r="F98" s="655">
        <v>33000</v>
      </c>
      <c r="G98" s="643"/>
      <c r="H98" s="647" t="s">
        <v>693</v>
      </c>
      <c r="I98" s="654" t="s">
        <v>692</v>
      </c>
    </row>
    <row r="99" spans="1:9" ht="85.5" customHeight="1" x14ac:dyDescent="0.2">
      <c r="A99" s="652"/>
      <c r="B99" s="651" t="s">
        <v>708</v>
      </c>
      <c r="C99" s="656"/>
      <c r="D99" s="645" t="s">
        <v>707</v>
      </c>
      <c r="E99" s="644"/>
      <c r="F99" s="655">
        <v>10000</v>
      </c>
      <c r="G99" s="643"/>
      <c r="H99" s="647" t="s">
        <v>693</v>
      </c>
      <c r="I99" s="659" t="s">
        <v>698</v>
      </c>
    </row>
    <row r="100" spans="1:9" ht="39" customHeight="1" x14ac:dyDescent="0.2">
      <c r="A100" s="652"/>
      <c r="B100" s="651" t="s">
        <v>706</v>
      </c>
      <c r="C100" s="656"/>
      <c r="D100" s="645" t="s">
        <v>703</v>
      </c>
      <c r="E100" s="644"/>
      <c r="F100" s="655">
        <v>10000</v>
      </c>
      <c r="G100" s="643"/>
      <c r="H100" s="658" t="s">
        <v>702</v>
      </c>
      <c r="I100" s="654" t="s">
        <v>701</v>
      </c>
    </row>
    <row r="101" spans="1:9" ht="42" customHeight="1" x14ac:dyDescent="0.2">
      <c r="A101" s="652"/>
      <c r="B101" s="657" t="s">
        <v>705</v>
      </c>
      <c r="C101" s="656"/>
      <c r="D101" s="645" t="s">
        <v>703</v>
      </c>
      <c r="E101" s="644"/>
      <c r="F101" s="655">
        <v>10000</v>
      </c>
      <c r="G101" s="643"/>
      <c r="H101" s="647" t="s">
        <v>702</v>
      </c>
      <c r="I101" s="654" t="s">
        <v>701</v>
      </c>
    </row>
    <row r="102" spans="1:9" ht="48" customHeight="1" x14ac:dyDescent="0.2">
      <c r="A102" s="652"/>
      <c r="B102" s="651" t="s">
        <v>704</v>
      </c>
      <c r="C102" s="656"/>
      <c r="D102" s="645" t="s">
        <v>703</v>
      </c>
      <c r="E102" s="644"/>
      <c r="F102" s="655">
        <v>10000</v>
      </c>
      <c r="G102" s="643"/>
      <c r="H102" s="647" t="s">
        <v>702</v>
      </c>
      <c r="I102" s="654" t="s">
        <v>701</v>
      </c>
    </row>
    <row r="103" spans="1:9" ht="53.25" customHeight="1" x14ac:dyDescent="0.2">
      <c r="A103" s="652"/>
      <c r="B103" s="651" t="s">
        <v>700</v>
      </c>
      <c r="C103" s="656"/>
      <c r="D103" s="645" t="s">
        <v>699</v>
      </c>
      <c r="E103" s="644"/>
      <c r="F103" s="655">
        <v>17000</v>
      </c>
      <c r="G103" s="643"/>
      <c r="H103" s="647" t="s">
        <v>693</v>
      </c>
      <c r="I103" s="654" t="s">
        <v>698</v>
      </c>
    </row>
    <row r="104" spans="1:9" ht="81" customHeight="1" x14ac:dyDescent="0.2">
      <c r="A104" s="652"/>
      <c r="B104" s="653" t="s">
        <v>697</v>
      </c>
      <c r="C104" s="650" t="s">
        <v>696</v>
      </c>
      <c r="D104" s="645"/>
      <c r="E104" s="644"/>
      <c r="F104" s="649">
        <v>7000</v>
      </c>
      <c r="G104" s="648"/>
      <c r="H104" s="647" t="s">
        <v>693</v>
      </c>
      <c r="I104" s="646" t="s">
        <v>692</v>
      </c>
    </row>
    <row r="105" spans="1:9" ht="54" customHeight="1" thickBot="1" x14ac:dyDescent="0.25">
      <c r="A105" s="652"/>
      <c r="B105" s="651" t="s">
        <v>695</v>
      </c>
      <c r="C105" s="650" t="s">
        <v>694</v>
      </c>
      <c r="D105" s="645"/>
      <c r="E105" s="644"/>
      <c r="F105" s="649">
        <v>22000</v>
      </c>
      <c r="G105" s="648"/>
      <c r="H105" s="647" t="s">
        <v>693</v>
      </c>
      <c r="I105" s="646" t="s">
        <v>692</v>
      </c>
    </row>
    <row r="106" spans="1:9" ht="12.75" thickBot="1" x14ac:dyDescent="0.25">
      <c r="B106" s="109"/>
      <c r="C106" s="44"/>
      <c r="D106" s="44"/>
      <c r="E106" s="33"/>
      <c r="F106" s="34"/>
      <c r="G106" s="320"/>
      <c r="H106" s="36"/>
      <c r="I106" s="36"/>
    </row>
    <row r="107" spans="1:9" x14ac:dyDescent="0.2">
      <c r="B107" s="642"/>
      <c r="C107" s="642"/>
      <c r="D107" s="642"/>
      <c r="E107" s="524"/>
      <c r="F107" s="524"/>
      <c r="G107" s="524"/>
    </row>
    <row r="108" spans="1:9" x14ac:dyDescent="0.2">
      <c r="B108" s="641" t="s">
        <v>45</v>
      </c>
      <c r="C108" s="641"/>
      <c r="D108" s="641"/>
      <c r="E108" s="524"/>
      <c r="F108" s="524"/>
      <c r="G108" s="524"/>
    </row>
    <row r="109" spans="1:9" x14ac:dyDescent="0.2">
      <c r="B109" s="523" t="s">
        <v>113</v>
      </c>
      <c r="C109" s="523"/>
      <c r="D109" s="523"/>
      <c r="E109" s="524"/>
      <c r="F109" s="524"/>
      <c r="G109" s="524"/>
    </row>
  </sheetData>
  <mergeCells count="10">
    <mergeCell ref="B93:B94"/>
    <mergeCell ref="C93:C94"/>
    <mergeCell ref="D93:D94"/>
    <mergeCell ref="H93:H94"/>
    <mergeCell ref="I93:I94"/>
    <mergeCell ref="B5:B6"/>
    <mergeCell ref="C5:C6"/>
    <mergeCell ref="D5:D6"/>
    <mergeCell ref="H5:H6"/>
    <mergeCell ref="I5:I6"/>
  </mergeCells>
  <printOptions horizontalCentered="1"/>
  <pageMargins left="0.23622047244094491" right="0.23622047244094491" top="0.74803149606299213" bottom="0.74803149606299213" header="0.31496062992125984" footer="0.31496062992125984"/>
  <pageSetup paperSize="9" scale="53" orientation="landscape" r:id="rId1"/>
  <headerFooter alignWithMargins="0">
    <oddHeader>&amp;C&amp;"Arial,Negrita"&amp;18PROYECTO DE PRESUPUESTO 2021</oddHeader>
    <oddFooter>&amp;L&amp;"Arial,Negrita"&amp;8PROYECTO DE PRESUPUESTO PARA EL AÑO FISCAL 2020
INFORMACIÓN PARA LA COMISIÓN DE PRESUPUESTO Y CUENTA GENERAL DE LA REPÚBLICA DEL CONGRESO DE LA REPÚBLICA</oddFooter>
  </headerFooter>
  <rowBreaks count="1" manualBreakCount="1">
    <brk id="91" min="1" max="8" man="1"/>
  </rowBreaks>
  <colBreaks count="1" manualBreakCount="1">
    <brk id="9" max="1048575" man="1"/>
  </col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9" tint="-0.249977111117893"/>
    <pageSetUpPr fitToPage="1"/>
  </sheetPr>
  <dimension ref="A1:V43"/>
  <sheetViews>
    <sheetView tabSelected="1" view="pageLayout" topLeftCell="A25" zoomScale="85" zoomScaleNormal="100" zoomScaleSheetLayoutView="100" zoomScalePageLayoutView="85" workbookViewId="0">
      <selection activeCell="P10" sqref="P10"/>
    </sheetView>
  </sheetViews>
  <sheetFormatPr baseColWidth="10" defaultColWidth="11.42578125" defaultRowHeight="12" x14ac:dyDescent="0.2"/>
  <cols>
    <col min="1" max="1" width="47.7109375" style="321" customWidth="1"/>
    <col min="2" max="2" width="9.5703125" style="321" customWidth="1"/>
    <col min="3" max="3" width="40.7109375" style="321" customWidth="1"/>
    <col min="4" max="4" width="12.5703125" style="321" customWidth="1"/>
    <col min="5" max="5" width="15" style="321" customWidth="1"/>
    <col min="6" max="6" width="12.42578125" style="321" customWidth="1"/>
    <col min="7" max="7" width="10.42578125" style="321" customWidth="1"/>
    <col min="8" max="8" width="11.42578125" style="321" customWidth="1"/>
    <col min="9" max="9" width="7.7109375" style="321" customWidth="1"/>
    <col min="10" max="10" width="11.42578125" style="321"/>
    <col min="11" max="11" width="10.85546875" style="321" customWidth="1"/>
    <col min="12" max="12" width="13.5703125" style="321" customWidth="1"/>
    <col min="13" max="13" width="11" style="321" customWidth="1"/>
    <col min="14" max="14" width="13" style="321" customWidth="1"/>
    <col min="15" max="15" width="12.42578125" style="321" customWidth="1"/>
    <col min="16" max="16" width="14.140625" style="321" customWidth="1"/>
    <col min="17" max="17" width="11" style="321" customWidth="1"/>
    <col min="18" max="22" width="11.42578125" style="321"/>
    <col min="23" max="23" width="16.5703125" style="321" customWidth="1"/>
    <col min="24" max="29" width="11.42578125" style="321"/>
    <col min="30" max="30" width="12.7109375" style="321" customWidth="1"/>
    <col min="31" max="31" width="14.7109375" style="321" customWidth="1"/>
    <col min="32" max="34" width="11.42578125" style="321"/>
    <col min="35" max="35" width="13.5703125" style="321" customWidth="1"/>
    <col min="36" max="16384" width="11.42578125" style="321"/>
  </cols>
  <sheetData>
    <row r="1" spans="1:22" s="339" customFormat="1" ht="15.75" x14ac:dyDescent="0.25">
      <c r="A1" s="341" t="s">
        <v>434</v>
      </c>
      <c r="B1" s="340"/>
      <c r="C1" s="340"/>
      <c r="D1" s="340"/>
      <c r="E1" s="340"/>
      <c r="F1" s="340"/>
      <c r="G1" s="340"/>
      <c r="H1" s="340"/>
    </row>
    <row r="2" spans="1:22" s="338" customFormat="1" ht="15.75" x14ac:dyDescent="0.2">
      <c r="A2" s="354" t="s">
        <v>597</v>
      </c>
      <c r="B2" s="355"/>
      <c r="C2" s="349"/>
      <c r="D2" s="147"/>
      <c r="E2" s="147"/>
      <c r="F2" s="147"/>
      <c r="G2" s="147"/>
      <c r="H2" s="147"/>
      <c r="I2" s="147"/>
      <c r="J2" s="147"/>
      <c r="K2" s="147"/>
      <c r="L2" s="147"/>
      <c r="M2" s="147"/>
      <c r="N2" s="147"/>
      <c r="O2" s="147"/>
      <c r="P2" s="147"/>
      <c r="Q2" s="147"/>
      <c r="R2" s="147"/>
      <c r="S2" s="147"/>
      <c r="T2" s="147"/>
      <c r="U2" s="147"/>
      <c r="V2" s="147"/>
    </row>
    <row r="3" spans="1:22" ht="12.75" thickBot="1" x14ac:dyDescent="0.25">
      <c r="A3" s="354" t="s">
        <v>598</v>
      </c>
      <c r="B3" s="354"/>
      <c r="C3" s="354"/>
    </row>
    <row r="4" spans="1:22" ht="12.75" thickBot="1" x14ac:dyDescent="0.25">
      <c r="A4" s="865" t="s">
        <v>369</v>
      </c>
      <c r="B4" s="865" t="s">
        <v>90</v>
      </c>
      <c r="C4" s="863" t="s">
        <v>368</v>
      </c>
      <c r="D4" s="864"/>
      <c r="E4" s="864"/>
      <c r="F4" s="864"/>
      <c r="G4" s="864"/>
      <c r="H4" s="864"/>
    </row>
    <row r="5" spans="1:22" s="333" customFormat="1" ht="13.5" customHeight="1" thickBot="1" x14ac:dyDescent="0.25">
      <c r="A5" s="866"/>
      <c r="B5" s="866"/>
      <c r="C5" s="337" t="s">
        <v>367</v>
      </c>
      <c r="D5" s="336" t="s">
        <v>366</v>
      </c>
      <c r="E5" s="335" t="s">
        <v>365</v>
      </c>
      <c r="F5" s="334" t="s">
        <v>364</v>
      </c>
      <c r="G5" s="334" t="s">
        <v>370</v>
      </c>
      <c r="H5" s="334" t="s">
        <v>371</v>
      </c>
    </row>
    <row r="6" spans="1:22" ht="19.5" customHeight="1" x14ac:dyDescent="0.2">
      <c r="A6" s="332"/>
      <c r="B6" s="395"/>
      <c r="C6" s="399"/>
      <c r="D6" s="329"/>
      <c r="E6" s="399"/>
      <c r="F6" s="329"/>
      <c r="G6" s="399"/>
      <c r="H6" s="406"/>
    </row>
    <row r="7" spans="1:22" x14ac:dyDescent="0.2">
      <c r="A7" s="323" t="s">
        <v>33</v>
      </c>
      <c r="B7" s="396" t="s">
        <v>505</v>
      </c>
      <c r="C7" s="400" t="s">
        <v>486</v>
      </c>
      <c r="D7" s="385" t="s">
        <v>504</v>
      </c>
      <c r="E7" s="402">
        <v>35842</v>
      </c>
      <c r="F7" s="329" t="s">
        <v>31</v>
      </c>
      <c r="G7" s="410">
        <v>0</v>
      </c>
      <c r="H7" s="407">
        <v>0</v>
      </c>
    </row>
    <row r="8" spans="1:22" x14ac:dyDescent="0.2">
      <c r="A8" s="323"/>
      <c r="B8" s="324"/>
      <c r="C8" s="328"/>
      <c r="D8" s="329"/>
      <c r="E8" s="328"/>
      <c r="F8" s="329"/>
      <c r="G8" s="328"/>
      <c r="H8" s="327"/>
    </row>
    <row r="9" spans="1:22" x14ac:dyDescent="0.2">
      <c r="A9" s="323"/>
      <c r="B9" s="386"/>
      <c r="C9" s="867" t="s">
        <v>486</v>
      </c>
      <c r="D9" s="390" t="s">
        <v>503</v>
      </c>
      <c r="E9" s="403">
        <v>35823</v>
      </c>
      <c r="F9" s="390" t="s">
        <v>31</v>
      </c>
      <c r="G9" s="411">
        <v>7746.98</v>
      </c>
      <c r="H9" s="408">
        <v>0</v>
      </c>
    </row>
    <row r="10" spans="1:22" x14ac:dyDescent="0.2">
      <c r="A10" s="323" t="s">
        <v>34</v>
      </c>
      <c r="B10" s="324"/>
      <c r="C10" s="868"/>
      <c r="D10" s="385" t="s">
        <v>502</v>
      </c>
      <c r="E10" s="402">
        <v>39843</v>
      </c>
      <c r="F10" s="329" t="s">
        <v>31</v>
      </c>
      <c r="G10" s="410">
        <v>0</v>
      </c>
      <c r="H10" s="407">
        <v>0</v>
      </c>
    </row>
    <row r="11" spans="1:22" x14ac:dyDescent="0.2">
      <c r="A11" s="323"/>
      <c r="B11" s="397"/>
      <c r="C11" s="869"/>
      <c r="D11" s="387" t="s">
        <v>501</v>
      </c>
      <c r="E11" s="404">
        <v>39843</v>
      </c>
      <c r="F11" s="387" t="s">
        <v>31</v>
      </c>
      <c r="G11" s="412">
        <v>113993.24</v>
      </c>
      <c r="H11" s="409">
        <v>138471.22</v>
      </c>
    </row>
    <row r="12" spans="1:22" x14ac:dyDescent="0.2">
      <c r="A12" s="323"/>
      <c r="B12" s="324"/>
      <c r="C12" s="401"/>
      <c r="D12" s="329"/>
      <c r="E12" s="402"/>
      <c r="F12" s="329"/>
      <c r="G12" s="410"/>
      <c r="H12" s="407"/>
    </row>
    <row r="13" spans="1:22" x14ac:dyDescent="0.2">
      <c r="A13" s="323"/>
      <c r="B13" s="324"/>
      <c r="C13" s="401"/>
      <c r="D13" s="329"/>
      <c r="E13" s="402"/>
      <c r="F13" s="329"/>
      <c r="G13" s="410"/>
      <c r="H13" s="407"/>
    </row>
    <row r="14" spans="1:22" x14ac:dyDescent="0.2">
      <c r="A14" s="323" t="s">
        <v>35</v>
      </c>
      <c r="B14" s="324"/>
      <c r="C14" s="401"/>
      <c r="D14" s="329"/>
      <c r="E14" s="402"/>
      <c r="F14" s="329"/>
      <c r="G14" s="410"/>
      <c r="H14" s="407"/>
    </row>
    <row r="15" spans="1:22" x14ac:dyDescent="0.2">
      <c r="A15" s="323" t="s">
        <v>363</v>
      </c>
      <c r="B15" s="324"/>
      <c r="C15" s="328"/>
      <c r="D15" s="329"/>
      <c r="E15" s="328"/>
      <c r="F15" s="329"/>
      <c r="G15" s="328"/>
      <c r="H15" s="327"/>
    </row>
    <row r="16" spans="1:22" x14ac:dyDescent="0.2">
      <c r="A16" s="323"/>
      <c r="B16" s="324"/>
      <c r="C16" s="328"/>
      <c r="D16" s="329"/>
      <c r="E16" s="328"/>
      <c r="F16" s="329"/>
      <c r="G16" s="328"/>
      <c r="H16" s="327"/>
    </row>
    <row r="17" spans="1:9" x14ac:dyDescent="0.2">
      <c r="A17" s="323" t="s">
        <v>36</v>
      </c>
      <c r="B17" s="324"/>
      <c r="C17" s="330"/>
      <c r="D17" s="331"/>
      <c r="E17" s="330"/>
      <c r="F17" s="331"/>
      <c r="G17" s="328"/>
      <c r="H17" s="327"/>
    </row>
    <row r="18" spans="1:9" x14ac:dyDescent="0.2">
      <c r="A18" s="323"/>
      <c r="B18" s="324"/>
      <c r="C18" s="330"/>
      <c r="D18" s="331"/>
      <c r="E18" s="330"/>
      <c r="F18" s="331"/>
      <c r="G18" s="328"/>
      <c r="H18" s="327"/>
    </row>
    <row r="19" spans="1:9" x14ac:dyDescent="0.2">
      <c r="A19" s="323"/>
      <c r="B19" s="324"/>
      <c r="C19" s="330"/>
      <c r="D19" s="331"/>
      <c r="E19" s="330"/>
      <c r="F19" s="331"/>
      <c r="G19" s="328"/>
      <c r="H19" s="327"/>
    </row>
    <row r="20" spans="1:9" ht="14.85" customHeight="1" x14ac:dyDescent="0.2">
      <c r="A20" s="323" t="s">
        <v>500</v>
      </c>
      <c r="B20" s="324"/>
      <c r="C20" s="400" t="s">
        <v>494</v>
      </c>
      <c r="D20" s="385" t="s">
        <v>498</v>
      </c>
      <c r="E20" s="402">
        <v>43236</v>
      </c>
      <c r="F20" s="329" t="s">
        <v>31</v>
      </c>
      <c r="G20" s="410">
        <v>158817.79999999999</v>
      </c>
      <c r="H20" s="407">
        <v>115975.6</v>
      </c>
      <c r="I20" s="389"/>
    </row>
    <row r="21" spans="1:9" ht="14.85" customHeight="1" x14ac:dyDescent="0.2">
      <c r="A21" s="323" t="s">
        <v>499</v>
      </c>
      <c r="B21" s="324"/>
      <c r="C21" s="400" t="s">
        <v>494</v>
      </c>
      <c r="D21" s="385" t="s">
        <v>498</v>
      </c>
      <c r="E21" s="405">
        <v>43516</v>
      </c>
      <c r="F21" s="329" t="s">
        <v>31</v>
      </c>
      <c r="G21" s="410">
        <v>17333.68</v>
      </c>
      <c r="H21" s="407">
        <v>5473.68</v>
      </c>
      <c r="I21" s="389"/>
    </row>
    <row r="22" spans="1:9" ht="14.85" customHeight="1" x14ac:dyDescent="0.2">
      <c r="A22" s="323"/>
      <c r="B22" s="324"/>
      <c r="C22" s="400"/>
      <c r="D22" s="385"/>
      <c r="E22" s="402"/>
      <c r="F22" s="329"/>
      <c r="G22" s="410"/>
      <c r="H22" s="407"/>
      <c r="I22" s="388"/>
    </row>
    <row r="23" spans="1:9" ht="14.85" customHeight="1" x14ac:dyDescent="0.2">
      <c r="A23" s="323" t="s">
        <v>497</v>
      </c>
      <c r="B23" s="324"/>
      <c r="C23" s="400" t="s">
        <v>494</v>
      </c>
      <c r="D23" s="385" t="s">
        <v>496</v>
      </c>
      <c r="E23" s="402">
        <v>43473</v>
      </c>
      <c r="F23" s="329" t="s">
        <v>31</v>
      </c>
      <c r="G23" s="410">
        <v>90064.59</v>
      </c>
      <c r="H23" s="407">
        <v>440391</v>
      </c>
      <c r="I23" s="388"/>
    </row>
    <row r="24" spans="1:9" ht="14.85" customHeight="1" x14ac:dyDescent="0.2">
      <c r="A24" s="323"/>
      <c r="B24" s="324"/>
      <c r="C24" s="400"/>
      <c r="D24" s="385"/>
      <c r="E24" s="402"/>
      <c r="F24" s="329"/>
      <c r="G24" s="410"/>
      <c r="H24" s="407"/>
      <c r="I24" s="388"/>
    </row>
    <row r="25" spans="1:9" ht="14.85" customHeight="1" x14ac:dyDescent="0.2">
      <c r="A25" s="323" t="s">
        <v>495</v>
      </c>
      <c r="B25" s="324"/>
      <c r="C25" s="400" t="s">
        <v>494</v>
      </c>
      <c r="D25" s="385" t="s">
        <v>493</v>
      </c>
      <c r="E25" s="402">
        <v>43816</v>
      </c>
      <c r="F25" s="329" t="s">
        <v>31</v>
      </c>
      <c r="G25" s="410">
        <v>0</v>
      </c>
      <c r="H25" s="407">
        <v>349832</v>
      </c>
      <c r="I25" s="388"/>
    </row>
    <row r="26" spans="1:9" x14ac:dyDescent="0.2">
      <c r="A26" s="323"/>
      <c r="B26" s="324"/>
      <c r="C26" s="328"/>
      <c r="D26" s="329"/>
      <c r="E26" s="328"/>
      <c r="F26" s="329"/>
      <c r="G26" s="328"/>
      <c r="H26" s="327"/>
    </row>
    <row r="27" spans="1:9" x14ac:dyDescent="0.2">
      <c r="A27" s="323" t="s">
        <v>37</v>
      </c>
      <c r="B27" s="324"/>
      <c r="C27" s="328"/>
      <c r="D27" s="329"/>
      <c r="E27" s="328"/>
      <c r="F27" s="329"/>
      <c r="G27" s="328"/>
      <c r="H27" s="327"/>
    </row>
    <row r="28" spans="1:9" x14ac:dyDescent="0.2">
      <c r="A28" s="323"/>
      <c r="B28" s="324"/>
      <c r="C28" s="328"/>
      <c r="D28" s="329"/>
      <c r="E28" s="328"/>
      <c r="F28" s="329"/>
      <c r="G28" s="328"/>
      <c r="H28" s="327"/>
    </row>
    <row r="29" spans="1:9" x14ac:dyDescent="0.2">
      <c r="A29" s="323" t="s">
        <v>41</v>
      </c>
      <c r="B29" s="324"/>
      <c r="C29" s="328"/>
      <c r="D29" s="329"/>
      <c r="E29" s="328"/>
      <c r="F29" s="329"/>
      <c r="G29" s="328"/>
      <c r="H29" s="327"/>
    </row>
    <row r="30" spans="1:9" x14ac:dyDescent="0.2">
      <c r="A30" s="323" t="s">
        <v>42</v>
      </c>
      <c r="B30" s="324"/>
      <c r="C30" s="328"/>
      <c r="D30" s="329"/>
      <c r="E30" s="328"/>
      <c r="F30" s="329"/>
      <c r="G30" s="328"/>
      <c r="H30" s="327"/>
    </row>
    <row r="31" spans="1:9" x14ac:dyDescent="0.2">
      <c r="A31" s="323" t="s">
        <v>38</v>
      </c>
      <c r="B31" s="324"/>
      <c r="C31" s="328"/>
      <c r="D31" s="329"/>
      <c r="E31" s="328"/>
      <c r="F31" s="329"/>
      <c r="G31" s="328"/>
      <c r="H31" s="327"/>
    </row>
    <row r="32" spans="1:9" x14ac:dyDescent="0.2">
      <c r="A32" s="323" t="s">
        <v>39</v>
      </c>
      <c r="B32" s="324"/>
      <c r="C32" s="328"/>
      <c r="D32" s="329"/>
      <c r="E32" s="328"/>
      <c r="F32" s="329"/>
      <c r="G32" s="328"/>
      <c r="H32" s="327"/>
    </row>
    <row r="33" spans="1:8" x14ac:dyDescent="0.2">
      <c r="A33" s="323" t="s">
        <v>40</v>
      </c>
      <c r="B33" s="324"/>
      <c r="C33" s="328"/>
      <c r="D33" s="329"/>
      <c r="E33" s="328"/>
      <c r="F33" s="329"/>
      <c r="G33" s="328"/>
      <c r="H33" s="327"/>
    </row>
    <row r="34" spans="1:8" x14ac:dyDescent="0.2">
      <c r="A34" s="323" t="s">
        <v>362</v>
      </c>
      <c r="B34" s="324"/>
      <c r="C34" s="328"/>
      <c r="D34" s="329"/>
      <c r="E34" s="328"/>
      <c r="F34" s="329"/>
      <c r="G34" s="328"/>
      <c r="H34" s="327"/>
    </row>
    <row r="35" spans="1:8" ht="50.25" customHeight="1" x14ac:dyDescent="0.2">
      <c r="A35" s="392" t="s">
        <v>492</v>
      </c>
      <c r="B35" s="324"/>
      <c r="C35" s="400" t="s">
        <v>486</v>
      </c>
      <c r="D35" s="385" t="s">
        <v>491</v>
      </c>
      <c r="E35" s="402">
        <v>38101</v>
      </c>
      <c r="F35" s="329" t="s">
        <v>31</v>
      </c>
      <c r="G35" s="410">
        <v>58435.58</v>
      </c>
      <c r="H35" s="407">
        <v>47535.38</v>
      </c>
    </row>
    <row r="36" spans="1:8" ht="9.6" customHeight="1" x14ac:dyDescent="0.2">
      <c r="A36" s="393"/>
      <c r="B36" s="324"/>
      <c r="C36" s="400"/>
      <c r="D36" s="385"/>
      <c r="E36" s="402"/>
      <c r="F36" s="329"/>
      <c r="G36" s="410"/>
      <c r="H36" s="407"/>
    </row>
    <row r="37" spans="1:8" ht="14.85" customHeight="1" x14ac:dyDescent="0.2">
      <c r="A37" s="394" t="s">
        <v>490</v>
      </c>
      <c r="B37" s="324"/>
      <c r="C37" s="400" t="s">
        <v>489</v>
      </c>
      <c r="D37" s="385" t="s">
        <v>488</v>
      </c>
      <c r="E37" s="402">
        <v>33984</v>
      </c>
      <c r="F37" s="329" t="s">
        <v>31</v>
      </c>
      <c r="G37" s="410">
        <v>356.73</v>
      </c>
      <c r="H37" s="407">
        <v>545.73</v>
      </c>
    </row>
    <row r="38" spans="1:8" ht="14.85" customHeight="1" x14ac:dyDescent="0.2">
      <c r="A38" s="394"/>
      <c r="B38" s="324"/>
      <c r="C38" s="400"/>
      <c r="D38" s="385"/>
      <c r="E38" s="402"/>
      <c r="F38" s="329"/>
      <c r="G38" s="410"/>
      <c r="H38" s="407"/>
    </row>
    <row r="39" spans="1:8" ht="51.6" customHeight="1" x14ac:dyDescent="0.2">
      <c r="A39" s="392" t="s">
        <v>487</v>
      </c>
      <c r="B39" s="324"/>
      <c r="C39" s="400" t="s">
        <v>486</v>
      </c>
      <c r="D39" s="385" t="s">
        <v>485</v>
      </c>
      <c r="E39" s="402">
        <v>43160</v>
      </c>
      <c r="F39" s="329" t="s">
        <v>31</v>
      </c>
      <c r="G39" s="410">
        <v>353.27</v>
      </c>
      <c r="H39" s="407">
        <v>1442.14</v>
      </c>
    </row>
    <row r="40" spans="1:8" ht="12.75" thickBot="1" x14ac:dyDescent="0.25">
      <c r="A40" s="326"/>
      <c r="B40" s="398"/>
      <c r="C40" s="326"/>
      <c r="D40" s="324"/>
      <c r="E40" s="326"/>
      <c r="F40" s="324"/>
      <c r="G40" s="326"/>
      <c r="H40" s="325"/>
    </row>
    <row r="41" spans="1:8" ht="12.75" thickBot="1" x14ac:dyDescent="0.25">
      <c r="A41" s="413" t="s">
        <v>2</v>
      </c>
      <c r="B41" s="413"/>
      <c r="C41" s="322"/>
      <c r="D41" s="322"/>
      <c r="E41" s="322"/>
      <c r="F41" s="322"/>
      <c r="G41" s="391">
        <f>SUM(G6:G40)</f>
        <v>447101.87000000005</v>
      </c>
      <c r="H41" s="414">
        <f>SUM(H6:H40)</f>
        <v>1099666.7499999998</v>
      </c>
    </row>
    <row r="42" spans="1:8" x14ac:dyDescent="0.2">
      <c r="A42" s="321" t="s">
        <v>435</v>
      </c>
    </row>
    <row r="43" spans="1:8" x14ac:dyDescent="0.2">
      <c r="A43" s="321" t="s">
        <v>436</v>
      </c>
    </row>
  </sheetData>
  <mergeCells count="4">
    <mergeCell ref="C4:H4"/>
    <mergeCell ref="B4:B5"/>
    <mergeCell ref="A4:A5"/>
    <mergeCell ref="C9:C11"/>
  </mergeCells>
  <printOptions horizontalCentered="1"/>
  <pageMargins left="0.25" right="0.25" top="0.75" bottom="0.75" header="0.3" footer="0.3"/>
  <pageSetup paperSize="9" scale="76" orientation="landscape" r:id="rId1"/>
  <headerFooter alignWithMargins="0">
    <oddHeader xml:space="preserve">&amp;C&amp;"Arial,Negrita"&amp;18PROYECTO DE PRESUPUESTO 2021
</oddHeader>
    <oddFooter>&amp;L&amp;"Arial,Negrita"&amp;8PROYECTO DE PRESUPUESTO PARA EL AÑO FISCAL 2020
INFORMACIÓN PARA LA COMISIÓN DE PRESUPUESTO Y CUENTA GENERAL DE LA REPÚBLICA DEL CONGRESO DE LA REPÚBLICA</oddFooter>
  </headerFooter>
  <colBreaks count="1" manualBreakCount="1">
    <brk id="8" max="1048575" man="1"/>
  </colBreaks>
  <ignoredErrors>
    <ignoredError sqref="B7" numberStoredAsText="1"/>
  </ignoredError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Hoja35">
    <tabColor theme="9" tint="-0.249977111117893"/>
    <pageSetUpPr fitToPage="1"/>
  </sheetPr>
  <dimension ref="A1:V19"/>
  <sheetViews>
    <sheetView tabSelected="1" view="pageLayout" zoomScale="75" zoomScaleNormal="100" zoomScaleSheetLayoutView="100" zoomScalePageLayoutView="75" workbookViewId="0">
      <selection activeCell="P10" sqref="P10"/>
    </sheetView>
  </sheetViews>
  <sheetFormatPr baseColWidth="10" defaultColWidth="11.42578125" defaultRowHeight="12" x14ac:dyDescent="0.2"/>
  <cols>
    <col min="1" max="1" width="18.7109375" style="3" customWidth="1"/>
    <col min="2" max="2" width="9.5703125" style="3" customWidth="1"/>
    <col min="3" max="3" width="40.7109375" style="3" customWidth="1"/>
    <col min="4" max="4" width="13.42578125" style="3" customWidth="1"/>
    <col min="5" max="5" width="15" style="3" customWidth="1"/>
    <col min="6" max="6" width="12.42578125" style="3" customWidth="1"/>
    <col min="7" max="7" width="10.42578125" style="3" customWidth="1"/>
    <col min="8" max="8" width="12.140625" style="78" customWidth="1"/>
    <col min="9" max="9" width="7.7109375" style="78" customWidth="1"/>
    <col min="10" max="10" width="18.7109375" style="3" customWidth="1"/>
    <col min="11" max="11" width="10.85546875" style="53" customWidth="1"/>
    <col min="12" max="12" width="13.5703125" style="53" customWidth="1"/>
    <col min="13" max="13" width="11" style="3" customWidth="1"/>
    <col min="14" max="14" width="13" style="3" customWidth="1"/>
    <col min="15" max="15" width="12.42578125" style="3" customWidth="1"/>
    <col min="16" max="16" width="14.140625" style="3" customWidth="1"/>
    <col min="17" max="17" width="11" style="3" customWidth="1"/>
    <col min="18" max="22" width="11.42578125" style="3"/>
    <col min="23" max="23" width="16.5703125" style="3" customWidth="1"/>
    <col min="24" max="29" width="11.42578125" style="3"/>
    <col min="30" max="30" width="12.7109375" style="3" customWidth="1"/>
    <col min="31" max="31" width="14.7109375" style="3" customWidth="1"/>
    <col min="32" max="34" width="11.42578125" style="3"/>
    <col min="35" max="35" width="13.5703125" style="3" customWidth="1"/>
    <col min="36" max="16384" width="11.42578125" style="3"/>
  </cols>
  <sheetData>
    <row r="1" spans="1:22" s="123" customFormat="1" x14ac:dyDescent="0.2">
      <c r="A1" s="145" t="s">
        <v>437</v>
      </c>
      <c r="B1" s="145"/>
      <c r="C1" s="145"/>
      <c r="D1" s="145"/>
      <c r="E1" s="145"/>
      <c r="F1" s="145"/>
      <c r="G1" s="145"/>
      <c r="H1" s="145"/>
      <c r="I1" s="145"/>
      <c r="J1" s="145"/>
      <c r="K1" s="145"/>
      <c r="L1" s="145"/>
    </row>
    <row r="2" spans="1:22" s="5" customFormat="1" x14ac:dyDescent="0.2">
      <c r="A2" s="354" t="s">
        <v>597</v>
      </c>
      <c r="B2" s="355"/>
      <c r="C2" s="349"/>
      <c r="D2" s="144"/>
      <c r="E2" s="144"/>
      <c r="F2" s="144"/>
      <c r="G2" s="144"/>
      <c r="H2" s="144"/>
      <c r="I2" s="144"/>
      <c r="J2" s="144"/>
      <c r="K2" s="144"/>
      <c r="L2" s="144"/>
      <c r="M2" s="144"/>
      <c r="N2" s="144"/>
      <c r="O2" s="144"/>
      <c r="P2" s="144"/>
      <c r="Q2" s="144"/>
      <c r="R2" s="144"/>
      <c r="S2" s="144"/>
      <c r="T2" s="144"/>
      <c r="U2" s="144"/>
      <c r="V2" s="144"/>
    </row>
    <row r="3" spans="1:22" s="127" customFormat="1" ht="12.75" thickBot="1" x14ac:dyDescent="0.25">
      <c r="A3" s="354" t="s">
        <v>598</v>
      </c>
      <c r="B3" s="354"/>
      <c r="C3" s="354"/>
      <c r="K3" s="53"/>
      <c r="L3" s="53"/>
    </row>
    <row r="4" spans="1:22" s="71" customFormat="1" ht="12.75" customHeight="1" thickBot="1" x14ac:dyDescent="0.25">
      <c r="A4" s="829" t="s">
        <v>133</v>
      </c>
      <c r="B4" s="873"/>
      <c r="C4" s="873"/>
      <c r="D4" s="873"/>
      <c r="E4" s="830"/>
      <c r="F4" s="874" t="s">
        <v>134</v>
      </c>
      <c r="G4" s="875"/>
      <c r="H4" s="876"/>
      <c r="I4" s="876"/>
      <c r="J4" s="877"/>
      <c r="K4" s="870" t="s">
        <v>372</v>
      </c>
      <c r="L4" s="871"/>
      <c r="M4" s="872"/>
      <c r="N4" s="870" t="s">
        <v>373</v>
      </c>
      <c r="O4" s="871"/>
      <c r="P4" s="872"/>
    </row>
    <row r="5" spans="1:22" s="74" customFormat="1" ht="80.099999999999994" customHeight="1" thickBot="1" x14ac:dyDescent="0.25">
      <c r="A5" s="225" t="s">
        <v>90</v>
      </c>
      <c r="B5" s="226" t="s">
        <v>9</v>
      </c>
      <c r="C5" s="226" t="s">
        <v>84</v>
      </c>
      <c r="D5" s="227" t="s">
        <v>92</v>
      </c>
      <c r="E5" s="228" t="s">
        <v>114</v>
      </c>
      <c r="F5" s="225" t="s">
        <v>121</v>
      </c>
      <c r="G5" s="227" t="s">
        <v>122</v>
      </c>
      <c r="H5" s="227" t="s">
        <v>136</v>
      </c>
      <c r="I5" s="226" t="s">
        <v>137</v>
      </c>
      <c r="J5" s="229" t="s">
        <v>126</v>
      </c>
      <c r="K5" s="230" t="s">
        <v>123</v>
      </c>
      <c r="L5" s="231" t="s">
        <v>124</v>
      </c>
      <c r="M5" s="232" t="s">
        <v>125</v>
      </c>
      <c r="N5" s="230" t="s">
        <v>123</v>
      </c>
      <c r="O5" s="231" t="s">
        <v>124</v>
      </c>
      <c r="P5" s="232" t="s">
        <v>125</v>
      </c>
    </row>
    <row r="6" spans="1:22" ht="19.5" customHeight="1" x14ac:dyDescent="0.2">
      <c r="A6" s="69"/>
      <c r="B6" s="25"/>
      <c r="C6" s="25"/>
      <c r="D6" s="19"/>
      <c r="E6" s="20"/>
      <c r="F6" s="10"/>
      <c r="G6" s="112"/>
      <c r="H6" s="112"/>
      <c r="I6" s="113"/>
      <c r="J6" s="8"/>
      <c r="K6" s="114"/>
      <c r="L6" s="117"/>
      <c r="M6" s="14"/>
      <c r="N6" s="114"/>
      <c r="O6" s="117"/>
      <c r="P6" s="110"/>
    </row>
    <row r="7" spans="1:22" x14ac:dyDescent="0.2">
      <c r="A7" s="47"/>
      <c r="B7" s="10"/>
      <c r="C7" s="10" t="s">
        <v>83</v>
      </c>
      <c r="D7" s="22"/>
      <c r="E7" s="14"/>
      <c r="F7" s="10"/>
      <c r="G7" s="22"/>
      <c r="H7" s="22"/>
      <c r="I7" s="10"/>
      <c r="J7" s="8"/>
      <c r="K7" s="115"/>
      <c r="L7" s="118"/>
      <c r="M7" s="14"/>
      <c r="N7" s="115"/>
      <c r="O7" s="118"/>
      <c r="P7" s="110"/>
    </row>
    <row r="8" spans="1:22" x14ac:dyDescent="0.2">
      <c r="A8" s="47"/>
      <c r="B8" s="10"/>
      <c r="C8" s="10" t="s">
        <v>88</v>
      </c>
      <c r="D8" s="22"/>
      <c r="E8" s="14"/>
      <c r="F8" s="10"/>
      <c r="G8" s="22"/>
      <c r="H8" s="22"/>
      <c r="I8" s="10"/>
      <c r="J8" s="8"/>
      <c r="K8" s="115"/>
      <c r="L8" s="118"/>
      <c r="M8" s="14"/>
      <c r="N8" s="115"/>
      <c r="O8" s="118"/>
      <c r="P8" s="110"/>
    </row>
    <row r="9" spans="1:22" x14ac:dyDescent="0.2">
      <c r="A9" s="47"/>
      <c r="B9" s="10"/>
      <c r="C9" s="10" t="s">
        <v>85</v>
      </c>
      <c r="D9" s="22"/>
      <c r="E9" s="14"/>
      <c r="F9" s="10"/>
      <c r="G9" s="22"/>
      <c r="H9" s="22"/>
      <c r="I9" s="10"/>
      <c r="J9" s="8"/>
      <c r="K9" s="115"/>
      <c r="L9" s="118"/>
      <c r="M9" s="14"/>
      <c r="N9" s="115"/>
      <c r="O9" s="118"/>
      <c r="P9" s="110"/>
    </row>
    <row r="10" spans="1:22" x14ac:dyDescent="0.2">
      <c r="A10" s="47"/>
      <c r="B10" s="10"/>
      <c r="C10" s="10" t="s">
        <v>88</v>
      </c>
      <c r="D10" s="57"/>
      <c r="E10" s="59"/>
      <c r="F10" s="10"/>
      <c r="G10" s="57"/>
      <c r="H10" s="57"/>
      <c r="I10" s="56"/>
      <c r="J10" s="58"/>
      <c r="K10" s="115"/>
      <c r="L10" s="118"/>
      <c r="M10" s="14"/>
      <c r="N10" s="115"/>
      <c r="O10" s="118"/>
      <c r="P10" s="110"/>
    </row>
    <row r="11" spans="1:22" x14ac:dyDescent="0.2">
      <c r="A11" s="47"/>
      <c r="B11" s="10"/>
      <c r="C11" s="10" t="s">
        <v>86</v>
      </c>
      <c r="D11" s="22"/>
      <c r="E11" s="14"/>
      <c r="F11" s="10"/>
      <c r="G11" s="22"/>
      <c r="H11" s="22"/>
      <c r="I11" s="10"/>
      <c r="J11" s="8"/>
      <c r="K11" s="115"/>
      <c r="L11" s="118"/>
      <c r="M11" s="14"/>
      <c r="N11" s="115"/>
      <c r="O11" s="118"/>
      <c r="P11" s="110"/>
    </row>
    <row r="12" spans="1:22" x14ac:dyDescent="0.2">
      <c r="A12" s="47"/>
      <c r="B12" s="10"/>
      <c r="C12" s="10" t="s">
        <v>88</v>
      </c>
      <c r="D12" s="22"/>
      <c r="E12" s="14"/>
      <c r="F12" s="10"/>
      <c r="G12" s="22"/>
      <c r="H12" s="22"/>
      <c r="I12" s="10"/>
      <c r="J12" s="8"/>
      <c r="K12" s="115"/>
      <c r="L12" s="118"/>
      <c r="M12" s="14"/>
      <c r="N12" s="115"/>
      <c r="O12" s="118"/>
      <c r="P12" s="110"/>
    </row>
    <row r="13" spans="1:22" x14ac:dyDescent="0.2">
      <c r="A13" s="47"/>
      <c r="B13" s="10"/>
      <c r="C13" s="10" t="s">
        <v>87</v>
      </c>
      <c r="D13" s="22"/>
      <c r="E13" s="14"/>
      <c r="F13" s="10"/>
      <c r="G13" s="22"/>
      <c r="H13" s="22"/>
      <c r="I13" s="10"/>
      <c r="J13" s="8"/>
      <c r="K13" s="115"/>
      <c r="L13" s="118"/>
      <c r="M13" s="14"/>
      <c r="N13" s="115"/>
      <c r="O13" s="118"/>
      <c r="P13" s="110"/>
    </row>
    <row r="14" spans="1:22" x14ac:dyDescent="0.2">
      <c r="A14" s="47"/>
      <c r="B14" s="10"/>
      <c r="C14" s="10" t="s">
        <v>88</v>
      </c>
      <c r="D14" s="22"/>
      <c r="E14" s="14"/>
      <c r="F14" s="10"/>
      <c r="G14" s="22"/>
      <c r="H14" s="22"/>
      <c r="I14" s="10"/>
      <c r="J14" s="8"/>
      <c r="K14" s="115"/>
      <c r="L14" s="118"/>
      <c r="M14" s="14"/>
      <c r="N14" s="115"/>
      <c r="O14" s="118"/>
      <c r="P14" s="110"/>
    </row>
    <row r="15" spans="1:22" x14ac:dyDescent="0.2">
      <c r="A15" s="47"/>
      <c r="B15" s="10"/>
      <c r="C15" s="10" t="s">
        <v>91</v>
      </c>
      <c r="D15" s="22"/>
      <c r="E15" s="14"/>
      <c r="F15" s="10"/>
      <c r="G15" s="22"/>
      <c r="H15" s="22"/>
      <c r="I15" s="10"/>
      <c r="J15" s="8"/>
      <c r="K15" s="115"/>
      <c r="L15" s="118"/>
      <c r="M15" s="14"/>
      <c r="N15" s="115"/>
      <c r="O15" s="118"/>
      <c r="P15" s="110"/>
    </row>
    <row r="16" spans="1:22" x14ac:dyDescent="0.2">
      <c r="A16" s="47"/>
      <c r="B16" s="10"/>
      <c r="C16" s="10" t="s">
        <v>88</v>
      </c>
      <c r="D16" s="22"/>
      <c r="E16" s="14"/>
      <c r="F16" s="10"/>
      <c r="G16" s="22"/>
      <c r="H16" s="22"/>
      <c r="I16" s="10"/>
      <c r="J16" s="8"/>
      <c r="K16" s="115"/>
      <c r="L16" s="118"/>
      <c r="M16" s="14"/>
      <c r="N16" s="115"/>
      <c r="O16" s="118"/>
      <c r="P16" s="110"/>
    </row>
    <row r="17" spans="1:16" ht="12.75" thickBot="1" x14ac:dyDescent="0.25">
      <c r="A17" s="50"/>
      <c r="B17" s="77"/>
      <c r="C17" s="77"/>
      <c r="D17" s="73"/>
      <c r="E17" s="7"/>
      <c r="F17" s="10"/>
      <c r="G17" s="22"/>
      <c r="H17" s="73"/>
      <c r="I17" s="10"/>
      <c r="J17" s="8"/>
      <c r="K17" s="115"/>
      <c r="L17" s="118"/>
      <c r="M17" s="14"/>
      <c r="N17" s="115"/>
      <c r="O17" s="118"/>
      <c r="P17" s="110"/>
    </row>
    <row r="18" spans="1:16" ht="12.75" thickBot="1" x14ac:dyDescent="0.25">
      <c r="A18" s="70"/>
      <c r="B18" s="72"/>
      <c r="C18" s="72"/>
      <c r="D18" s="52"/>
      <c r="E18" s="16"/>
      <c r="F18" s="72"/>
      <c r="G18" s="52"/>
      <c r="H18" s="52"/>
      <c r="I18" s="54"/>
      <c r="J18" s="15"/>
      <c r="K18" s="116"/>
      <c r="L18" s="119"/>
      <c r="M18" s="16"/>
      <c r="N18" s="116"/>
      <c r="O18" s="119"/>
      <c r="P18" s="111"/>
    </row>
    <row r="19" spans="1:16" x14ac:dyDescent="0.2">
      <c r="A19" s="139" t="s">
        <v>411</v>
      </c>
    </row>
  </sheetData>
  <mergeCells count="4">
    <mergeCell ref="K4:M4"/>
    <mergeCell ref="N4:P4"/>
    <mergeCell ref="A4:E4"/>
    <mergeCell ref="F4:J4"/>
  </mergeCells>
  <printOptions horizontalCentered="1"/>
  <pageMargins left="0.25" right="0.25" top="0.75" bottom="0.75" header="0.3" footer="0.3"/>
  <pageSetup paperSize="9" scale="61" orientation="landscape" r:id="rId1"/>
  <headerFooter alignWithMargins="0">
    <oddHeader>&amp;C&amp;"Arial,Negrita"&amp;18PROYECTO DE PRESUPUESTO 2021</oddHeader>
    <oddFooter>&amp;L&amp;"Arial,Negrita"&amp;8PROYECTO DE PRESUPUESTO PARA EL AÑO FISCAL 2020
INFORMACIÓN PARA LA COMISIÓN DE PRESUPUESTO Y CUENTA GENERAL DE LA REPÚBLICA DEL CONGRESO DE LA REPÚBLICA</odd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theme="9" tint="-0.249977111117893"/>
  </sheetPr>
  <dimension ref="A1:T49"/>
  <sheetViews>
    <sheetView tabSelected="1" view="pageLayout" zoomScale="55" zoomScaleNormal="100" zoomScaleSheetLayoutView="100" zoomScalePageLayoutView="55" workbookViewId="0">
      <selection activeCell="P10" sqref="P10"/>
    </sheetView>
  </sheetViews>
  <sheetFormatPr baseColWidth="10" defaultColWidth="11.42578125" defaultRowHeight="12" x14ac:dyDescent="0.2"/>
  <cols>
    <col min="1" max="1" width="18.7109375" style="321" customWidth="1"/>
    <col min="2" max="2" width="9.5703125" style="321" customWidth="1"/>
    <col min="3" max="3" width="38.140625" style="321" customWidth="1"/>
    <col min="4" max="4" width="13.42578125" style="321" customWidth="1"/>
    <col min="5" max="5" width="14" style="321" customWidth="1"/>
    <col min="6" max="6" width="11.7109375" style="321" customWidth="1"/>
    <col min="7" max="7" width="9.7109375" style="592" customWidth="1"/>
    <col min="8" max="8" width="12.140625" style="592" customWidth="1"/>
    <col min="9" max="9" width="7.28515625" style="321" customWidth="1"/>
    <col min="10" max="10" width="9.140625" style="321" customWidth="1"/>
    <col min="11" max="11" width="10.85546875" style="321" customWidth="1"/>
    <col min="12" max="12" width="12.7109375" style="321" customWidth="1"/>
    <col min="13" max="13" width="10.28515625" style="321" customWidth="1"/>
    <col min="14" max="14" width="12.140625" style="321" customWidth="1"/>
    <col min="15" max="15" width="11.7109375" style="321" customWidth="1"/>
    <col min="16" max="16" width="14.140625" style="321" customWidth="1"/>
    <col min="17" max="17" width="11" style="321" customWidth="1"/>
    <col min="18" max="22" width="11.42578125" style="321"/>
    <col min="23" max="23" width="16.5703125" style="321" customWidth="1"/>
    <col min="24" max="29" width="11.42578125" style="321"/>
    <col min="30" max="30" width="12.7109375" style="321" customWidth="1"/>
    <col min="31" max="31" width="14.7109375" style="321" customWidth="1"/>
    <col min="32" max="34" width="11.42578125" style="321"/>
    <col min="35" max="35" width="13.5703125" style="321" customWidth="1"/>
    <col min="36" max="16384" width="11.42578125" style="321"/>
  </cols>
  <sheetData>
    <row r="1" spans="1:20" s="591" customFormat="1" x14ac:dyDescent="0.2">
      <c r="A1" s="591" t="s">
        <v>438</v>
      </c>
    </row>
    <row r="2" spans="1:20" x14ac:dyDescent="0.2">
      <c r="A2" s="354" t="s">
        <v>462</v>
      </c>
      <c r="B2" s="524"/>
      <c r="C2" s="524"/>
      <c r="D2" s="524"/>
      <c r="E2" s="524"/>
      <c r="F2" s="524"/>
      <c r="G2" s="524"/>
      <c r="H2" s="524"/>
      <c r="I2" s="524"/>
      <c r="J2" s="524"/>
      <c r="K2" s="524"/>
      <c r="L2" s="524"/>
      <c r="M2" s="524"/>
      <c r="N2" s="524"/>
      <c r="O2" s="524"/>
      <c r="P2" s="524"/>
      <c r="Q2" s="524"/>
      <c r="R2" s="524"/>
      <c r="S2" s="524"/>
      <c r="T2" s="524"/>
    </row>
    <row r="3" spans="1:20" ht="12.75" thickBot="1" x14ac:dyDescent="0.25">
      <c r="A3" s="354" t="s">
        <v>463</v>
      </c>
    </row>
    <row r="4" spans="1:20" s="594" customFormat="1" ht="12.75" customHeight="1" thickBot="1" x14ac:dyDescent="0.25">
      <c r="A4" s="880" t="s">
        <v>310</v>
      </c>
      <c r="B4" s="882"/>
      <c r="C4" s="883" t="s">
        <v>311</v>
      </c>
      <c r="D4" s="883"/>
      <c r="E4" s="884" t="s">
        <v>314</v>
      </c>
      <c r="F4" s="885"/>
      <c r="G4" s="885"/>
      <c r="H4" s="885"/>
      <c r="I4" s="886"/>
      <c r="J4" s="593"/>
      <c r="K4" s="883" t="s">
        <v>315</v>
      </c>
      <c r="L4" s="883"/>
      <c r="M4" s="882"/>
      <c r="N4" s="887" t="s">
        <v>605</v>
      </c>
      <c r="O4" s="878" t="s">
        <v>606</v>
      </c>
    </row>
    <row r="5" spans="1:20" s="604" customFormat="1" ht="86.25" customHeight="1" thickBot="1" x14ac:dyDescent="0.25">
      <c r="A5" s="595" t="s">
        <v>89</v>
      </c>
      <c r="B5" s="596" t="s">
        <v>90</v>
      </c>
      <c r="C5" s="597" t="s">
        <v>313</v>
      </c>
      <c r="D5" s="593" t="s">
        <v>312</v>
      </c>
      <c r="E5" s="595" t="s">
        <v>318</v>
      </c>
      <c r="F5" s="598" t="s">
        <v>319</v>
      </c>
      <c r="G5" s="599" t="s">
        <v>607</v>
      </c>
      <c r="H5" s="600" t="s">
        <v>608</v>
      </c>
      <c r="I5" s="601" t="s">
        <v>24</v>
      </c>
      <c r="J5" s="880" t="s">
        <v>316</v>
      </c>
      <c r="K5" s="881"/>
      <c r="L5" s="602" t="s">
        <v>317</v>
      </c>
      <c r="M5" s="603" t="s">
        <v>320</v>
      </c>
      <c r="N5" s="888"/>
      <c r="O5" s="879"/>
    </row>
    <row r="6" spans="1:20" ht="19.5" customHeight="1" x14ac:dyDescent="0.2">
      <c r="A6" s="605"/>
      <c r="B6" s="606"/>
      <c r="C6" s="607" t="s">
        <v>609</v>
      </c>
      <c r="D6" s="490">
        <v>31171045</v>
      </c>
      <c r="E6" s="608" t="s">
        <v>610</v>
      </c>
      <c r="F6" s="609"/>
      <c r="G6" s="610">
        <f t="shared" ref="G6:H21" si="0">+N6</f>
        <v>26000</v>
      </c>
      <c r="H6" s="611">
        <f t="shared" si="0"/>
        <v>13200</v>
      </c>
      <c r="I6" s="612"/>
      <c r="J6" s="613">
        <v>43891</v>
      </c>
      <c r="K6" s="614">
        <v>44255</v>
      </c>
      <c r="L6" s="615">
        <v>2200</v>
      </c>
      <c r="M6" s="616" t="s">
        <v>611</v>
      </c>
      <c r="N6" s="617">
        <v>26000</v>
      </c>
      <c r="O6" s="617">
        <f>+L6*6</f>
        <v>13200</v>
      </c>
    </row>
    <row r="7" spans="1:20" x14ac:dyDescent="0.2">
      <c r="A7" s="618"/>
      <c r="B7" s="619"/>
      <c r="C7" s="607" t="s">
        <v>612</v>
      </c>
      <c r="D7" s="620" t="s">
        <v>613</v>
      </c>
      <c r="E7" s="608" t="s">
        <v>610</v>
      </c>
      <c r="F7" s="609"/>
      <c r="G7" s="621">
        <f t="shared" si="0"/>
        <v>30000</v>
      </c>
      <c r="H7" s="611">
        <f t="shared" si="0"/>
        <v>15000</v>
      </c>
      <c r="I7" s="612"/>
      <c r="J7" s="613">
        <v>41365</v>
      </c>
      <c r="K7" s="614">
        <v>44377</v>
      </c>
      <c r="L7" s="622">
        <v>2500</v>
      </c>
      <c r="M7" s="616" t="s">
        <v>611</v>
      </c>
      <c r="N7" s="617">
        <v>30000</v>
      </c>
      <c r="O7" s="617">
        <f>+L7*6</f>
        <v>15000</v>
      </c>
    </row>
    <row r="8" spans="1:20" x14ac:dyDescent="0.2">
      <c r="A8" s="618"/>
      <c r="B8" s="619"/>
      <c r="C8" s="607" t="s">
        <v>614</v>
      </c>
      <c r="D8" s="620">
        <v>28282978</v>
      </c>
      <c r="E8" s="608" t="s">
        <v>610</v>
      </c>
      <c r="F8" s="609"/>
      <c r="G8" s="623">
        <f t="shared" si="0"/>
        <v>14400</v>
      </c>
      <c r="H8" s="611">
        <f t="shared" si="0"/>
        <v>7200</v>
      </c>
      <c r="I8" s="612"/>
      <c r="J8" s="613">
        <v>43831</v>
      </c>
      <c r="K8" s="614">
        <v>44196</v>
      </c>
      <c r="L8" s="622">
        <v>1200</v>
      </c>
      <c r="M8" s="616" t="s">
        <v>611</v>
      </c>
      <c r="N8" s="617">
        <v>14400</v>
      </c>
      <c r="O8" s="617">
        <f>+L8*6</f>
        <v>7200</v>
      </c>
    </row>
    <row r="9" spans="1:20" x14ac:dyDescent="0.2">
      <c r="A9" s="618"/>
      <c r="B9" s="619"/>
      <c r="C9" s="607" t="s">
        <v>615</v>
      </c>
      <c r="D9" s="620" t="s">
        <v>616</v>
      </c>
      <c r="E9" s="608" t="s">
        <v>610</v>
      </c>
      <c r="F9" s="609"/>
      <c r="G9" s="623">
        <f t="shared" si="0"/>
        <v>24000</v>
      </c>
      <c r="H9" s="611">
        <f t="shared" si="0"/>
        <v>12000</v>
      </c>
      <c r="I9" s="612"/>
      <c r="J9" s="613">
        <v>43556</v>
      </c>
      <c r="K9" s="614">
        <v>44651</v>
      </c>
      <c r="L9" s="622">
        <v>2000</v>
      </c>
      <c r="M9" s="616" t="s">
        <v>611</v>
      </c>
      <c r="N9" s="617">
        <v>24000</v>
      </c>
      <c r="O9" s="617">
        <f t="shared" ref="O9:O43" si="1">+L9*6</f>
        <v>12000</v>
      </c>
    </row>
    <row r="10" spans="1:20" ht="14.25" customHeight="1" x14ac:dyDescent="0.2">
      <c r="A10" s="618"/>
      <c r="B10" s="619"/>
      <c r="C10" s="607" t="s">
        <v>617</v>
      </c>
      <c r="D10" s="620" t="s">
        <v>618</v>
      </c>
      <c r="E10" s="608" t="s">
        <v>610</v>
      </c>
      <c r="F10" s="609"/>
      <c r="G10" s="623">
        <f t="shared" si="0"/>
        <v>30000</v>
      </c>
      <c r="H10" s="611">
        <f t="shared" si="0"/>
        <v>15000</v>
      </c>
      <c r="I10" s="612"/>
      <c r="J10" s="624" t="s">
        <v>619</v>
      </c>
      <c r="K10" s="625">
        <v>44347</v>
      </c>
      <c r="L10" s="622">
        <v>2500</v>
      </c>
      <c r="M10" s="616" t="s">
        <v>611</v>
      </c>
      <c r="N10" s="617">
        <v>30000</v>
      </c>
      <c r="O10" s="617">
        <f t="shared" si="1"/>
        <v>15000</v>
      </c>
    </row>
    <row r="11" spans="1:20" x14ac:dyDescent="0.2">
      <c r="A11" s="618"/>
      <c r="B11" s="619"/>
      <c r="C11" s="607" t="s">
        <v>620</v>
      </c>
      <c r="D11" s="620" t="s">
        <v>621</v>
      </c>
      <c r="E11" s="608" t="s">
        <v>610</v>
      </c>
      <c r="F11" s="609"/>
      <c r="G11" s="623">
        <f t="shared" si="0"/>
        <v>21468</v>
      </c>
      <c r="H11" s="611">
        <f t="shared" si="0"/>
        <v>10734</v>
      </c>
      <c r="I11" s="612"/>
      <c r="J11" s="613">
        <v>44013</v>
      </c>
      <c r="K11" s="614">
        <v>44377</v>
      </c>
      <c r="L11" s="622">
        <v>1789</v>
      </c>
      <c r="M11" s="616" t="s">
        <v>611</v>
      </c>
      <c r="N11" s="617">
        <v>21468</v>
      </c>
      <c r="O11" s="617">
        <f>+L11*6</f>
        <v>10734</v>
      </c>
    </row>
    <row r="12" spans="1:20" x14ac:dyDescent="0.2">
      <c r="A12" s="618"/>
      <c r="B12" s="619"/>
      <c r="C12" s="607" t="s">
        <v>622</v>
      </c>
      <c r="D12" s="620" t="s">
        <v>623</v>
      </c>
      <c r="E12" s="608" t="s">
        <v>610</v>
      </c>
      <c r="F12" s="609"/>
      <c r="G12" s="623">
        <f t="shared" si="0"/>
        <v>42000</v>
      </c>
      <c r="H12" s="611">
        <f t="shared" si="0"/>
        <v>21000</v>
      </c>
      <c r="I12" s="612"/>
      <c r="J12" s="613">
        <v>43435</v>
      </c>
      <c r="K12" s="614">
        <v>44165</v>
      </c>
      <c r="L12" s="622">
        <v>3500</v>
      </c>
      <c r="M12" s="616" t="s">
        <v>611</v>
      </c>
      <c r="N12" s="617">
        <v>42000</v>
      </c>
      <c r="O12" s="617">
        <f>+L12*6</f>
        <v>21000</v>
      </c>
    </row>
    <row r="13" spans="1:20" x14ac:dyDescent="0.2">
      <c r="A13" s="618"/>
      <c r="B13" s="619"/>
      <c r="C13" s="607" t="s">
        <v>624</v>
      </c>
      <c r="D13" s="620" t="s">
        <v>625</v>
      </c>
      <c r="E13" s="608" t="s">
        <v>610</v>
      </c>
      <c r="F13" s="609"/>
      <c r="G13" s="623">
        <f t="shared" si="0"/>
        <v>26400</v>
      </c>
      <c r="H13" s="611">
        <f t="shared" si="0"/>
        <v>16200</v>
      </c>
      <c r="I13" s="612"/>
      <c r="J13" s="613">
        <v>43922</v>
      </c>
      <c r="K13" s="614">
        <v>44286</v>
      </c>
      <c r="L13" s="622">
        <v>2700</v>
      </c>
      <c r="M13" s="616" t="s">
        <v>611</v>
      </c>
      <c r="N13" s="617">
        <v>26400</v>
      </c>
      <c r="O13" s="617">
        <f>+L13*6</f>
        <v>16200</v>
      </c>
    </row>
    <row r="14" spans="1:20" x14ac:dyDescent="0.2">
      <c r="A14" s="618"/>
      <c r="B14" s="619"/>
      <c r="C14" s="607" t="s">
        <v>626</v>
      </c>
      <c r="D14" s="620" t="s">
        <v>627</v>
      </c>
      <c r="E14" s="608" t="s">
        <v>610</v>
      </c>
      <c r="F14" s="609"/>
      <c r="G14" s="623">
        <f t="shared" si="0"/>
        <v>24000</v>
      </c>
      <c r="H14" s="611">
        <f t="shared" si="0"/>
        <v>12800</v>
      </c>
      <c r="I14" s="612"/>
      <c r="J14" s="613">
        <v>43891</v>
      </c>
      <c r="K14" s="614">
        <v>44255</v>
      </c>
      <c r="L14" s="622">
        <v>2200</v>
      </c>
      <c r="M14" s="616" t="s">
        <v>611</v>
      </c>
      <c r="N14" s="617">
        <v>24000</v>
      </c>
      <c r="O14" s="617">
        <v>12800</v>
      </c>
    </row>
    <row r="15" spans="1:20" x14ac:dyDescent="0.2">
      <c r="A15" s="618"/>
      <c r="B15" s="619"/>
      <c r="C15" s="607" t="s">
        <v>628</v>
      </c>
      <c r="D15" s="620" t="s">
        <v>629</v>
      </c>
      <c r="E15" s="608" t="s">
        <v>610</v>
      </c>
      <c r="F15" s="609"/>
      <c r="G15" s="623">
        <f t="shared" si="0"/>
        <v>31140</v>
      </c>
      <c r="H15" s="611">
        <f t="shared" si="0"/>
        <v>15570</v>
      </c>
      <c r="I15" s="612"/>
      <c r="J15" s="613">
        <v>43862</v>
      </c>
      <c r="K15" s="614">
        <v>44227</v>
      </c>
      <c r="L15" s="622">
        <v>2595</v>
      </c>
      <c r="M15" s="616" t="s">
        <v>611</v>
      </c>
      <c r="N15" s="617">
        <v>31140</v>
      </c>
      <c r="O15" s="617">
        <f>+L15*6</f>
        <v>15570</v>
      </c>
    </row>
    <row r="16" spans="1:20" x14ac:dyDescent="0.2">
      <c r="A16" s="618"/>
      <c r="B16" s="619"/>
      <c r="C16" s="607" t="s">
        <v>630</v>
      </c>
      <c r="D16" s="620" t="s">
        <v>631</v>
      </c>
      <c r="E16" s="608" t="s">
        <v>610</v>
      </c>
      <c r="F16" s="609"/>
      <c r="G16" s="623">
        <f t="shared" si="0"/>
        <v>27360</v>
      </c>
      <c r="H16" s="611">
        <f t="shared" si="0"/>
        <v>13680</v>
      </c>
      <c r="I16" s="612"/>
      <c r="J16" s="613">
        <v>43831</v>
      </c>
      <c r="K16" s="614">
        <v>44196</v>
      </c>
      <c r="L16" s="622">
        <v>2280</v>
      </c>
      <c r="M16" s="616" t="s">
        <v>611</v>
      </c>
      <c r="N16" s="617">
        <v>27360</v>
      </c>
      <c r="O16" s="617">
        <f t="shared" si="1"/>
        <v>13680</v>
      </c>
    </row>
    <row r="17" spans="1:15" x14ac:dyDescent="0.2">
      <c r="A17" s="618"/>
      <c r="B17" s="619"/>
      <c r="C17" s="607" t="s">
        <v>632</v>
      </c>
      <c r="D17" s="620" t="s">
        <v>633</v>
      </c>
      <c r="E17" s="608" t="s">
        <v>610</v>
      </c>
      <c r="F17" s="609"/>
      <c r="G17" s="623">
        <f t="shared" si="0"/>
        <v>33600</v>
      </c>
      <c r="H17" s="611">
        <f t="shared" si="0"/>
        <v>16800</v>
      </c>
      <c r="I17" s="612"/>
      <c r="J17" s="613">
        <v>42795</v>
      </c>
      <c r="K17" s="614">
        <v>44255</v>
      </c>
      <c r="L17" s="622">
        <v>2800</v>
      </c>
      <c r="M17" s="616" t="s">
        <v>611</v>
      </c>
      <c r="N17" s="617">
        <v>33600</v>
      </c>
      <c r="O17" s="617">
        <f t="shared" si="1"/>
        <v>16800</v>
      </c>
    </row>
    <row r="18" spans="1:15" x14ac:dyDescent="0.2">
      <c r="A18" s="618"/>
      <c r="B18" s="619"/>
      <c r="C18" s="607" t="s">
        <v>634</v>
      </c>
      <c r="D18" s="620" t="s">
        <v>635</v>
      </c>
      <c r="E18" s="608" t="s">
        <v>610</v>
      </c>
      <c r="F18" s="609"/>
      <c r="G18" s="623">
        <f t="shared" si="0"/>
        <v>52320</v>
      </c>
      <c r="H18" s="611">
        <f t="shared" si="0"/>
        <v>26160</v>
      </c>
      <c r="I18" s="612"/>
      <c r="J18" s="613">
        <v>43374</v>
      </c>
      <c r="K18" s="614">
        <v>44104</v>
      </c>
      <c r="L18" s="622">
        <v>4360</v>
      </c>
      <c r="M18" s="616" t="s">
        <v>611</v>
      </c>
      <c r="N18" s="617">
        <v>52320</v>
      </c>
      <c r="O18" s="617">
        <f>+L18*6</f>
        <v>26160</v>
      </c>
    </row>
    <row r="19" spans="1:15" x14ac:dyDescent="0.2">
      <c r="A19" s="618"/>
      <c r="B19" s="619"/>
      <c r="C19" s="607" t="s">
        <v>636</v>
      </c>
      <c r="D19" s="620" t="s">
        <v>637</v>
      </c>
      <c r="E19" s="608" t="s">
        <v>610</v>
      </c>
      <c r="F19" s="609"/>
      <c r="G19" s="623">
        <f t="shared" si="0"/>
        <v>66000</v>
      </c>
      <c r="H19" s="611">
        <f t="shared" si="0"/>
        <v>27500</v>
      </c>
      <c r="I19" s="612"/>
      <c r="J19" s="613">
        <v>42887</v>
      </c>
      <c r="K19" s="614">
        <v>43982</v>
      </c>
      <c r="L19" s="622">
        <v>5500</v>
      </c>
      <c r="M19" s="616" t="s">
        <v>611</v>
      </c>
      <c r="N19" s="617">
        <v>66000</v>
      </c>
      <c r="O19" s="617">
        <f>+L19*5</f>
        <v>27500</v>
      </c>
    </row>
    <row r="20" spans="1:15" x14ac:dyDescent="0.2">
      <c r="A20" s="618"/>
      <c r="B20" s="619"/>
      <c r="C20" s="607" t="s">
        <v>638</v>
      </c>
      <c r="D20" s="626">
        <v>29736803</v>
      </c>
      <c r="E20" s="627" t="s">
        <v>610</v>
      </c>
      <c r="F20" s="609"/>
      <c r="G20" s="623">
        <f t="shared" si="0"/>
        <v>19500</v>
      </c>
      <c r="H20" s="611">
        <f t="shared" si="0"/>
        <v>39000</v>
      </c>
      <c r="I20" s="612"/>
      <c r="J20" s="613">
        <v>43739</v>
      </c>
      <c r="K20" s="614">
        <v>44834</v>
      </c>
      <c r="L20" s="622">
        <v>6500</v>
      </c>
      <c r="M20" s="616" t="s">
        <v>611</v>
      </c>
      <c r="N20" s="617">
        <v>19500</v>
      </c>
      <c r="O20" s="617">
        <f>+L20*6</f>
        <v>39000</v>
      </c>
    </row>
    <row r="21" spans="1:15" x14ac:dyDescent="0.2">
      <c r="A21" s="618"/>
      <c r="B21" s="619"/>
      <c r="C21" s="607" t="s">
        <v>639</v>
      </c>
      <c r="D21" s="620" t="s">
        <v>640</v>
      </c>
      <c r="E21" s="608" t="s">
        <v>610</v>
      </c>
      <c r="F21" s="609"/>
      <c r="G21" s="623">
        <f t="shared" si="0"/>
        <v>84000</v>
      </c>
      <c r="H21" s="611">
        <f t="shared" si="0"/>
        <v>42000</v>
      </c>
      <c r="I21" s="612"/>
      <c r="J21" s="613">
        <v>42644</v>
      </c>
      <c r="K21" s="614">
        <v>44196</v>
      </c>
      <c r="L21" s="622">
        <v>7000</v>
      </c>
      <c r="M21" s="616" t="s">
        <v>611</v>
      </c>
      <c r="N21" s="617">
        <v>84000</v>
      </c>
      <c r="O21" s="617">
        <f t="shared" si="1"/>
        <v>42000</v>
      </c>
    </row>
    <row r="22" spans="1:15" x14ac:dyDescent="0.2">
      <c r="A22" s="618"/>
      <c r="B22" s="619"/>
      <c r="C22" s="607" t="s">
        <v>641</v>
      </c>
      <c r="D22" s="620" t="s">
        <v>642</v>
      </c>
      <c r="E22" s="608" t="s">
        <v>610</v>
      </c>
      <c r="F22" s="609"/>
      <c r="G22" s="623">
        <f t="shared" ref="G22:H47" si="2">+N22</f>
        <v>36000</v>
      </c>
      <c r="H22" s="611">
        <f t="shared" si="2"/>
        <v>18000</v>
      </c>
      <c r="I22" s="612"/>
      <c r="J22" s="613">
        <v>41699</v>
      </c>
      <c r="K22" s="614">
        <v>44255</v>
      </c>
      <c r="L22" s="622">
        <v>3000</v>
      </c>
      <c r="M22" s="616" t="s">
        <v>611</v>
      </c>
      <c r="N22" s="617">
        <v>36000</v>
      </c>
      <c r="O22" s="617">
        <f t="shared" si="1"/>
        <v>18000</v>
      </c>
    </row>
    <row r="23" spans="1:15" x14ac:dyDescent="0.2">
      <c r="A23" s="618"/>
      <c r="B23" s="619"/>
      <c r="C23" s="607" t="s">
        <v>643</v>
      </c>
      <c r="D23" s="620" t="s">
        <v>644</v>
      </c>
      <c r="E23" s="608" t="s">
        <v>610</v>
      </c>
      <c r="F23" s="609"/>
      <c r="G23" s="623">
        <f t="shared" si="2"/>
        <v>123500</v>
      </c>
      <c r="H23" s="611">
        <f t="shared" si="2"/>
        <v>63000</v>
      </c>
      <c r="I23" s="612"/>
      <c r="J23" s="613">
        <v>43617</v>
      </c>
      <c r="K23" s="614">
        <v>43982</v>
      </c>
      <c r="L23" s="622">
        <v>10500</v>
      </c>
      <c r="M23" s="616" t="s">
        <v>611</v>
      </c>
      <c r="N23" s="617">
        <v>123500</v>
      </c>
      <c r="O23" s="617">
        <f>+L23*6</f>
        <v>63000</v>
      </c>
    </row>
    <row r="24" spans="1:15" x14ac:dyDescent="0.2">
      <c r="A24" s="618"/>
      <c r="B24" s="619"/>
      <c r="C24" s="607" t="s">
        <v>645</v>
      </c>
      <c r="D24" s="620" t="s">
        <v>646</v>
      </c>
      <c r="E24" s="608" t="s">
        <v>610</v>
      </c>
      <c r="F24" s="609"/>
      <c r="G24" s="623">
        <f t="shared" si="2"/>
        <v>40000</v>
      </c>
      <c r="H24" s="611">
        <f t="shared" si="2"/>
        <v>21000</v>
      </c>
      <c r="I24" s="612"/>
      <c r="J24" s="613">
        <v>43525</v>
      </c>
      <c r="K24" s="614">
        <v>44620</v>
      </c>
      <c r="L24" s="622">
        <v>3500</v>
      </c>
      <c r="M24" s="616" t="s">
        <v>611</v>
      </c>
      <c r="N24" s="617">
        <v>40000</v>
      </c>
      <c r="O24" s="617">
        <f t="shared" si="1"/>
        <v>21000</v>
      </c>
    </row>
    <row r="25" spans="1:15" x14ac:dyDescent="0.2">
      <c r="A25" s="628"/>
      <c r="B25" s="629"/>
      <c r="C25" s="607" t="s">
        <v>647</v>
      </c>
      <c r="D25" s="620" t="s">
        <v>648</v>
      </c>
      <c r="E25" s="608" t="s">
        <v>610</v>
      </c>
      <c r="F25" s="609"/>
      <c r="G25" s="623">
        <f t="shared" si="2"/>
        <v>34800</v>
      </c>
      <c r="H25" s="611">
        <f t="shared" si="2"/>
        <v>21000</v>
      </c>
      <c r="I25" s="612"/>
      <c r="J25" s="613">
        <v>43586</v>
      </c>
      <c r="K25" s="614">
        <v>44316</v>
      </c>
      <c r="L25" s="622">
        <v>3500</v>
      </c>
      <c r="M25" s="616" t="s">
        <v>611</v>
      </c>
      <c r="N25" s="617">
        <v>34800</v>
      </c>
      <c r="O25" s="617">
        <f t="shared" si="1"/>
        <v>21000</v>
      </c>
    </row>
    <row r="26" spans="1:15" ht="22.5" x14ac:dyDescent="0.2">
      <c r="A26" s="618"/>
      <c r="B26" s="619"/>
      <c r="C26" s="607" t="s">
        <v>649</v>
      </c>
      <c r="D26" s="620" t="s">
        <v>650</v>
      </c>
      <c r="E26" s="608" t="s">
        <v>610</v>
      </c>
      <c r="F26" s="609"/>
      <c r="G26" s="623">
        <f t="shared" si="2"/>
        <v>27600</v>
      </c>
      <c r="H26" s="611">
        <f t="shared" si="2"/>
        <v>22800</v>
      </c>
      <c r="I26" s="612"/>
      <c r="J26" s="613">
        <v>43647</v>
      </c>
      <c r="K26" s="614">
        <v>44742</v>
      </c>
      <c r="L26" s="622">
        <v>3800</v>
      </c>
      <c r="M26" s="616" t="s">
        <v>611</v>
      </c>
      <c r="N26" s="617">
        <v>27600</v>
      </c>
      <c r="O26" s="617">
        <f t="shared" si="1"/>
        <v>22800</v>
      </c>
    </row>
    <row r="27" spans="1:15" x14ac:dyDescent="0.2">
      <c r="A27" s="618"/>
      <c r="B27" s="619"/>
      <c r="C27" s="607" t="s">
        <v>651</v>
      </c>
      <c r="D27" s="620" t="s">
        <v>652</v>
      </c>
      <c r="E27" s="608" t="s">
        <v>610</v>
      </c>
      <c r="F27" s="609"/>
      <c r="G27" s="623">
        <f t="shared" si="2"/>
        <v>36600</v>
      </c>
      <c r="H27" s="611">
        <f t="shared" si="2"/>
        <v>18300</v>
      </c>
      <c r="I27" s="612"/>
      <c r="J27" s="613">
        <v>41760</v>
      </c>
      <c r="K27" s="614">
        <v>44500</v>
      </c>
      <c r="L27" s="622">
        <v>3050</v>
      </c>
      <c r="M27" s="616" t="s">
        <v>611</v>
      </c>
      <c r="N27" s="617">
        <v>36600</v>
      </c>
      <c r="O27" s="617">
        <f>+L27*6</f>
        <v>18300</v>
      </c>
    </row>
    <row r="28" spans="1:15" x14ac:dyDescent="0.2">
      <c r="A28" s="618"/>
      <c r="B28" s="619"/>
      <c r="C28" s="607" t="s">
        <v>653</v>
      </c>
      <c r="D28" s="620" t="s">
        <v>654</v>
      </c>
      <c r="E28" s="608" t="s">
        <v>610</v>
      </c>
      <c r="F28" s="609"/>
      <c r="G28" s="623">
        <f t="shared" si="2"/>
        <v>68400</v>
      </c>
      <c r="H28" s="611">
        <f t="shared" si="2"/>
        <v>34200</v>
      </c>
      <c r="I28" s="612"/>
      <c r="J28" s="613">
        <v>43617</v>
      </c>
      <c r="K28" s="614">
        <v>44347</v>
      </c>
      <c r="L28" s="622">
        <v>5700</v>
      </c>
      <c r="M28" s="616" t="s">
        <v>611</v>
      </c>
      <c r="N28" s="617">
        <v>68400</v>
      </c>
      <c r="O28" s="617">
        <f>+L28*6</f>
        <v>34200</v>
      </c>
    </row>
    <row r="29" spans="1:15" x14ac:dyDescent="0.2">
      <c r="A29" s="618"/>
      <c r="B29" s="619"/>
      <c r="C29" s="607" t="s">
        <v>655</v>
      </c>
      <c r="D29" s="620" t="s">
        <v>656</v>
      </c>
      <c r="E29" s="608" t="s">
        <v>610</v>
      </c>
      <c r="F29" s="609"/>
      <c r="G29" s="623">
        <f t="shared" si="2"/>
        <v>60000</v>
      </c>
      <c r="H29" s="611">
        <f t="shared" si="2"/>
        <v>30000</v>
      </c>
      <c r="I29" s="612"/>
      <c r="J29" s="613">
        <v>43009</v>
      </c>
      <c r="K29" s="614">
        <v>44104</v>
      </c>
      <c r="L29" s="622">
        <v>5000</v>
      </c>
      <c r="M29" s="616" t="s">
        <v>611</v>
      </c>
      <c r="N29" s="617">
        <v>60000</v>
      </c>
      <c r="O29" s="617">
        <f t="shared" si="1"/>
        <v>30000</v>
      </c>
    </row>
    <row r="30" spans="1:15" x14ac:dyDescent="0.2">
      <c r="A30" s="618"/>
      <c r="B30" s="619"/>
      <c r="C30" s="607" t="s">
        <v>657</v>
      </c>
      <c r="D30" s="620" t="s">
        <v>658</v>
      </c>
      <c r="E30" s="608" t="s">
        <v>610</v>
      </c>
      <c r="F30" s="609"/>
      <c r="G30" s="623">
        <f t="shared" si="2"/>
        <v>32400</v>
      </c>
      <c r="H30" s="611">
        <f t="shared" si="2"/>
        <v>10800</v>
      </c>
      <c r="I30" s="612"/>
      <c r="J30" s="613">
        <v>43709</v>
      </c>
      <c r="K30" s="614">
        <v>43951</v>
      </c>
      <c r="L30" s="622">
        <v>2700</v>
      </c>
      <c r="M30" s="616" t="s">
        <v>611</v>
      </c>
      <c r="N30" s="617">
        <v>32400</v>
      </c>
      <c r="O30" s="617">
        <f>+L30*4</f>
        <v>10800</v>
      </c>
    </row>
    <row r="31" spans="1:15" x14ac:dyDescent="0.2">
      <c r="A31" s="618"/>
      <c r="B31" s="619"/>
      <c r="C31" s="607" t="s">
        <v>659</v>
      </c>
      <c r="D31" s="626">
        <v>22509435</v>
      </c>
      <c r="E31" s="627" t="s">
        <v>610</v>
      </c>
      <c r="F31" s="609"/>
      <c r="G31" s="623">
        <f t="shared" si="2"/>
        <v>0</v>
      </c>
      <c r="H31" s="611">
        <f t="shared" si="2"/>
        <v>7000</v>
      </c>
      <c r="I31" s="612"/>
      <c r="J31" s="613">
        <v>43952</v>
      </c>
      <c r="K31" s="614">
        <v>44316</v>
      </c>
      <c r="L31" s="622">
        <v>3500</v>
      </c>
      <c r="M31" s="616" t="s">
        <v>611</v>
      </c>
      <c r="N31" s="617">
        <v>0</v>
      </c>
      <c r="O31" s="617">
        <f>+L31*2</f>
        <v>7000</v>
      </c>
    </row>
    <row r="32" spans="1:15" x14ac:dyDescent="0.2">
      <c r="A32" s="618"/>
      <c r="B32" s="619"/>
      <c r="C32" s="607" t="s">
        <v>660</v>
      </c>
      <c r="D32" s="620" t="s">
        <v>661</v>
      </c>
      <c r="E32" s="608" t="s">
        <v>610</v>
      </c>
      <c r="F32" s="609"/>
      <c r="G32" s="623">
        <f t="shared" si="2"/>
        <v>60750</v>
      </c>
      <c r="H32" s="611">
        <f t="shared" si="2"/>
        <v>31500</v>
      </c>
      <c r="I32" s="612"/>
      <c r="J32" s="613">
        <v>43009</v>
      </c>
      <c r="K32" s="614">
        <v>44834</v>
      </c>
      <c r="L32" s="622">
        <v>5250</v>
      </c>
      <c r="M32" s="616" t="s">
        <v>611</v>
      </c>
      <c r="N32" s="617">
        <v>60750</v>
      </c>
      <c r="O32" s="617">
        <f t="shared" si="1"/>
        <v>31500</v>
      </c>
    </row>
    <row r="33" spans="1:15" x14ac:dyDescent="0.2">
      <c r="A33" s="618"/>
      <c r="B33" s="619"/>
      <c r="C33" s="607" t="s">
        <v>662</v>
      </c>
      <c r="D33" s="620" t="s">
        <v>663</v>
      </c>
      <c r="E33" s="608" t="s">
        <v>610</v>
      </c>
      <c r="F33" s="609"/>
      <c r="G33" s="623">
        <f t="shared" si="2"/>
        <v>52500</v>
      </c>
      <c r="H33" s="611">
        <f t="shared" si="2"/>
        <v>26250</v>
      </c>
      <c r="I33" s="612"/>
      <c r="J33" s="613">
        <v>43374</v>
      </c>
      <c r="K33" s="614">
        <v>44469</v>
      </c>
      <c r="L33" s="622">
        <v>4375</v>
      </c>
      <c r="M33" s="616" t="s">
        <v>611</v>
      </c>
      <c r="N33" s="617">
        <v>52500</v>
      </c>
      <c r="O33" s="617">
        <f>+L33*6</f>
        <v>26250</v>
      </c>
    </row>
    <row r="34" spans="1:15" x14ac:dyDescent="0.2">
      <c r="A34" s="618"/>
      <c r="B34" s="619"/>
      <c r="C34" s="607" t="s">
        <v>664</v>
      </c>
      <c r="D34" s="620" t="s">
        <v>665</v>
      </c>
      <c r="E34" s="608" t="s">
        <v>610</v>
      </c>
      <c r="F34" s="609"/>
      <c r="G34" s="623">
        <f t="shared" si="2"/>
        <v>45936</v>
      </c>
      <c r="H34" s="611">
        <f t="shared" si="2"/>
        <v>30624</v>
      </c>
      <c r="I34" s="612"/>
      <c r="J34" s="613">
        <v>43556</v>
      </c>
      <c r="K34" s="614">
        <v>44286</v>
      </c>
      <c r="L34" s="622">
        <v>5104</v>
      </c>
      <c r="M34" s="616" t="s">
        <v>611</v>
      </c>
      <c r="N34" s="617">
        <v>45936</v>
      </c>
      <c r="O34" s="617">
        <f>+L34*6</f>
        <v>30624</v>
      </c>
    </row>
    <row r="35" spans="1:15" x14ac:dyDescent="0.2">
      <c r="A35" s="618" t="s">
        <v>435</v>
      </c>
      <c r="B35" s="619"/>
      <c r="C35" s="607" t="s">
        <v>666</v>
      </c>
      <c r="D35" s="620" t="s">
        <v>667</v>
      </c>
      <c r="E35" s="608" t="s">
        <v>610</v>
      </c>
      <c r="F35" s="609"/>
      <c r="G35" s="623">
        <f t="shared" si="2"/>
        <v>60000</v>
      </c>
      <c r="H35" s="611">
        <f t="shared" si="2"/>
        <v>30000</v>
      </c>
      <c r="I35" s="612"/>
      <c r="J35" s="613">
        <v>43101</v>
      </c>
      <c r="K35" s="614">
        <v>44561</v>
      </c>
      <c r="L35" s="622">
        <v>5000</v>
      </c>
      <c r="M35" s="616" t="s">
        <v>611</v>
      </c>
      <c r="N35" s="617">
        <v>60000</v>
      </c>
      <c r="O35" s="617">
        <f t="shared" si="1"/>
        <v>30000</v>
      </c>
    </row>
    <row r="36" spans="1:15" x14ac:dyDescent="0.2">
      <c r="A36" s="618" t="s">
        <v>436</v>
      </c>
      <c r="B36" s="619"/>
      <c r="C36" s="607" t="s">
        <v>668</v>
      </c>
      <c r="D36" s="620" t="s">
        <v>669</v>
      </c>
      <c r="E36" s="608" t="s">
        <v>610</v>
      </c>
      <c r="F36" s="609"/>
      <c r="G36" s="623">
        <f t="shared" si="2"/>
        <v>43200</v>
      </c>
      <c r="H36" s="611">
        <f t="shared" si="2"/>
        <v>21600</v>
      </c>
      <c r="I36" s="612"/>
      <c r="J36" s="613">
        <v>43160</v>
      </c>
      <c r="K36" s="614">
        <v>44742</v>
      </c>
      <c r="L36" s="622">
        <v>3600</v>
      </c>
      <c r="M36" s="616" t="s">
        <v>611</v>
      </c>
      <c r="N36" s="617">
        <v>43200</v>
      </c>
      <c r="O36" s="617">
        <f>+L36*6</f>
        <v>21600</v>
      </c>
    </row>
    <row r="37" spans="1:15" x14ac:dyDescent="0.2">
      <c r="A37" s="618"/>
      <c r="B37" s="619"/>
      <c r="C37" s="607" t="s">
        <v>670</v>
      </c>
      <c r="D37" s="620" t="s">
        <v>671</v>
      </c>
      <c r="E37" s="608" t="s">
        <v>610</v>
      </c>
      <c r="F37" s="609"/>
      <c r="G37" s="623">
        <f t="shared" si="2"/>
        <v>42000</v>
      </c>
      <c r="H37" s="611">
        <f t="shared" si="2"/>
        <v>21000</v>
      </c>
      <c r="I37" s="612"/>
      <c r="J37" s="613">
        <v>42125</v>
      </c>
      <c r="K37" s="614">
        <v>44316</v>
      </c>
      <c r="L37" s="622">
        <v>3500</v>
      </c>
      <c r="M37" s="616" t="s">
        <v>611</v>
      </c>
      <c r="N37" s="617">
        <v>42000</v>
      </c>
      <c r="O37" s="617">
        <f t="shared" si="1"/>
        <v>21000</v>
      </c>
    </row>
    <row r="38" spans="1:15" x14ac:dyDescent="0.2">
      <c r="A38" s="618"/>
      <c r="B38" s="619"/>
      <c r="C38" s="607" t="s">
        <v>672</v>
      </c>
      <c r="D38" s="620" t="s">
        <v>673</v>
      </c>
      <c r="E38" s="608" t="s">
        <v>610</v>
      </c>
      <c r="F38" s="609"/>
      <c r="G38" s="623">
        <f t="shared" si="2"/>
        <v>37200</v>
      </c>
      <c r="H38" s="611">
        <f t="shared" si="2"/>
        <v>18600</v>
      </c>
      <c r="I38" s="612"/>
      <c r="J38" s="613">
        <v>43374</v>
      </c>
      <c r="K38" s="614">
        <v>44104</v>
      </c>
      <c r="L38" s="622">
        <v>3100</v>
      </c>
      <c r="M38" s="616" t="s">
        <v>611</v>
      </c>
      <c r="N38" s="617">
        <v>37200</v>
      </c>
      <c r="O38" s="617">
        <f t="shared" si="1"/>
        <v>18600</v>
      </c>
    </row>
    <row r="39" spans="1:15" x14ac:dyDescent="0.2">
      <c r="A39" s="618"/>
      <c r="B39" s="619"/>
      <c r="C39" s="607" t="s">
        <v>674</v>
      </c>
      <c r="D39" s="620" t="s">
        <v>675</v>
      </c>
      <c r="E39" s="608" t="s">
        <v>610</v>
      </c>
      <c r="F39" s="609"/>
      <c r="G39" s="623">
        <f t="shared" si="2"/>
        <v>56460</v>
      </c>
      <c r="H39" s="611">
        <f t="shared" si="2"/>
        <v>28230</v>
      </c>
      <c r="I39" s="612"/>
      <c r="J39" s="613">
        <v>43344</v>
      </c>
      <c r="K39" s="614">
        <v>44135</v>
      </c>
      <c r="L39" s="622">
        <v>4705</v>
      </c>
      <c r="M39" s="616" t="s">
        <v>611</v>
      </c>
      <c r="N39" s="617">
        <v>56460</v>
      </c>
      <c r="O39" s="617">
        <f>+L39*6</f>
        <v>28230</v>
      </c>
    </row>
    <row r="40" spans="1:15" x14ac:dyDescent="0.2">
      <c r="A40" s="618"/>
      <c r="B40" s="619"/>
      <c r="C40" s="607" t="s">
        <v>676</v>
      </c>
      <c r="D40" s="620" t="s">
        <v>677</v>
      </c>
      <c r="E40" s="608" t="s">
        <v>610</v>
      </c>
      <c r="F40" s="609"/>
      <c r="G40" s="623">
        <f t="shared" si="2"/>
        <v>32400</v>
      </c>
      <c r="H40" s="611">
        <f t="shared" si="2"/>
        <v>18000</v>
      </c>
      <c r="I40" s="612"/>
      <c r="J40" s="613">
        <v>43374</v>
      </c>
      <c r="K40" s="614">
        <v>44834</v>
      </c>
      <c r="L40" s="622">
        <v>3000</v>
      </c>
      <c r="M40" s="616" t="s">
        <v>611</v>
      </c>
      <c r="N40" s="617">
        <v>32400</v>
      </c>
      <c r="O40" s="617">
        <f t="shared" si="1"/>
        <v>18000</v>
      </c>
    </row>
    <row r="41" spans="1:15" x14ac:dyDescent="0.2">
      <c r="A41" s="618"/>
      <c r="B41" s="619"/>
      <c r="C41" s="607" t="s">
        <v>678</v>
      </c>
      <c r="D41" s="620" t="s">
        <v>679</v>
      </c>
      <c r="E41" s="608" t="s">
        <v>610</v>
      </c>
      <c r="F41" s="609"/>
      <c r="G41" s="623">
        <f t="shared" si="2"/>
        <v>50400</v>
      </c>
      <c r="H41" s="611">
        <f t="shared" si="2"/>
        <v>25200</v>
      </c>
      <c r="I41" s="612"/>
      <c r="J41" s="613">
        <v>43252</v>
      </c>
      <c r="K41" s="614">
        <v>44347</v>
      </c>
      <c r="L41" s="622">
        <v>4200</v>
      </c>
      <c r="M41" s="616" t="s">
        <v>611</v>
      </c>
      <c r="N41" s="617">
        <v>50400</v>
      </c>
      <c r="O41" s="617">
        <f>+L41*6</f>
        <v>25200</v>
      </c>
    </row>
    <row r="42" spans="1:15" x14ac:dyDescent="0.2">
      <c r="A42" s="618"/>
      <c r="B42" s="619"/>
      <c r="C42" s="607" t="s">
        <v>680</v>
      </c>
      <c r="D42" s="620" t="s">
        <v>681</v>
      </c>
      <c r="E42" s="608" t="s">
        <v>610</v>
      </c>
      <c r="F42" s="609"/>
      <c r="G42" s="623">
        <f t="shared" si="2"/>
        <v>20000</v>
      </c>
      <c r="H42" s="611">
        <f t="shared" si="2"/>
        <v>12000</v>
      </c>
      <c r="I42" s="612"/>
      <c r="J42" s="613">
        <v>43525</v>
      </c>
      <c r="K42" s="614">
        <v>44255</v>
      </c>
      <c r="L42" s="622">
        <v>2000</v>
      </c>
      <c r="M42" s="616" t="s">
        <v>611</v>
      </c>
      <c r="N42" s="617">
        <v>20000</v>
      </c>
      <c r="O42" s="617">
        <f t="shared" si="1"/>
        <v>12000</v>
      </c>
    </row>
    <row r="43" spans="1:15" x14ac:dyDescent="0.2">
      <c r="A43" s="618"/>
      <c r="B43" s="619"/>
      <c r="C43" s="607" t="s">
        <v>682</v>
      </c>
      <c r="D43" s="620" t="s">
        <v>683</v>
      </c>
      <c r="E43" s="608" t="s">
        <v>610</v>
      </c>
      <c r="F43" s="609"/>
      <c r="G43" s="623">
        <f t="shared" si="2"/>
        <v>30000</v>
      </c>
      <c r="H43" s="611">
        <f t="shared" si="2"/>
        <v>15000</v>
      </c>
      <c r="I43" s="612"/>
      <c r="J43" s="613">
        <v>43525</v>
      </c>
      <c r="K43" s="614">
        <v>44255</v>
      </c>
      <c r="L43" s="622">
        <v>2500</v>
      </c>
      <c r="M43" s="616" t="s">
        <v>611</v>
      </c>
      <c r="N43" s="617">
        <v>30000</v>
      </c>
      <c r="O43" s="617">
        <f t="shared" si="1"/>
        <v>15000</v>
      </c>
    </row>
    <row r="44" spans="1:15" x14ac:dyDescent="0.2">
      <c r="A44" s="618"/>
      <c r="B44" s="619"/>
      <c r="C44" s="607" t="s">
        <v>684</v>
      </c>
      <c r="D44" s="620" t="s">
        <v>685</v>
      </c>
      <c r="E44" s="608" t="s">
        <v>610</v>
      </c>
      <c r="F44" s="609"/>
      <c r="G44" s="623">
        <f t="shared" si="2"/>
        <v>31200</v>
      </c>
      <c r="H44" s="611">
        <f t="shared" si="2"/>
        <v>5200</v>
      </c>
      <c r="I44" s="612"/>
      <c r="J44" s="613">
        <v>43525</v>
      </c>
      <c r="K44" s="614">
        <v>43890</v>
      </c>
      <c r="L44" s="622">
        <v>2600</v>
      </c>
      <c r="M44" s="616" t="s">
        <v>611</v>
      </c>
      <c r="N44" s="617">
        <v>31200</v>
      </c>
      <c r="O44" s="617">
        <f>+L44*2</f>
        <v>5200</v>
      </c>
    </row>
    <row r="45" spans="1:15" x14ac:dyDescent="0.2">
      <c r="A45" s="608"/>
      <c r="C45" s="607" t="s">
        <v>686</v>
      </c>
      <c r="D45" s="629" t="s">
        <v>687</v>
      </c>
      <c r="E45" s="608" t="s">
        <v>610</v>
      </c>
      <c r="F45" s="609"/>
      <c r="G45" s="623">
        <f t="shared" si="2"/>
        <v>0</v>
      </c>
      <c r="H45" s="611">
        <f t="shared" si="2"/>
        <v>18000</v>
      </c>
      <c r="I45" s="612"/>
      <c r="J45" s="613">
        <v>43891</v>
      </c>
      <c r="K45" s="614">
        <v>44985</v>
      </c>
      <c r="L45" s="622">
        <v>4500</v>
      </c>
      <c r="M45" s="616" t="s">
        <v>611</v>
      </c>
      <c r="N45" s="617">
        <v>0</v>
      </c>
      <c r="O45" s="617">
        <f>+L45*4</f>
        <v>18000</v>
      </c>
    </row>
    <row r="46" spans="1:15" x14ac:dyDescent="0.2">
      <c r="A46" s="608"/>
      <c r="C46" s="607" t="s">
        <v>688</v>
      </c>
      <c r="D46" s="620" t="s">
        <v>689</v>
      </c>
      <c r="E46" s="608" t="s">
        <v>610</v>
      </c>
      <c r="F46" s="609"/>
      <c r="G46" s="623">
        <f t="shared" si="2"/>
        <v>40803</v>
      </c>
      <c r="H46" s="611">
        <f t="shared" si="2"/>
        <v>34974</v>
      </c>
      <c r="I46" s="612"/>
      <c r="J46" s="613">
        <v>43617</v>
      </c>
      <c r="K46" s="614">
        <v>44347</v>
      </c>
      <c r="L46" s="622">
        <v>5829</v>
      </c>
      <c r="M46" s="616" t="s">
        <v>611</v>
      </c>
      <c r="N46" s="617">
        <v>40803</v>
      </c>
      <c r="O46" s="617">
        <f>+L46*6</f>
        <v>34974</v>
      </c>
    </row>
    <row r="47" spans="1:15" ht="12.75" thickBot="1" x14ac:dyDescent="0.25">
      <c r="A47" s="630"/>
      <c r="B47" s="398"/>
      <c r="C47" s="323" t="s">
        <v>690</v>
      </c>
      <c r="D47" s="620" t="s">
        <v>691</v>
      </c>
      <c r="E47" s="608" t="s">
        <v>610</v>
      </c>
      <c r="F47" s="609"/>
      <c r="G47" s="623">
        <f t="shared" si="2"/>
        <v>23360</v>
      </c>
      <c r="H47" s="611">
        <f t="shared" si="2"/>
        <v>13140</v>
      </c>
      <c r="I47" s="612"/>
      <c r="J47" s="613">
        <v>43535</v>
      </c>
      <c r="K47" s="614">
        <v>43900</v>
      </c>
      <c r="L47" s="622">
        <v>2190</v>
      </c>
      <c r="M47" s="616" t="s">
        <v>611</v>
      </c>
      <c r="N47" s="617">
        <f>+L47*10+1460</f>
        <v>23360</v>
      </c>
      <c r="O47" s="617">
        <f>+L47*6</f>
        <v>13140</v>
      </c>
    </row>
    <row r="48" spans="1:15" ht="12.75" thickBot="1" x14ac:dyDescent="0.25">
      <c r="A48" s="631"/>
      <c r="B48" s="632"/>
      <c r="C48" s="633"/>
      <c r="D48" s="634"/>
      <c r="E48" s="635"/>
      <c r="F48" s="634"/>
      <c r="G48" s="636"/>
      <c r="H48" s="633"/>
      <c r="I48" s="637"/>
      <c r="J48" s="638"/>
      <c r="K48" s="636"/>
      <c r="L48" s="639">
        <f>SUM(L6:L47)</f>
        <v>157327</v>
      </c>
      <c r="M48" s="638"/>
      <c r="N48" s="639">
        <f>SUM(N6:N47)</f>
        <v>1637697</v>
      </c>
      <c r="O48" s="639">
        <f>SUM(O6:O47)</f>
        <v>899262</v>
      </c>
    </row>
    <row r="49" spans="1:1" s="321" customFormat="1" x14ac:dyDescent="0.2">
      <c r="A49" s="321" t="s">
        <v>439</v>
      </c>
    </row>
  </sheetData>
  <mergeCells count="7">
    <mergeCell ref="O4:O5"/>
    <mergeCell ref="J5:K5"/>
    <mergeCell ref="A4:B4"/>
    <mergeCell ref="C4:D4"/>
    <mergeCell ref="E4:I4"/>
    <mergeCell ref="K4:M4"/>
    <mergeCell ref="N4:N5"/>
  </mergeCells>
  <printOptions horizontalCentered="1"/>
  <pageMargins left="0.23622047244094491" right="0.23622047244094491" top="0.74803149606299213" bottom="0.74803149606299213" header="0.31496062992125984" footer="0.31496062992125984"/>
  <pageSetup paperSize="9" scale="70" orientation="landscape" r:id="rId1"/>
  <headerFooter alignWithMargins="0">
    <oddHeader>&amp;C&amp;"Arial,Negrita"&amp;18PROYECTO DE PRESUPUESTO 2021</oddHeader>
    <oddFooter>&amp;L&amp;"Arial,Negrita"&amp;8PROYECTO DE PRESUPUESTO PARA EL AÑO FISCAL 2020
INFORMACIÓN PARA LA COMISIÓN DE PRESUPUESTO Y CUENTA GENERAL DE LA REPÚBLICA DEL CONGRESO DE LA REPÚBLICA</oddFooter>
  </headerFooter>
  <ignoredErrors>
    <ignoredError sqref="D7:D47" numberStoredAsText="1"/>
  </ignoredError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249977111117893"/>
  </sheetPr>
  <dimension ref="A1:N15"/>
  <sheetViews>
    <sheetView tabSelected="1" showWhiteSpace="0" view="pageLayout" topLeftCell="C1" zoomScale="87" zoomScaleNormal="100" zoomScaleSheetLayoutView="100" zoomScalePageLayoutView="87" workbookViewId="0">
      <selection activeCell="P10" sqref="P10"/>
    </sheetView>
  </sheetViews>
  <sheetFormatPr baseColWidth="10" defaultColWidth="2" defaultRowHeight="11.25" x14ac:dyDescent="0.2"/>
  <cols>
    <col min="1" max="1" width="12.7109375" style="355" customWidth="1"/>
    <col min="2" max="2" width="9.5703125" style="355" customWidth="1"/>
    <col min="3" max="3" width="40.7109375" style="355" customWidth="1"/>
    <col min="4" max="4" width="13.42578125" style="383" customWidth="1"/>
    <col min="5" max="5" width="15" style="355" customWidth="1"/>
    <col min="6" max="6" width="12.42578125" style="355" customWidth="1"/>
    <col min="7" max="7" width="10.42578125" style="355" customWidth="1"/>
    <col min="8" max="8" width="12.140625" style="353" customWidth="1"/>
    <col min="9" max="9" width="7.7109375" style="355" customWidth="1"/>
    <col min="10" max="10" width="10.28515625" style="355" customWidth="1"/>
    <col min="11" max="11" width="10.85546875" style="355" customWidth="1"/>
    <col min="12" max="12" width="13.5703125" style="355" customWidth="1"/>
    <col min="13" max="13" width="11" style="355" customWidth="1"/>
    <col min="14" max="14" width="13" style="355" customWidth="1"/>
    <col min="15" max="15" width="12.42578125" style="355" customWidth="1"/>
    <col min="16" max="16" width="14.140625" style="355" customWidth="1"/>
    <col min="17" max="17" width="11" style="355" customWidth="1"/>
    <col min="18" max="22" width="2" style="355"/>
    <col min="23" max="23" width="16.5703125" style="355" customWidth="1"/>
    <col min="24" max="29" width="2" style="355"/>
    <col min="30" max="30" width="12.7109375" style="355" customWidth="1"/>
    <col min="31" max="31" width="14.7109375" style="355" customWidth="1"/>
    <col min="32" max="34" width="2" style="355"/>
    <col min="35" max="35" width="13.5703125" style="355" customWidth="1"/>
    <col min="36" max="16384" width="2" style="355"/>
  </cols>
  <sheetData>
    <row r="1" spans="1:14" s="352" customFormat="1" ht="12.75" x14ac:dyDescent="0.2">
      <c r="A1" s="349" t="s">
        <v>461</v>
      </c>
      <c r="B1" s="350"/>
      <c r="C1" s="349"/>
      <c r="D1" s="351"/>
      <c r="H1" s="353"/>
    </row>
    <row r="2" spans="1:14" s="352" customFormat="1" x14ac:dyDescent="0.2">
      <c r="A2" s="354" t="s">
        <v>462</v>
      </c>
      <c r="B2" s="355"/>
      <c r="C2" s="349"/>
      <c r="D2" s="351"/>
      <c r="H2" s="353"/>
    </row>
    <row r="3" spans="1:14" s="352" customFormat="1" ht="12" thickBot="1" x14ac:dyDescent="0.25">
      <c r="A3" s="354" t="s">
        <v>463</v>
      </c>
      <c r="B3" s="354"/>
      <c r="C3" s="354"/>
      <c r="D3" s="351"/>
      <c r="H3" s="353"/>
    </row>
    <row r="4" spans="1:14" s="358" customFormat="1" ht="22.5" customHeight="1" x14ac:dyDescent="0.2">
      <c r="A4" s="791" t="s">
        <v>296</v>
      </c>
      <c r="B4" s="791" t="s">
        <v>299</v>
      </c>
      <c r="C4" s="791" t="s">
        <v>298</v>
      </c>
      <c r="D4" s="783" t="s">
        <v>297</v>
      </c>
      <c r="E4" s="783" t="s">
        <v>267</v>
      </c>
      <c r="F4" s="783" t="s">
        <v>268</v>
      </c>
      <c r="G4" s="783" t="s">
        <v>127</v>
      </c>
      <c r="H4" s="783" t="s">
        <v>269</v>
      </c>
      <c r="I4" s="785">
        <v>2019</v>
      </c>
      <c r="J4" s="786"/>
      <c r="K4" s="785">
        <v>2020</v>
      </c>
      <c r="L4" s="786"/>
      <c r="M4" s="356">
        <v>2021</v>
      </c>
      <c r="N4" s="357">
        <v>2022</v>
      </c>
    </row>
    <row r="5" spans="1:14" s="358" customFormat="1" ht="35.450000000000003" customHeight="1" thickBot="1" x14ac:dyDescent="0.25">
      <c r="A5" s="792"/>
      <c r="B5" s="792"/>
      <c r="C5" s="792"/>
      <c r="D5" s="784"/>
      <c r="E5" s="784"/>
      <c r="F5" s="784"/>
      <c r="G5" s="784"/>
      <c r="H5" s="784"/>
      <c r="I5" s="359" t="s">
        <v>272</v>
      </c>
      <c r="J5" s="359" t="s">
        <v>270</v>
      </c>
      <c r="K5" s="359" t="s">
        <v>272</v>
      </c>
      <c r="L5" s="359" t="s">
        <v>271</v>
      </c>
      <c r="M5" s="359" t="s">
        <v>272</v>
      </c>
      <c r="N5" s="360" t="s">
        <v>272</v>
      </c>
    </row>
    <row r="6" spans="1:14" s="358" customFormat="1" ht="19.5" customHeight="1" x14ac:dyDescent="0.2">
      <c r="A6" s="787" t="s">
        <v>464</v>
      </c>
      <c r="B6" s="789" t="s">
        <v>465</v>
      </c>
      <c r="C6" s="361" t="s">
        <v>466</v>
      </c>
      <c r="D6" s="361" t="s">
        <v>467</v>
      </c>
      <c r="E6" s="362">
        <v>0.34</v>
      </c>
      <c r="F6" s="362">
        <v>0.4</v>
      </c>
      <c r="G6" s="363" t="s">
        <v>468</v>
      </c>
      <c r="H6" s="364" t="s">
        <v>469</v>
      </c>
      <c r="I6" s="362"/>
      <c r="J6" s="365"/>
      <c r="K6" s="362">
        <v>0.37</v>
      </c>
      <c r="L6" s="362">
        <v>0.37</v>
      </c>
      <c r="M6" s="362">
        <v>0.4</v>
      </c>
      <c r="N6" s="366">
        <v>0.43</v>
      </c>
    </row>
    <row r="7" spans="1:14" s="371" customFormat="1" ht="99" customHeight="1" x14ac:dyDescent="0.2">
      <c r="A7" s="787"/>
      <c r="B7" s="789"/>
      <c r="C7" s="367" t="s">
        <v>470</v>
      </c>
      <c r="D7" s="368" t="s">
        <v>471</v>
      </c>
      <c r="E7" s="369">
        <v>191558</v>
      </c>
      <c r="F7" s="369">
        <v>193000</v>
      </c>
      <c r="G7" s="369" t="s">
        <v>472</v>
      </c>
      <c r="H7" s="369" t="s">
        <v>473</v>
      </c>
      <c r="I7" s="369"/>
      <c r="J7" s="369"/>
      <c r="K7" s="369">
        <v>191000</v>
      </c>
      <c r="L7" s="369">
        <v>191000</v>
      </c>
      <c r="M7" s="369">
        <v>193000</v>
      </c>
      <c r="N7" s="370">
        <v>195000</v>
      </c>
    </row>
    <row r="8" spans="1:14" s="371" customFormat="1" ht="98.25" customHeight="1" x14ac:dyDescent="0.2">
      <c r="A8" s="787"/>
      <c r="B8" s="789"/>
      <c r="C8" s="367" t="s">
        <v>474</v>
      </c>
      <c r="D8" s="367" t="s">
        <v>475</v>
      </c>
      <c r="E8" s="372" t="s">
        <v>476</v>
      </c>
      <c r="F8" s="373">
        <v>0.02</v>
      </c>
      <c r="G8" s="369" t="s">
        <v>477</v>
      </c>
      <c r="H8" s="374" t="s">
        <v>478</v>
      </c>
      <c r="I8" s="373"/>
      <c r="J8" s="375"/>
      <c r="K8" s="373">
        <v>0.02</v>
      </c>
      <c r="L8" s="373">
        <v>0.02</v>
      </c>
      <c r="M8" s="373">
        <v>0.02</v>
      </c>
      <c r="N8" s="376">
        <v>0.03</v>
      </c>
    </row>
    <row r="9" spans="1:14" s="371" customFormat="1" ht="93.75" customHeight="1" x14ac:dyDescent="0.2">
      <c r="A9" s="787"/>
      <c r="B9" s="789"/>
      <c r="C9" s="367" t="s">
        <v>479</v>
      </c>
      <c r="D9" s="367" t="s">
        <v>480</v>
      </c>
      <c r="E9" s="369" t="s">
        <v>476</v>
      </c>
      <c r="F9" s="369">
        <v>2</v>
      </c>
      <c r="G9" s="369" t="s">
        <v>477</v>
      </c>
      <c r="H9" s="369" t="s">
        <v>481</v>
      </c>
      <c r="I9" s="369"/>
      <c r="J9" s="369"/>
      <c r="K9" s="369">
        <v>2</v>
      </c>
      <c r="L9" s="369">
        <v>2</v>
      </c>
      <c r="M9" s="369">
        <v>2</v>
      </c>
      <c r="N9" s="370">
        <v>3</v>
      </c>
    </row>
    <row r="10" spans="1:14" s="371" customFormat="1" ht="75.75" customHeight="1" thickBot="1" x14ac:dyDescent="0.25">
      <c r="A10" s="788"/>
      <c r="B10" s="790"/>
      <c r="C10" s="377" t="s">
        <v>482</v>
      </c>
      <c r="D10" s="377" t="s">
        <v>483</v>
      </c>
      <c r="E10" s="378" t="s">
        <v>476</v>
      </c>
      <c r="F10" s="379">
        <v>0.7</v>
      </c>
      <c r="G10" s="380" t="s">
        <v>477</v>
      </c>
      <c r="H10" s="378" t="s">
        <v>484</v>
      </c>
      <c r="I10" s="379"/>
      <c r="J10" s="381"/>
      <c r="K10" s="379">
        <v>0.4</v>
      </c>
      <c r="L10" s="379">
        <v>0.4</v>
      </c>
      <c r="M10" s="379">
        <v>0.7</v>
      </c>
      <c r="N10" s="382">
        <v>0.9</v>
      </c>
    </row>
    <row r="11" spans="1:14" x14ac:dyDescent="0.2">
      <c r="E11" s="384"/>
    </row>
    <row r="14" spans="1:14" x14ac:dyDescent="0.2">
      <c r="A14" s="355" t="s">
        <v>435</v>
      </c>
    </row>
    <row r="15" spans="1:14" x14ac:dyDescent="0.2">
      <c r="A15" s="355" t="s">
        <v>436</v>
      </c>
    </row>
  </sheetData>
  <mergeCells count="12">
    <mergeCell ref="G4:G5"/>
    <mergeCell ref="H4:H5"/>
    <mergeCell ref="I4:J4"/>
    <mergeCell ref="K4:L4"/>
    <mergeCell ref="A6:A10"/>
    <mergeCell ref="B6:B10"/>
    <mergeCell ref="A4:A5"/>
    <mergeCell ref="B4:B5"/>
    <mergeCell ref="C4:C5"/>
    <mergeCell ref="D4:D5"/>
    <mergeCell ref="E4:E5"/>
    <mergeCell ref="F4:F5"/>
  </mergeCells>
  <printOptions horizontalCentered="1"/>
  <pageMargins left="0.23622047244094491" right="0.23622047244094491" top="0.74803149606299213" bottom="0.74803149606299213" header="0.31496062992125984" footer="0.31496062992125984"/>
  <pageSetup paperSize="9" scale="80" orientation="landscape" r:id="rId1"/>
  <headerFooter alignWithMargins="0">
    <oddHeader>&amp;C&amp;"Arial,Negrita"&amp;18PROYECTO DE PRESUPUESTO 2021</oddHeader>
    <oddFooter>&amp;L&amp;"Arial,Negrita"&amp;8PROYECTO DE PRESUPUESTO PARA EL AÑO FISCAL 2020
INFORMACIÓN PARA LA COMISIÓN DE PRESUPUESTO Y CUENTA GENERAL DE LA REPÚBLICA DEL CONGRESO DE LA REPÚBLICA</oddFooter>
  </headerFooter>
  <legacy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
  <sheetViews>
    <sheetView workbookViewId="0"/>
  </sheetViews>
  <sheetFormatPr baseColWidth="10" defaultColWidth="10.7109375" defaultRowHeight="12.75" x14ac:dyDescent="0.2"/>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249977111117893"/>
  </sheetPr>
  <dimension ref="A1:H44"/>
  <sheetViews>
    <sheetView tabSelected="1" view="pageLayout" topLeftCell="A22" zoomScale="85" zoomScaleNormal="100" zoomScalePageLayoutView="85" workbookViewId="0">
      <selection activeCell="P10" sqref="P10"/>
    </sheetView>
  </sheetViews>
  <sheetFormatPr baseColWidth="10" defaultColWidth="11.28515625" defaultRowHeight="12.75" x14ac:dyDescent="0.2"/>
  <cols>
    <col min="1" max="1" width="58" customWidth="1"/>
    <col min="2" max="2" width="9.5703125" customWidth="1"/>
    <col min="3" max="3" width="40.7109375" customWidth="1"/>
    <col min="4" max="4" width="13.42578125" customWidth="1"/>
    <col min="5" max="5" width="15" customWidth="1"/>
    <col min="6" max="6" width="12.42578125" customWidth="1"/>
    <col min="7" max="7" width="10.42578125" customWidth="1"/>
    <col min="8" max="8" width="12.140625" customWidth="1"/>
    <col min="9" max="9" width="7.7109375" customWidth="1"/>
    <col min="11" max="11" width="10.85546875" customWidth="1"/>
    <col min="12" max="12" width="13.5703125" customWidth="1"/>
    <col min="13" max="13" width="11" customWidth="1"/>
    <col min="14" max="14" width="13" customWidth="1"/>
    <col min="15" max="15" width="12.42578125" customWidth="1"/>
    <col min="16" max="16" width="14.140625" customWidth="1"/>
    <col min="17" max="17" width="11" customWidth="1"/>
    <col min="23" max="23" width="16.5703125" customWidth="1"/>
    <col min="30" max="30" width="12.7109375" customWidth="1"/>
    <col min="31" max="31" width="14.7109375" customWidth="1"/>
    <col min="35" max="35" width="13.5703125" customWidth="1"/>
  </cols>
  <sheetData>
    <row r="1" spans="1:8" x14ac:dyDescent="0.2">
      <c r="A1" s="152" t="s">
        <v>398</v>
      </c>
    </row>
    <row r="2" spans="1:8" x14ac:dyDescent="0.2">
      <c r="A2" s="153" t="s">
        <v>348</v>
      </c>
    </row>
    <row r="3" spans="1:8" s="416" customFormat="1" x14ac:dyDescent="0.2">
      <c r="A3" s="319" t="s">
        <v>508</v>
      </c>
      <c r="E3" s="416" t="s">
        <v>509</v>
      </c>
    </row>
    <row r="4" spans="1:8" s="180" customFormat="1" ht="28.35" customHeight="1" x14ac:dyDescent="0.2">
      <c r="A4" s="192" t="s">
        <v>330</v>
      </c>
      <c r="B4" s="193">
        <v>2019</v>
      </c>
      <c r="C4" s="193">
        <v>2020</v>
      </c>
      <c r="D4" s="193">
        <v>2021</v>
      </c>
      <c r="E4" s="192" t="s">
        <v>330</v>
      </c>
      <c r="F4" s="193">
        <v>2019</v>
      </c>
      <c r="G4" s="193">
        <v>2020</v>
      </c>
      <c r="H4" s="193">
        <v>2021</v>
      </c>
    </row>
    <row r="5" spans="1:8" s="184" customFormat="1" x14ac:dyDescent="0.2">
      <c r="A5" s="183" t="s">
        <v>327</v>
      </c>
      <c r="B5" s="417">
        <f t="shared" ref="B5:D7" si="0">+B27+F5+F27</f>
        <v>23525763</v>
      </c>
      <c r="C5" s="417">
        <f t="shared" si="0"/>
        <v>24929307</v>
      </c>
      <c r="D5" s="417">
        <f t="shared" si="0"/>
        <v>22788371</v>
      </c>
      <c r="E5" s="183" t="s">
        <v>327</v>
      </c>
      <c r="F5" s="417">
        <v>0</v>
      </c>
      <c r="G5" s="417">
        <v>0</v>
      </c>
      <c r="H5" s="417">
        <v>0</v>
      </c>
    </row>
    <row r="6" spans="1:8" s="184" customFormat="1" ht="19.5" customHeight="1" x14ac:dyDescent="0.2">
      <c r="A6" s="183" t="s">
        <v>328</v>
      </c>
      <c r="B6" s="417">
        <f t="shared" si="0"/>
        <v>44913100</v>
      </c>
      <c r="C6" s="417">
        <f t="shared" si="0"/>
        <v>46215142</v>
      </c>
      <c r="D6" s="417">
        <f t="shared" si="0"/>
        <v>50781325</v>
      </c>
      <c r="E6" s="183" t="s">
        <v>328</v>
      </c>
      <c r="F6" s="417">
        <v>0</v>
      </c>
      <c r="G6" s="417">
        <v>0</v>
      </c>
      <c r="H6" s="417">
        <v>0</v>
      </c>
    </row>
    <row r="7" spans="1:8" s="184" customFormat="1" x14ac:dyDescent="0.2">
      <c r="A7" s="183" t="s">
        <v>329</v>
      </c>
      <c r="B7" s="417">
        <f t="shared" si="0"/>
        <v>0</v>
      </c>
      <c r="C7" s="417">
        <f t="shared" si="0"/>
        <v>2400000</v>
      </c>
      <c r="D7" s="417">
        <f t="shared" si="0"/>
        <v>0</v>
      </c>
      <c r="E7" s="183" t="s">
        <v>329</v>
      </c>
      <c r="F7" s="417">
        <v>0</v>
      </c>
      <c r="G7" s="417">
        <v>0</v>
      </c>
      <c r="H7" s="417">
        <v>0</v>
      </c>
    </row>
    <row r="8" spans="1:8" s="189" customFormat="1" ht="28.35" customHeight="1" x14ac:dyDescent="0.2">
      <c r="A8" s="190" t="s">
        <v>321</v>
      </c>
      <c r="B8" s="418">
        <f>SUM(B5:B7)</f>
        <v>68438863</v>
      </c>
      <c r="C8" s="418">
        <f t="shared" ref="C8:D8" si="1">SUM(C5:C7)</f>
        <v>73544449</v>
      </c>
      <c r="D8" s="418">
        <f t="shared" si="1"/>
        <v>73569696</v>
      </c>
      <c r="E8" s="190" t="s">
        <v>321</v>
      </c>
      <c r="F8" s="418">
        <f>SUM(F5:F7)</f>
        <v>0</v>
      </c>
      <c r="G8" s="418">
        <f t="shared" ref="G8" si="2">SUM(G5:G7)</f>
        <v>0</v>
      </c>
      <c r="H8" s="418">
        <f t="shared" ref="H8" si="3">SUM(H5:H7)</f>
        <v>0</v>
      </c>
    </row>
    <row r="10" spans="1:8" s="180" customFormat="1" ht="28.35" customHeight="1" x14ac:dyDescent="0.2">
      <c r="A10" s="192" t="s">
        <v>331</v>
      </c>
      <c r="B10" s="193">
        <v>2019</v>
      </c>
      <c r="C10" s="193" t="s">
        <v>399</v>
      </c>
      <c r="D10" s="193" t="s">
        <v>400</v>
      </c>
      <c r="E10" s="192" t="s">
        <v>331</v>
      </c>
      <c r="F10" s="193">
        <v>2019</v>
      </c>
      <c r="G10" s="193" t="s">
        <v>399</v>
      </c>
      <c r="H10" s="193" t="s">
        <v>400</v>
      </c>
    </row>
    <row r="11" spans="1:8" s="184" customFormat="1" x14ac:dyDescent="0.2">
      <c r="A11" s="183" t="s">
        <v>327</v>
      </c>
      <c r="B11" s="417">
        <f>+B33+F11+F33</f>
        <v>25745991</v>
      </c>
      <c r="C11" s="417">
        <f>+C33+G11+G33</f>
        <v>25753753</v>
      </c>
      <c r="D11" s="417">
        <f>+D33+H11+H33</f>
        <v>22788371</v>
      </c>
      <c r="E11" s="183" t="s">
        <v>327</v>
      </c>
      <c r="F11" s="417">
        <v>244119</v>
      </c>
      <c r="G11" s="417">
        <v>110975</v>
      </c>
      <c r="H11" s="417">
        <v>0</v>
      </c>
    </row>
    <row r="12" spans="1:8" s="184" customFormat="1" x14ac:dyDescent="0.2">
      <c r="A12" s="183" t="s">
        <v>328</v>
      </c>
      <c r="B12" s="417">
        <f t="shared" ref="B12:D13" si="4">+B34+F12+F34</f>
        <v>54983023</v>
      </c>
      <c r="C12" s="417">
        <f t="shared" si="4"/>
        <v>51101596</v>
      </c>
      <c r="D12" s="417">
        <f t="shared" si="4"/>
        <v>50781325</v>
      </c>
      <c r="E12" s="183" t="s">
        <v>328</v>
      </c>
      <c r="F12" s="417">
        <v>609100</v>
      </c>
      <c r="G12" s="417">
        <v>819195</v>
      </c>
      <c r="H12" s="417">
        <v>0</v>
      </c>
    </row>
    <row r="13" spans="1:8" s="184" customFormat="1" x14ac:dyDescent="0.2">
      <c r="A13" s="183" t="s">
        <v>329</v>
      </c>
      <c r="B13" s="417">
        <f t="shared" si="4"/>
        <v>0</v>
      </c>
      <c r="C13" s="417">
        <f t="shared" si="4"/>
        <v>2357018</v>
      </c>
      <c r="D13" s="417">
        <f t="shared" si="4"/>
        <v>0</v>
      </c>
      <c r="E13" s="183" t="s">
        <v>329</v>
      </c>
      <c r="F13" s="417">
        <v>0</v>
      </c>
      <c r="G13" s="417">
        <v>0</v>
      </c>
      <c r="H13" s="417">
        <v>0</v>
      </c>
    </row>
    <row r="14" spans="1:8" s="189" customFormat="1" ht="28.35" customHeight="1" x14ac:dyDescent="0.2">
      <c r="A14" s="190" t="s">
        <v>322</v>
      </c>
      <c r="B14" s="418">
        <f>SUM(B11:B13)</f>
        <v>80729014</v>
      </c>
      <c r="C14" s="418">
        <f t="shared" ref="C14:D14" si="5">SUM(C11:C13)</f>
        <v>79212367</v>
      </c>
      <c r="D14" s="418">
        <f t="shared" si="5"/>
        <v>73569696</v>
      </c>
      <c r="E14" s="190" t="s">
        <v>322</v>
      </c>
      <c r="F14" s="418">
        <f>SUM(F11:F13)</f>
        <v>853219</v>
      </c>
      <c r="G14" s="418">
        <f t="shared" ref="G14" si="6">SUM(G11:G13)</f>
        <v>930170</v>
      </c>
      <c r="H14" s="418">
        <f t="shared" ref="H14" si="7">SUM(H11:H13)</f>
        <v>0</v>
      </c>
    </row>
    <row r="16" spans="1:8" s="180" customFormat="1" ht="28.35" customHeight="1" x14ac:dyDescent="0.2">
      <c r="A16" s="192" t="s">
        <v>332</v>
      </c>
      <c r="B16" s="193">
        <v>2019</v>
      </c>
      <c r="C16" s="193" t="s">
        <v>399</v>
      </c>
      <c r="D16" s="193" t="s">
        <v>400</v>
      </c>
      <c r="E16" s="192" t="s">
        <v>332</v>
      </c>
      <c r="F16" s="193">
        <v>2019</v>
      </c>
      <c r="G16" s="193" t="s">
        <v>399</v>
      </c>
      <c r="H16" s="193" t="s">
        <v>400</v>
      </c>
    </row>
    <row r="17" spans="1:8" s="184" customFormat="1" x14ac:dyDescent="0.2">
      <c r="A17" s="183" t="s">
        <v>327</v>
      </c>
      <c r="B17" s="417">
        <f>+B39+F17+F39</f>
        <v>24706416.759999998</v>
      </c>
      <c r="C17" s="417">
        <f>+C39+G17+G39</f>
        <v>25753753</v>
      </c>
      <c r="D17" s="417">
        <f>+D39+H17+H39</f>
        <v>22788371</v>
      </c>
      <c r="E17" s="183" t="s">
        <v>327</v>
      </c>
      <c r="F17" s="417">
        <v>168101.15</v>
      </c>
      <c r="G17" s="417">
        <v>110975</v>
      </c>
      <c r="H17" s="417">
        <v>0</v>
      </c>
    </row>
    <row r="18" spans="1:8" s="184" customFormat="1" x14ac:dyDescent="0.2">
      <c r="A18" s="183" t="s">
        <v>328</v>
      </c>
      <c r="B18" s="417">
        <f t="shared" ref="B18:D19" si="8">+B40+F18+F40</f>
        <v>53311212.189999998</v>
      </c>
      <c r="C18" s="417">
        <f t="shared" si="8"/>
        <v>51101596</v>
      </c>
      <c r="D18" s="417">
        <f t="shared" si="8"/>
        <v>50781325</v>
      </c>
      <c r="E18" s="183" t="s">
        <v>328</v>
      </c>
      <c r="F18" s="417">
        <v>482936.41</v>
      </c>
      <c r="G18" s="417">
        <v>819195</v>
      </c>
      <c r="H18" s="417">
        <v>0</v>
      </c>
    </row>
    <row r="19" spans="1:8" s="184" customFormat="1" x14ac:dyDescent="0.2">
      <c r="A19" s="183" t="s">
        <v>329</v>
      </c>
      <c r="B19" s="417">
        <f t="shared" si="8"/>
        <v>0</v>
      </c>
      <c r="C19" s="417">
        <f t="shared" si="8"/>
        <v>2357018</v>
      </c>
      <c r="D19" s="417">
        <f t="shared" si="8"/>
        <v>0</v>
      </c>
      <c r="E19" s="183" t="s">
        <v>329</v>
      </c>
      <c r="F19" s="417"/>
      <c r="G19" s="417">
        <v>0</v>
      </c>
      <c r="H19" s="417">
        <v>0</v>
      </c>
    </row>
    <row r="20" spans="1:8" s="189" customFormat="1" ht="28.35" customHeight="1" x14ac:dyDescent="0.2">
      <c r="A20" s="190" t="s">
        <v>323</v>
      </c>
      <c r="B20" s="418">
        <f>SUM(B17:B19)</f>
        <v>78017628.949999988</v>
      </c>
      <c r="C20" s="418">
        <f t="shared" ref="C20" si="9">SUM(C17:C19)</f>
        <v>79212367</v>
      </c>
      <c r="D20" s="418">
        <f t="shared" ref="D20" si="10">SUM(D17:D19)</f>
        <v>73569696</v>
      </c>
      <c r="E20" s="190" t="s">
        <v>323</v>
      </c>
      <c r="F20" s="418">
        <f>SUM(F17:F19)</f>
        <v>651037.55999999994</v>
      </c>
      <c r="G20" s="418">
        <f t="shared" ref="G20" si="11">SUM(G17:G19)</f>
        <v>930170</v>
      </c>
      <c r="H20" s="418">
        <f t="shared" ref="H20" si="12">SUM(H17:H19)</f>
        <v>0</v>
      </c>
    </row>
    <row r="21" spans="1:8" x14ac:dyDescent="0.2">
      <c r="A21" s="346" t="s">
        <v>401</v>
      </c>
      <c r="E21" s="346" t="s">
        <v>401</v>
      </c>
    </row>
    <row r="22" spans="1:8" x14ac:dyDescent="0.2">
      <c r="A22" s="347" t="s">
        <v>402</v>
      </c>
      <c r="E22" s="347" t="s">
        <v>402</v>
      </c>
    </row>
    <row r="25" spans="1:8" s="416" customFormat="1" x14ac:dyDescent="0.2">
      <c r="A25" s="416" t="s">
        <v>507</v>
      </c>
      <c r="E25" s="416" t="s">
        <v>510</v>
      </c>
    </row>
    <row r="26" spans="1:8" ht="39.6" customHeight="1" x14ac:dyDescent="0.2">
      <c r="A26" s="192" t="s">
        <v>330</v>
      </c>
      <c r="B26" s="193">
        <v>2019</v>
      </c>
      <c r="C26" s="193">
        <v>2020</v>
      </c>
      <c r="D26" s="193">
        <v>2021</v>
      </c>
      <c r="E26" s="192" t="s">
        <v>330</v>
      </c>
      <c r="F26" s="193">
        <v>2019</v>
      </c>
      <c r="G26" s="193">
        <v>2020</v>
      </c>
      <c r="H26" s="193">
        <v>2021</v>
      </c>
    </row>
    <row r="27" spans="1:8" x14ac:dyDescent="0.2">
      <c r="A27" s="183" t="s">
        <v>327</v>
      </c>
      <c r="B27" s="417">
        <v>23525763</v>
      </c>
      <c r="C27" s="417">
        <v>24929307</v>
      </c>
      <c r="D27" s="419">
        <v>22788371</v>
      </c>
      <c r="E27" s="183" t="s">
        <v>327</v>
      </c>
      <c r="F27" s="417">
        <v>0</v>
      </c>
      <c r="G27" s="417">
        <v>0</v>
      </c>
      <c r="H27" s="417">
        <v>0</v>
      </c>
    </row>
    <row r="28" spans="1:8" x14ac:dyDescent="0.2">
      <c r="A28" s="183" t="s">
        <v>328</v>
      </c>
      <c r="B28" s="417">
        <v>44913100</v>
      </c>
      <c r="C28" s="417">
        <v>46215142</v>
      </c>
      <c r="D28" s="419">
        <v>50781325</v>
      </c>
      <c r="E28" s="183" t="s">
        <v>328</v>
      </c>
      <c r="F28" s="417">
        <v>0</v>
      </c>
      <c r="G28" s="417">
        <v>0</v>
      </c>
      <c r="H28" s="417">
        <v>0</v>
      </c>
    </row>
    <row r="29" spans="1:8" x14ac:dyDescent="0.2">
      <c r="A29" s="183" t="s">
        <v>329</v>
      </c>
      <c r="B29" s="417"/>
      <c r="C29" s="417">
        <v>2400000</v>
      </c>
      <c r="D29" s="417"/>
      <c r="E29" s="183" t="s">
        <v>329</v>
      </c>
      <c r="F29" s="417">
        <v>0</v>
      </c>
      <c r="G29" s="417">
        <v>0</v>
      </c>
      <c r="H29" s="417">
        <v>0</v>
      </c>
    </row>
    <row r="30" spans="1:8" x14ac:dyDescent="0.2">
      <c r="A30" s="190" t="s">
        <v>321</v>
      </c>
      <c r="B30" s="418">
        <f>SUM(B27:B29)</f>
        <v>68438863</v>
      </c>
      <c r="C30" s="418">
        <f t="shared" ref="C30" si="13">SUM(C27:C29)</f>
        <v>73544449</v>
      </c>
      <c r="D30" s="418">
        <f t="shared" ref="D30" si="14">SUM(D27:D29)</f>
        <v>73569696</v>
      </c>
      <c r="E30" s="190" t="s">
        <v>321</v>
      </c>
      <c r="F30" s="418">
        <f>SUM(F27:F29)</f>
        <v>0</v>
      </c>
      <c r="G30" s="418">
        <f t="shared" ref="G30" si="15">SUM(G27:G29)</f>
        <v>0</v>
      </c>
      <c r="H30" s="418">
        <f t="shared" ref="H30" si="16">SUM(H27:H29)</f>
        <v>0</v>
      </c>
    </row>
    <row r="32" spans="1:8" ht="36.6" customHeight="1" x14ac:dyDescent="0.2">
      <c r="A32" s="192" t="s">
        <v>331</v>
      </c>
      <c r="B32" s="193">
        <v>2019</v>
      </c>
      <c r="C32" s="193" t="s">
        <v>399</v>
      </c>
      <c r="D32" s="193" t="s">
        <v>400</v>
      </c>
      <c r="E32" s="192" t="s">
        <v>331</v>
      </c>
      <c r="F32" s="193">
        <v>2019</v>
      </c>
      <c r="G32" s="193" t="s">
        <v>399</v>
      </c>
      <c r="H32" s="193" t="s">
        <v>400</v>
      </c>
    </row>
    <row r="33" spans="1:8" x14ac:dyDescent="0.2">
      <c r="A33" s="183" t="s">
        <v>327</v>
      </c>
      <c r="B33" s="417">
        <v>25433000</v>
      </c>
      <c r="C33" s="417">
        <v>25612778</v>
      </c>
      <c r="D33" s="419">
        <v>22788371</v>
      </c>
      <c r="E33" s="183" t="s">
        <v>327</v>
      </c>
      <c r="F33" s="417">
        <v>68872</v>
      </c>
      <c r="G33" s="417">
        <v>30000</v>
      </c>
      <c r="H33" s="417">
        <v>0</v>
      </c>
    </row>
    <row r="34" spans="1:8" x14ac:dyDescent="0.2">
      <c r="A34" s="183" t="s">
        <v>328</v>
      </c>
      <c r="B34" s="417">
        <v>54373923</v>
      </c>
      <c r="C34" s="417">
        <v>50282401</v>
      </c>
      <c r="D34" s="419">
        <v>50781325</v>
      </c>
      <c r="E34" s="183" t="s">
        <v>328</v>
      </c>
      <c r="F34" s="417">
        <v>0</v>
      </c>
      <c r="G34" s="417"/>
      <c r="H34" s="417">
        <v>0</v>
      </c>
    </row>
    <row r="35" spans="1:8" x14ac:dyDescent="0.2">
      <c r="A35" s="183" t="s">
        <v>329</v>
      </c>
      <c r="B35" s="417"/>
      <c r="C35" s="417">
        <v>2357018</v>
      </c>
      <c r="D35" s="417"/>
      <c r="E35" s="183" t="s">
        <v>329</v>
      </c>
      <c r="F35" s="417">
        <v>0</v>
      </c>
      <c r="G35" s="417"/>
      <c r="H35" s="417">
        <v>0</v>
      </c>
    </row>
    <row r="36" spans="1:8" x14ac:dyDescent="0.2">
      <c r="A36" s="190" t="s">
        <v>322</v>
      </c>
      <c r="B36" s="418">
        <f>SUM(B33:B35)</f>
        <v>79806923</v>
      </c>
      <c r="C36" s="418">
        <f t="shared" ref="C36" si="17">SUM(C33:C35)</f>
        <v>78252197</v>
      </c>
      <c r="D36" s="418">
        <f t="shared" ref="D36" si="18">SUM(D33:D35)</f>
        <v>73569696</v>
      </c>
      <c r="E36" s="190" t="s">
        <v>322</v>
      </c>
      <c r="F36" s="418">
        <f>SUM(F33:F35)</f>
        <v>68872</v>
      </c>
      <c r="G36" s="418">
        <f t="shared" ref="G36" si="19">SUM(G33:G35)</f>
        <v>30000</v>
      </c>
      <c r="H36" s="418">
        <f t="shared" ref="H36" si="20">SUM(H33:H35)</f>
        <v>0</v>
      </c>
    </row>
    <row r="37" spans="1:8" x14ac:dyDescent="0.2">
      <c r="A37" s="415" t="s">
        <v>506</v>
      </c>
    </row>
    <row r="38" spans="1:8" ht="35.450000000000003" customHeight="1" x14ac:dyDescent="0.2">
      <c r="A38" s="192" t="s">
        <v>332</v>
      </c>
      <c r="B38" s="193">
        <v>2019</v>
      </c>
      <c r="C38" s="193" t="s">
        <v>399</v>
      </c>
      <c r="D38" s="193" t="s">
        <v>400</v>
      </c>
      <c r="E38" s="192" t="s">
        <v>332</v>
      </c>
      <c r="F38" s="193">
        <v>2019</v>
      </c>
      <c r="G38" s="193" t="s">
        <v>399</v>
      </c>
      <c r="H38" s="193" t="s">
        <v>400</v>
      </c>
    </row>
    <row r="39" spans="1:8" x14ac:dyDescent="0.2">
      <c r="A39" s="183" t="s">
        <v>327</v>
      </c>
      <c r="B39" s="417">
        <v>24533912.699999999</v>
      </c>
      <c r="C39" s="417">
        <v>25612778</v>
      </c>
      <c r="D39" s="419">
        <v>22788371</v>
      </c>
      <c r="E39" s="183" t="s">
        <v>327</v>
      </c>
      <c r="F39" s="417">
        <v>4402.91</v>
      </c>
      <c r="G39" s="417">
        <v>30000</v>
      </c>
      <c r="H39" s="417">
        <v>0</v>
      </c>
    </row>
    <row r="40" spans="1:8" x14ac:dyDescent="0.2">
      <c r="A40" s="183" t="s">
        <v>328</v>
      </c>
      <c r="B40" s="417">
        <v>52828275.780000001</v>
      </c>
      <c r="C40" s="417">
        <v>50282401</v>
      </c>
      <c r="D40" s="419">
        <v>50781325</v>
      </c>
      <c r="E40" s="183" t="s">
        <v>328</v>
      </c>
      <c r="F40" s="417">
        <v>0</v>
      </c>
      <c r="G40" s="417">
        <v>0</v>
      </c>
      <c r="H40" s="417">
        <v>0</v>
      </c>
    </row>
    <row r="41" spans="1:8" x14ac:dyDescent="0.2">
      <c r="A41" s="183" t="s">
        <v>329</v>
      </c>
      <c r="B41" s="417"/>
      <c r="C41" s="417">
        <v>2357018</v>
      </c>
      <c r="D41" s="417"/>
      <c r="E41" s="183" t="s">
        <v>329</v>
      </c>
      <c r="F41" s="417">
        <v>0</v>
      </c>
      <c r="G41" s="417">
        <v>0</v>
      </c>
      <c r="H41" s="417">
        <v>0</v>
      </c>
    </row>
    <row r="42" spans="1:8" x14ac:dyDescent="0.2">
      <c r="A42" s="190" t="s">
        <v>323</v>
      </c>
      <c r="B42" s="418">
        <f>SUM(B39:B41)</f>
        <v>77362188.480000004</v>
      </c>
      <c r="C42" s="418">
        <f t="shared" ref="C42" si="21">SUM(C39:C41)</f>
        <v>78252197</v>
      </c>
      <c r="D42" s="418">
        <f t="shared" ref="D42" si="22">SUM(D39:D41)</f>
        <v>73569696</v>
      </c>
      <c r="E42" s="190" t="s">
        <v>323</v>
      </c>
      <c r="F42" s="418">
        <f>SUM(F39:F41)</f>
        <v>4402.91</v>
      </c>
      <c r="G42" s="418">
        <f t="shared" ref="G42" si="23">SUM(G39:G41)</f>
        <v>30000</v>
      </c>
      <c r="H42" s="418">
        <f t="shared" ref="H42" si="24">SUM(H39:H41)</f>
        <v>0</v>
      </c>
    </row>
    <row r="43" spans="1:8" x14ac:dyDescent="0.2">
      <c r="A43" s="346" t="s">
        <v>401</v>
      </c>
      <c r="E43" s="346" t="s">
        <v>401</v>
      </c>
    </row>
    <row r="44" spans="1:8" x14ac:dyDescent="0.2">
      <c r="A44" s="347" t="s">
        <v>402</v>
      </c>
      <c r="E44" s="347" t="s">
        <v>402</v>
      </c>
    </row>
  </sheetData>
  <pageMargins left="0.70866141732283472" right="0.51181102362204722" top="0.74803149606299213" bottom="0.74803149606299213" header="0.31496062992125984" footer="0.31496062992125984"/>
  <pageSetup paperSize="9" orientation="portrait" r:id="rId1"/>
  <headerFooter>
    <oddHeader xml:space="preserve">&amp;L&amp;"Arial,Negrita"&amp;14
&amp;C&amp;"Arial,Negrita"&amp;18PROYECTO DE PRESUPUESTO 2021&amp;R&amp;"Arial,Negrita"&amp;14 </oddHeader>
    <oddFooter>&amp;L&amp;"Arial,Negrita"&amp;8PROYECTO DE PRESUPUESTO PARA EL AÑO FISCAL 2020
INFORMACIÓN PARA LA COMISIÓN DE PRESUPUESTO Y CUENTA GENERAL DE LA REPÚBLICA DEL CONGRESO DE LA REPÚBLICA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249977111117893"/>
  </sheetPr>
  <dimension ref="A1:H106"/>
  <sheetViews>
    <sheetView tabSelected="1" showWhiteSpace="0" view="pageLayout" topLeftCell="A58" zoomScaleNormal="100" workbookViewId="0">
      <selection activeCell="P10" sqref="P10"/>
    </sheetView>
  </sheetViews>
  <sheetFormatPr baseColWidth="10" defaultColWidth="11.28515625" defaultRowHeight="12.75" x14ac:dyDescent="0.2"/>
  <cols>
    <col min="1" max="1" width="52.28515625" customWidth="1"/>
    <col min="2" max="2" width="9.5703125" customWidth="1"/>
    <col min="3" max="3" width="40.7109375" customWidth="1"/>
    <col min="4" max="4" width="13.42578125" customWidth="1"/>
    <col min="5" max="5" width="15" customWidth="1"/>
    <col min="6" max="6" width="12.42578125" customWidth="1"/>
    <col min="7" max="7" width="10.42578125" customWidth="1"/>
    <col min="8" max="8" width="12.140625" customWidth="1"/>
    <col min="9" max="9" width="7.7109375" customWidth="1"/>
    <col min="11" max="11" width="10.85546875" customWidth="1"/>
    <col min="12" max="12" width="13.5703125" customWidth="1"/>
    <col min="13" max="13" width="11" customWidth="1"/>
    <col min="14" max="14" width="13" customWidth="1"/>
    <col min="15" max="15" width="12.42578125" customWidth="1"/>
    <col min="16" max="16" width="14.140625" customWidth="1"/>
    <col min="17" max="17" width="11" customWidth="1"/>
    <col min="23" max="23" width="16.5703125" customWidth="1"/>
    <col min="30" max="30" width="12.7109375" customWidth="1"/>
    <col min="31" max="31" width="14.7109375" customWidth="1"/>
    <col min="35" max="35" width="13.5703125" customWidth="1"/>
  </cols>
  <sheetData>
    <row r="1" spans="1:8" x14ac:dyDescent="0.2">
      <c r="A1" s="152" t="s">
        <v>403</v>
      </c>
      <c r="E1" s="152" t="s">
        <v>403</v>
      </c>
    </row>
    <row r="2" spans="1:8" x14ac:dyDescent="0.2">
      <c r="A2" s="153" t="s">
        <v>511</v>
      </c>
      <c r="E2" s="416" t="s">
        <v>512</v>
      </c>
    </row>
    <row r="3" spans="1:8" s="180" customFormat="1" ht="28.35" customHeight="1" x14ac:dyDescent="0.2">
      <c r="A3" s="192" t="s">
        <v>326</v>
      </c>
      <c r="B3" s="193">
        <v>2019</v>
      </c>
      <c r="C3" s="193">
        <v>2020</v>
      </c>
      <c r="D3" s="193">
        <v>2021</v>
      </c>
      <c r="E3" s="192" t="s">
        <v>326</v>
      </c>
      <c r="F3" s="193">
        <v>2019</v>
      </c>
      <c r="G3" s="193">
        <v>2020</v>
      </c>
      <c r="H3" s="193">
        <v>2021</v>
      </c>
    </row>
    <row r="4" spans="1:8" s="186" customFormat="1" x14ac:dyDescent="0.2">
      <c r="A4" s="185" t="s">
        <v>108</v>
      </c>
      <c r="B4" s="422">
        <f>SUM(B5:B10)</f>
        <v>68438863</v>
      </c>
      <c r="C4" s="422">
        <f>SUM(C5:C10)</f>
        <v>73544449</v>
      </c>
      <c r="D4" s="422">
        <f>SUM(D5:D10)</f>
        <v>73569332</v>
      </c>
      <c r="E4" s="185" t="s">
        <v>108</v>
      </c>
      <c r="F4" s="422">
        <f>SUM(F5:F10)</f>
        <v>0</v>
      </c>
      <c r="G4" s="422">
        <f>SUM(G5:G10)</f>
        <v>0</v>
      </c>
      <c r="H4" s="422">
        <f>SUM(H5:H10)</f>
        <v>0</v>
      </c>
    </row>
    <row r="5" spans="1:8" s="184" customFormat="1" x14ac:dyDescent="0.2">
      <c r="A5" s="182" t="s">
        <v>97</v>
      </c>
      <c r="B5" s="417">
        <f>+B59+F5+F59</f>
        <v>0</v>
      </c>
      <c r="C5" s="417">
        <f>+C59+G5+G59</f>
        <v>0</v>
      </c>
      <c r="D5" s="417">
        <f>+D59+H5+H59</f>
        <v>0</v>
      </c>
      <c r="E5" s="182" t="s">
        <v>97</v>
      </c>
      <c r="F5" s="183">
        <v>0</v>
      </c>
      <c r="G5" s="183">
        <v>0</v>
      </c>
      <c r="H5" s="183"/>
    </row>
    <row r="6" spans="1:8" s="184" customFormat="1" ht="19.5" customHeight="1" x14ac:dyDescent="0.2">
      <c r="A6" s="182" t="s">
        <v>98</v>
      </c>
      <c r="B6" s="417">
        <f t="shared" ref="B6:D15" si="0">+B60+F6+F60</f>
        <v>28524881</v>
      </c>
      <c r="C6" s="417">
        <f t="shared" si="0"/>
        <v>28524883</v>
      </c>
      <c r="D6" s="417">
        <f t="shared" si="0"/>
        <v>28524881</v>
      </c>
      <c r="E6" s="182" t="s">
        <v>98</v>
      </c>
      <c r="F6" s="183">
        <v>0</v>
      </c>
      <c r="G6" s="183">
        <v>0</v>
      </c>
      <c r="H6" s="183"/>
    </row>
    <row r="7" spans="1:8" s="184" customFormat="1" x14ac:dyDescent="0.2">
      <c r="A7" s="182" t="s">
        <v>99</v>
      </c>
      <c r="B7" s="417">
        <f t="shared" si="0"/>
        <v>1980000</v>
      </c>
      <c r="C7" s="417">
        <f t="shared" si="0"/>
        <v>1980000</v>
      </c>
      <c r="D7" s="417">
        <f t="shared" si="0"/>
        <v>1711200</v>
      </c>
      <c r="E7" s="182" t="s">
        <v>99</v>
      </c>
      <c r="F7" s="183">
        <v>0</v>
      </c>
      <c r="G7" s="183">
        <v>0</v>
      </c>
      <c r="H7" s="183"/>
    </row>
    <row r="8" spans="1:8" s="184" customFormat="1" x14ac:dyDescent="0.2">
      <c r="A8" s="182" t="s">
        <v>100</v>
      </c>
      <c r="B8" s="417">
        <f t="shared" si="0"/>
        <v>37762212</v>
      </c>
      <c r="C8" s="417">
        <f t="shared" si="0"/>
        <v>42894116</v>
      </c>
      <c r="D8" s="417">
        <f t="shared" si="0"/>
        <v>43222979</v>
      </c>
      <c r="E8" s="182" t="s">
        <v>100</v>
      </c>
      <c r="F8" s="183">
        <v>0</v>
      </c>
      <c r="G8" s="183">
        <v>0</v>
      </c>
      <c r="H8" s="183"/>
    </row>
    <row r="9" spans="1:8" s="184" customFormat="1" x14ac:dyDescent="0.2">
      <c r="A9" s="182" t="s">
        <v>129</v>
      </c>
      <c r="B9" s="417">
        <f t="shared" si="0"/>
        <v>2770</v>
      </c>
      <c r="C9" s="417">
        <f t="shared" si="0"/>
        <v>6450</v>
      </c>
      <c r="D9" s="417">
        <f t="shared" si="0"/>
        <v>4151</v>
      </c>
      <c r="E9" s="182" t="s">
        <v>129</v>
      </c>
      <c r="F9" s="183">
        <v>0</v>
      </c>
      <c r="G9" s="183">
        <v>0</v>
      </c>
      <c r="H9" s="183"/>
    </row>
    <row r="10" spans="1:8" s="184" customFormat="1" x14ac:dyDescent="0.2">
      <c r="A10" s="182" t="s">
        <v>130</v>
      </c>
      <c r="B10" s="417">
        <f t="shared" si="0"/>
        <v>169000</v>
      </c>
      <c r="C10" s="417">
        <f t="shared" si="0"/>
        <v>139000</v>
      </c>
      <c r="D10" s="417">
        <f t="shared" si="0"/>
        <v>106121</v>
      </c>
      <c r="E10" s="182" t="s">
        <v>130</v>
      </c>
      <c r="F10" s="183">
        <v>0</v>
      </c>
      <c r="G10" s="183">
        <v>0</v>
      </c>
      <c r="H10" s="183"/>
    </row>
    <row r="11" spans="1:8" s="184" customFormat="1" x14ac:dyDescent="0.2">
      <c r="A11" s="185" t="s">
        <v>96</v>
      </c>
      <c r="B11" s="422">
        <f>SUM(B12:B15)</f>
        <v>0</v>
      </c>
      <c r="C11" s="422">
        <f>SUM(C12:C15)</f>
        <v>0</v>
      </c>
      <c r="D11" s="422">
        <f>SUM(D12:D15)</f>
        <v>0</v>
      </c>
      <c r="E11" s="185" t="s">
        <v>96</v>
      </c>
      <c r="F11" s="422">
        <f>SUM(F12:F15)</f>
        <v>0</v>
      </c>
      <c r="G11" s="422">
        <f>SUM(G12:G15)</f>
        <v>0</v>
      </c>
      <c r="H11" s="422">
        <f>SUM(H12:H15)</f>
        <v>0</v>
      </c>
    </row>
    <row r="12" spans="1:8" s="184" customFormat="1" x14ac:dyDescent="0.2">
      <c r="A12" s="182" t="s">
        <v>128</v>
      </c>
      <c r="B12" s="417">
        <f t="shared" si="0"/>
        <v>0</v>
      </c>
      <c r="C12" s="417">
        <f t="shared" si="0"/>
        <v>0</v>
      </c>
      <c r="D12" s="417">
        <f t="shared" si="0"/>
        <v>0</v>
      </c>
      <c r="E12" s="182" t="s">
        <v>128</v>
      </c>
      <c r="F12" s="183">
        <v>0</v>
      </c>
      <c r="G12" s="183">
        <v>0</v>
      </c>
      <c r="H12" s="183"/>
    </row>
    <row r="13" spans="1:8" s="184" customFormat="1" x14ac:dyDescent="0.2">
      <c r="A13" s="182" t="s">
        <v>131</v>
      </c>
      <c r="B13" s="417">
        <f t="shared" si="0"/>
        <v>0</v>
      </c>
      <c r="C13" s="417">
        <f t="shared" si="0"/>
        <v>0</v>
      </c>
      <c r="D13" s="417">
        <f t="shared" si="0"/>
        <v>0</v>
      </c>
      <c r="E13" s="182" t="s">
        <v>131</v>
      </c>
      <c r="F13" s="183">
        <v>0</v>
      </c>
      <c r="G13" s="183">
        <v>0</v>
      </c>
      <c r="H13" s="183"/>
    </row>
    <row r="14" spans="1:8" s="184" customFormat="1" x14ac:dyDescent="0.2">
      <c r="A14" s="182" t="s">
        <v>105</v>
      </c>
      <c r="B14" s="417">
        <f t="shared" si="0"/>
        <v>0</v>
      </c>
      <c r="C14" s="417">
        <f t="shared" si="0"/>
        <v>0</v>
      </c>
      <c r="D14" s="417">
        <f t="shared" si="0"/>
        <v>0</v>
      </c>
      <c r="E14" s="182" t="s">
        <v>105</v>
      </c>
      <c r="F14" s="183">
        <v>0</v>
      </c>
      <c r="G14" s="183">
        <v>0</v>
      </c>
      <c r="H14" s="183"/>
    </row>
    <row r="15" spans="1:8" s="184" customFormat="1" x14ac:dyDescent="0.2">
      <c r="A15" s="182" t="s">
        <v>106</v>
      </c>
      <c r="B15" s="417">
        <f t="shared" si="0"/>
        <v>0</v>
      </c>
      <c r="C15" s="417">
        <f t="shared" si="0"/>
        <v>0</v>
      </c>
      <c r="D15" s="417">
        <f t="shared" si="0"/>
        <v>0</v>
      </c>
      <c r="E15" s="182" t="s">
        <v>106</v>
      </c>
      <c r="F15" s="183">
        <v>0</v>
      </c>
      <c r="G15" s="183">
        <v>0</v>
      </c>
      <c r="H15" s="183"/>
    </row>
    <row r="16" spans="1:8" s="184" customFormat="1" x14ac:dyDescent="0.2">
      <c r="A16" s="185" t="s">
        <v>80</v>
      </c>
      <c r="B16" s="185">
        <f>SUM(B17)</f>
        <v>0</v>
      </c>
      <c r="C16" s="185">
        <f>SUM(C17)</f>
        <v>0</v>
      </c>
      <c r="D16" s="185">
        <f>SUM(D17)</f>
        <v>0</v>
      </c>
      <c r="E16" s="185" t="s">
        <v>80</v>
      </c>
      <c r="F16" s="185">
        <f>SUM(F17)</f>
        <v>0</v>
      </c>
      <c r="G16" s="185">
        <f>SUM(G17)</f>
        <v>0</v>
      </c>
      <c r="H16" s="185">
        <f>SUM(H17)</f>
        <v>0</v>
      </c>
    </row>
    <row r="17" spans="1:8" s="184" customFormat="1" x14ac:dyDescent="0.2">
      <c r="A17" s="182" t="s">
        <v>107</v>
      </c>
      <c r="B17" s="183"/>
      <c r="C17" s="183"/>
      <c r="D17" s="183"/>
      <c r="E17" s="182" t="s">
        <v>107</v>
      </c>
      <c r="F17" s="183">
        <v>0</v>
      </c>
      <c r="G17" s="183">
        <v>0</v>
      </c>
      <c r="H17" s="183"/>
    </row>
    <row r="18" spans="1:8" s="189" customFormat="1" ht="18" customHeight="1" x14ac:dyDescent="0.2">
      <c r="A18" s="187" t="s">
        <v>321</v>
      </c>
      <c r="B18" s="418">
        <f>+B4+B11+B16</f>
        <v>68438863</v>
      </c>
      <c r="C18" s="418">
        <f t="shared" ref="C18:D18" si="1">+C4+C11+C16</f>
        <v>73544449</v>
      </c>
      <c r="D18" s="418">
        <f t="shared" si="1"/>
        <v>73569332</v>
      </c>
      <c r="E18" s="187" t="s">
        <v>321</v>
      </c>
      <c r="F18" s="418">
        <f>+F4+F11+F16</f>
        <v>0</v>
      </c>
      <c r="G18" s="418">
        <f t="shared" ref="G18:H18" si="2">+G4+G11+G16</f>
        <v>0</v>
      </c>
      <c r="H18" s="418">
        <f t="shared" si="2"/>
        <v>0</v>
      </c>
    </row>
    <row r="20" spans="1:8" s="180" customFormat="1" ht="28.35" customHeight="1" x14ac:dyDescent="0.2">
      <c r="A20" s="192" t="s">
        <v>325</v>
      </c>
      <c r="B20" s="193">
        <v>2019</v>
      </c>
      <c r="C20" s="193">
        <v>2020</v>
      </c>
      <c r="D20" s="193">
        <v>2021</v>
      </c>
      <c r="E20" s="192" t="s">
        <v>325</v>
      </c>
      <c r="F20" s="193">
        <v>2019</v>
      </c>
      <c r="G20" s="193">
        <v>2020</v>
      </c>
      <c r="H20" s="193">
        <v>2021</v>
      </c>
    </row>
    <row r="21" spans="1:8" s="186" customFormat="1" x14ac:dyDescent="0.2">
      <c r="A21" s="185" t="s">
        <v>108</v>
      </c>
      <c r="B21" s="422">
        <f>SUM(B22:B27)</f>
        <v>79167461</v>
      </c>
      <c r="C21" s="422">
        <f t="shared" ref="C21:D21" si="3">SUM(C22:C27)</f>
        <v>76743379</v>
      </c>
      <c r="D21" s="422">
        <f t="shared" si="3"/>
        <v>73569696</v>
      </c>
      <c r="E21" s="185" t="s">
        <v>108</v>
      </c>
      <c r="F21" s="422">
        <f>SUM(F22:F27)</f>
        <v>787779</v>
      </c>
      <c r="G21" s="422">
        <f t="shared" ref="G21" si="4">SUM(G22:G27)</f>
        <v>916170</v>
      </c>
      <c r="H21" s="422">
        <f t="shared" ref="H21" si="5">SUM(H22:H27)</f>
        <v>0</v>
      </c>
    </row>
    <row r="22" spans="1:8" s="184" customFormat="1" x14ac:dyDescent="0.2">
      <c r="A22" s="182" t="s">
        <v>97</v>
      </c>
      <c r="B22" s="417">
        <f>+B76+F22+F76</f>
        <v>0</v>
      </c>
      <c r="C22" s="417">
        <f t="shared" ref="C22:D27" si="6">+C76+G22+G76</f>
        <v>0</v>
      </c>
      <c r="D22" s="417">
        <f t="shared" si="6"/>
        <v>0</v>
      </c>
      <c r="E22" s="182" t="s">
        <v>97</v>
      </c>
      <c r="F22" s="183">
        <v>0</v>
      </c>
      <c r="G22" s="183"/>
      <c r="H22" s="183"/>
    </row>
    <row r="23" spans="1:8" s="184" customFormat="1" x14ac:dyDescent="0.2">
      <c r="A23" s="182" t="s">
        <v>98</v>
      </c>
      <c r="B23" s="417">
        <f t="shared" ref="B23:B32" si="7">+B77+F23+F77</f>
        <v>27299130</v>
      </c>
      <c r="C23" s="417">
        <f t="shared" si="6"/>
        <v>28524883</v>
      </c>
      <c r="D23" s="417">
        <f t="shared" si="6"/>
        <v>28524881</v>
      </c>
      <c r="E23" s="182" t="s">
        <v>98</v>
      </c>
      <c r="F23" s="183">
        <v>0</v>
      </c>
      <c r="G23" s="183"/>
      <c r="H23" s="183"/>
    </row>
    <row r="24" spans="1:8" s="184" customFormat="1" x14ac:dyDescent="0.2">
      <c r="A24" s="182" t="s">
        <v>99</v>
      </c>
      <c r="B24" s="417">
        <f t="shared" si="7"/>
        <v>1519915</v>
      </c>
      <c r="C24" s="417">
        <f t="shared" si="6"/>
        <v>1980000</v>
      </c>
      <c r="D24" s="417">
        <f t="shared" si="6"/>
        <v>1711200</v>
      </c>
      <c r="E24" s="182" t="s">
        <v>99</v>
      </c>
      <c r="F24" s="183">
        <v>0</v>
      </c>
      <c r="G24" s="183"/>
      <c r="H24" s="183"/>
    </row>
    <row r="25" spans="1:8" s="184" customFormat="1" x14ac:dyDescent="0.2">
      <c r="A25" s="182" t="s">
        <v>100</v>
      </c>
      <c r="B25" s="417">
        <f t="shared" si="7"/>
        <v>48648316</v>
      </c>
      <c r="C25" s="417">
        <f t="shared" si="6"/>
        <v>46008894</v>
      </c>
      <c r="D25" s="417">
        <f t="shared" si="6"/>
        <v>43222979</v>
      </c>
      <c r="E25" s="182" t="s">
        <v>100</v>
      </c>
      <c r="F25" s="417">
        <v>787779</v>
      </c>
      <c r="G25" s="417">
        <v>916170</v>
      </c>
      <c r="H25" s="183"/>
    </row>
    <row r="26" spans="1:8" s="184" customFormat="1" x14ac:dyDescent="0.2">
      <c r="A26" s="182" t="s">
        <v>129</v>
      </c>
      <c r="B26" s="417">
        <f t="shared" si="7"/>
        <v>157243</v>
      </c>
      <c r="C26" s="417">
        <f t="shared" si="6"/>
        <v>87602</v>
      </c>
      <c r="D26" s="417">
        <f t="shared" si="6"/>
        <v>4515</v>
      </c>
      <c r="E26" s="182" t="s">
        <v>129</v>
      </c>
      <c r="F26" s="183">
        <v>0</v>
      </c>
      <c r="G26" s="183"/>
      <c r="H26" s="183"/>
    </row>
    <row r="27" spans="1:8" s="184" customFormat="1" x14ac:dyDescent="0.2">
      <c r="A27" s="182" t="s">
        <v>130</v>
      </c>
      <c r="B27" s="417">
        <f t="shared" si="7"/>
        <v>1542857</v>
      </c>
      <c r="C27" s="417">
        <f t="shared" si="6"/>
        <v>142000</v>
      </c>
      <c r="D27" s="417">
        <f t="shared" si="6"/>
        <v>106121</v>
      </c>
      <c r="E27" s="182" t="s">
        <v>130</v>
      </c>
      <c r="F27" s="183">
        <v>0</v>
      </c>
      <c r="G27" s="183"/>
      <c r="H27" s="183"/>
    </row>
    <row r="28" spans="1:8" s="184" customFormat="1" x14ac:dyDescent="0.2">
      <c r="A28" s="185" t="s">
        <v>96</v>
      </c>
      <c r="B28" s="422">
        <f>SUM(B29:B32)</f>
        <v>1561553</v>
      </c>
      <c r="C28" s="422">
        <f t="shared" ref="C28:D28" si="8">SUM(C29:C32)</f>
        <v>2468988</v>
      </c>
      <c r="D28" s="422">
        <f t="shared" si="8"/>
        <v>0</v>
      </c>
      <c r="E28" s="185" t="s">
        <v>96</v>
      </c>
      <c r="F28" s="422">
        <f>SUM(F29:F32)</f>
        <v>65440</v>
      </c>
      <c r="G28" s="422">
        <f t="shared" ref="G28" si="9">SUM(G29:G32)</f>
        <v>14000</v>
      </c>
      <c r="H28" s="422">
        <f t="shared" ref="H28" si="10">SUM(H29:H32)</f>
        <v>0</v>
      </c>
    </row>
    <row r="29" spans="1:8" s="184" customFormat="1" x14ac:dyDescent="0.2">
      <c r="A29" s="182" t="s">
        <v>128</v>
      </c>
      <c r="B29" s="417">
        <f t="shared" si="7"/>
        <v>0</v>
      </c>
      <c r="C29" s="417">
        <f t="shared" ref="C29:C32" si="11">+C83+G29+G83</f>
        <v>0</v>
      </c>
      <c r="D29" s="417">
        <f t="shared" ref="D29:D32" si="12">+D83+H29+H83</f>
        <v>0</v>
      </c>
      <c r="E29" s="182" t="s">
        <v>128</v>
      </c>
      <c r="F29" s="183">
        <v>0</v>
      </c>
      <c r="G29" s="183"/>
      <c r="H29" s="183"/>
    </row>
    <row r="30" spans="1:8" s="184" customFormat="1" x14ac:dyDescent="0.2">
      <c r="A30" s="182" t="s">
        <v>131</v>
      </c>
      <c r="B30" s="417">
        <f t="shared" si="7"/>
        <v>0</v>
      </c>
      <c r="C30" s="417">
        <f t="shared" si="11"/>
        <v>0</v>
      </c>
      <c r="D30" s="417">
        <f t="shared" si="12"/>
        <v>0</v>
      </c>
      <c r="E30" s="182" t="s">
        <v>131</v>
      </c>
      <c r="F30" s="183">
        <v>0</v>
      </c>
      <c r="G30" s="183"/>
      <c r="H30" s="183"/>
    </row>
    <row r="31" spans="1:8" s="184" customFormat="1" x14ac:dyDescent="0.2">
      <c r="A31" s="182" t="s">
        <v>105</v>
      </c>
      <c r="B31" s="417">
        <f t="shared" si="7"/>
        <v>1561553</v>
      </c>
      <c r="C31" s="417">
        <f t="shared" si="11"/>
        <v>2468988</v>
      </c>
      <c r="D31" s="417">
        <f t="shared" si="12"/>
        <v>0</v>
      </c>
      <c r="E31" s="182" t="s">
        <v>105</v>
      </c>
      <c r="F31" s="417">
        <v>65440</v>
      </c>
      <c r="G31" s="417">
        <v>14000</v>
      </c>
      <c r="H31" s="183"/>
    </row>
    <row r="32" spans="1:8" s="184" customFormat="1" x14ac:dyDescent="0.2">
      <c r="A32" s="182" t="s">
        <v>106</v>
      </c>
      <c r="B32" s="417">
        <f t="shared" si="7"/>
        <v>0</v>
      </c>
      <c r="C32" s="417">
        <f t="shared" si="11"/>
        <v>0</v>
      </c>
      <c r="D32" s="417">
        <f t="shared" si="12"/>
        <v>0</v>
      </c>
      <c r="E32" s="182" t="s">
        <v>106</v>
      </c>
      <c r="F32" s="183">
        <v>0</v>
      </c>
      <c r="G32" s="183"/>
      <c r="H32" s="183"/>
    </row>
    <row r="33" spans="1:8" s="184" customFormat="1" x14ac:dyDescent="0.2">
      <c r="A33" s="185" t="s">
        <v>80</v>
      </c>
      <c r="B33" s="422">
        <f>SUM(B34)</f>
        <v>0</v>
      </c>
      <c r="C33" s="422">
        <f>SUM(C34)</f>
        <v>0</v>
      </c>
      <c r="D33" s="422">
        <f t="shared" ref="D33" si="13">SUM(D34)</f>
        <v>0</v>
      </c>
      <c r="E33" s="185" t="s">
        <v>80</v>
      </c>
      <c r="F33" s="422">
        <f>SUM(F34)</f>
        <v>0</v>
      </c>
      <c r="G33" s="422">
        <f>SUM(G34)</f>
        <v>0</v>
      </c>
      <c r="H33" s="422">
        <f t="shared" ref="H33" si="14">SUM(H34)</f>
        <v>0</v>
      </c>
    </row>
    <row r="34" spans="1:8" s="184" customFormat="1" x14ac:dyDescent="0.2">
      <c r="A34" s="182" t="s">
        <v>107</v>
      </c>
      <c r="B34" s="417">
        <v>0</v>
      </c>
      <c r="C34" s="417">
        <v>0</v>
      </c>
      <c r="D34" s="417">
        <v>0</v>
      </c>
      <c r="E34" s="182" t="s">
        <v>107</v>
      </c>
      <c r="F34" s="183"/>
      <c r="G34" s="183"/>
      <c r="H34" s="183"/>
    </row>
    <row r="35" spans="1:8" s="189" customFormat="1" ht="18" customHeight="1" x14ac:dyDescent="0.2">
      <c r="A35" s="187" t="s">
        <v>322</v>
      </c>
      <c r="B35" s="418">
        <f>+B21+B28+B33</f>
        <v>80729014</v>
      </c>
      <c r="C35" s="418">
        <f t="shared" ref="C35:D35" si="15">+C21+C28+C33</f>
        <v>79212367</v>
      </c>
      <c r="D35" s="418">
        <f t="shared" si="15"/>
        <v>73569696</v>
      </c>
      <c r="E35" s="187" t="s">
        <v>322</v>
      </c>
      <c r="F35" s="418">
        <f>+F21+F28+F33</f>
        <v>853219</v>
      </c>
      <c r="G35" s="418">
        <f t="shared" ref="G35:H35" si="16">+G21+G28+G33</f>
        <v>930170</v>
      </c>
      <c r="H35" s="418">
        <f t="shared" si="16"/>
        <v>0</v>
      </c>
    </row>
    <row r="37" spans="1:8" s="180" customFormat="1" ht="28.35" customHeight="1" x14ac:dyDescent="0.2">
      <c r="A37" s="192" t="s">
        <v>324</v>
      </c>
      <c r="B37" s="193">
        <v>2019</v>
      </c>
      <c r="C37" s="193">
        <v>2020</v>
      </c>
      <c r="D37" s="193">
        <v>2021</v>
      </c>
      <c r="E37" s="192" t="s">
        <v>324</v>
      </c>
      <c r="F37" s="193">
        <v>2019</v>
      </c>
      <c r="G37" s="193">
        <v>2020</v>
      </c>
      <c r="H37" s="193">
        <v>2021</v>
      </c>
    </row>
    <row r="38" spans="1:8" s="186" customFormat="1" x14ac:dyDescent="0.2">
      <c r="A38" s="185" t="s">
        <v>108</v>
      </c>
      <c r="B38" s="422">
        <f>SUM(B39:B44)</f>
        <v>76521909.829999998</v>
      </c>
      <c r="C38" s="422">
        <f t="shared" ref="C38:D38" si="17">SUM(C39:C44)</f>
        <v>76743379</v>
      </c>
      <c r="D38" s="422">
        <f t="shared" si="17"/>
        <v>73569696</v>
      </c>
      <c r="E38" s="185" t="s">
        <v>108</v>
      </c>
      <c r="F38" s="422">
        <f>SUM(F39:F44)</f>
        <v>598303.75</v>
      </c>
      <c r="G38" s="422">
        <f t="shared" ref="G38" si="18">SUM(G39:G44)</f>
        <v>916170</v>
      </c>
      <c r="H38" s="422">
        <f t="shared" ref="H38" si="19">SUM(H39:H44)</f>
        <v>0</v>
      </c>
    </row>
    <row r="39" spans="1:8" s="184" customFormat="1" x14ac:dyDescent="0.2">
      <c r="A39" s="182" t="s">
        <v>97</v>
      </c>
      <c r="B39" s="417">
        <f t="shared" ref="B39:B49" si="20">+B93+F39+F93</f>
        <v>0</v>
      </c>
      <c r="C39" s="417">
        <f t="shared" ref="C39:C44" si="21">+C93+G39+G93</f>
        <v>0</v>
      </c>
      <c r="D39" s="417">
        <f t="shared" ref="D39:D44" si="22">+D93+H39+H93</f>
        <v>0</v>
      </c>
      <c r="E39" s="182" t="s">
        <v>97</v>
      </c>
      <c r="F39" s="183"/>
      <c r="G39" s="183"/>
      <c r="H39" s="183"/>
    </row>
    <row r="40" spans="1:8" s="184" customFormat="1" x14ac:dyDescent="0.2">
      <c r="A40" s="182" t="s">
        <v>98</v>
      </c>
      <c r="B40" s="417">
        <f t="shared" si="20"/>
        <v>27012766.629999999</v>
      </c>
      <c r="C40" s="417">
        <f t="shared" si="21"/>
        <v>28524883</v>
      </c>
      <c r="D40" s="417">
        <f t="shared" si="22"/>
        <v>28524881</v>
      </c>
      <c r="E40" s="182" t="s">
        <v>98</v>
      </c>
      <c r="F40" s="183"/>
      <c r="G40" s="183"/>
      <c r="H40" s="183"/>
    </row>
    <row r="41" spans="1:8" s="184" customFormat="1" x14ac:dyDescent="0.2">
      <c r="A41" s="182" t="s">
        <v>99</v>
      </c>
      <c r="B41" s="417">
        <f t="shared" si="20"/>
        <v>1415602.5</v>
      </c>
      <c r="C41" s="417">
        <f t="shared" si="21"/>
        <v>2010000</v>
      </c>
      <c r="D41" s="417">
        <f t="shared" si="22"/>
        <v>1711200</v>
      </c>
      <c r="E41" s="182" t="s">
        <v>99</v>
      </c>
      <c r="F41" s="183"/>
      <c r="G41" s="183"/>
      <c r="H41" s="183"/>
    </row>
    <row r="42" spans="1:8" s="184" customFormat="1" x14ac:dyDescent="0.2">
      <c r="A42" s="182" t="s">
        <v>100</v>
      </c>
      <c r="B42" s="417">
        <f t="shared" si="20"/>
        <v>46422076.75</v>
      </c>
      <c r="C42" s="417">
        <f t="shared" si="21"/>
        <v>45978894</v>
      </c>
      <c r="D42" s="417">
        <f t="shared" si="22"/>
        <v>43222979</v>
      </c>
      <c r="E42" s="182" t="s">
        <v>100</v>
      </c>
      <c r="F42" s="421">
        <v>598303.75</v>
      </c>
      <c r="G42" s="417">
        <v>916170</v>
      </c>
      <c r="H42" s="183"/>
    </row>
    <row r="43" spans="1:8" s="184" customFormat="1" x14ac:dyDescent="0.2">
      <c r="A43" s="182" t="s">
        <v>129</v>
      </c>
      <c r="B43" s="417">
        <f t="shared" si="20"/>
        <v>136692.29999999999</v>
      </c>
      <c r="C43" s="417">
        <f t="shared" si="21"/>
        <v>87602</v>
      </c>
      <c r="D43" s="417">
        <f t="shared" si="22"/>
        <v>4515</v>
      </c>
      <c r="E43" s="182" t="s">
        <v>129</v>
      </c>
      <c r="F43" s="183"/>
      <c r="G43" s="183"/>
      <c r="H43" s="183"/>
    </row>
    <row r="44" spans="1:8" s="184" customFormat="1" x14ac:dyDescent="0.2">
      <c r="A44" s="182" t="s">
        <v>130</v>
      </c>
      <c r="B44" s="417">
        <f t="shared" si="20"/>
        <v>1534771.65</v>
      </c>
      <c r="C44" s="417">
        <f t="shared" si="21"/>
        <v>142000</v>
      </c>
      <c r="D44" s="417">
        <f t="shared" si="22"/>
        <v>106121</v>
      </c>
      <c r="E44" s="182" t="s">
        <v>130</v>
      </c>
      <c r="F44" s="183"/>
      <c r="G44" s="183"/>
      <c r="H44" s="183"/>
    </row>
    <row r="45" spans="1:8" s="184" customFormat="1" x14ac:dyDescent="0.2">
      <c r="A45" s="185" t="s">
        <v>96</v>
      </c>
      <c r="B45" s="422">
        <f>SUM(B46:B49)</f>
        <v>1495718.48</v>
      </c>
      <c r="C45" s="422">
        <f t="shared" ref="C45:D45" si="23">SUM(C46:C49)</f>
        <v>2468988</v>
      </c>
      <c r="D45" s="422">
        <f t="shared" si="23"/>
        <v>0</v>
      </c>
      <c r="E45" s="185" t="s">
        <v>96</v>
      </c>
      <c r="F45" s="422">
        <f>SUM(F46:F49)</f>
        <v>52733.81</v>
      </c>
      <c r="G45" s="422">
        <f t="shared" ref="G45" si="24">SUM(G46:G49)</f>
        <v>14000</v>
      </c>
      <c r="H45" s="422">
        <f t="shared" ref="H45" si="25">SUM(H46:H49)</f>
        <v>0</v>
      </c>
    </row>
    <row r="46" spans="1:8" s="184" customFormat="1" x14ac:dyDescent="0.2">
      <c r="A46" s="182" t="s">
        <v>128</v>
      </c>
      <c r="B46" s="417">
        <f t="shared" si="20"/>
        <v>0</v>
      </c>
      <c r="C46" s="417">
        <f t="shared" ref="C46:C49" si="26">+C100+G46+G100</f>
        <v>0</v>
      </c>
      <c r="D46" s="417">
        <f t="shared" ref="D46:D49" si="27">+D100+H46+H100</f>
        <v>0</v>
      </c>
      <c r="E46" s="182" t="s">
        <v>128</v>
      </c>
      <c r="F46" s="183"/>
      <c r="G46" s="183"/>
      <c r="H46" s="183"/>
    </row>
    <row r="47" spans="1:8" s="184" customFormat="1" x14ac:dyDescent="0.2">
      <c r="A47" s="182" t="s">
        <v>131</v>
      </c>
      <c r="B47" s="417">
        <f t="shared" si="20"/>
        <v>0</v>
      </c>
      <c r="C47" s="417">
        <f t="shared" si="26"/>
        <v>0</v>
      </c>
      <c r="D47" s="417">
        <f t="shared" si="27"/>
        <v>0</v>
      </c>
      <c r="E47" s="182" t="s">
        <v>131</v>
      </c>
      <c r="F47" s="183"/>
      <c r="G47" s="183"/>
      <c r="H47" s="183"/>
    </row>
    <row r="48" spans="1:8" s="184" customFormat="1" x14ac:dyDescent="0.2">
      <c r="A48" s="182" t="s">
        <v>105</v>
      </c>
      <c r="B48" s="417">
        <f t="shared" si="20"/>
        <v>1495718.48</v>
      </c>
      <c r="C48" s="417">
        <f t="shared" si="26"/>
        <v>2468988</v>
      </c>
      <c r="D48" s="417">
        <f t="shared" si="27"/>
        <v>0</v>
      </c>
      <c r="E48" s="182" t="s">
        <v>105</v>
      </c>
      <c r="F48" s="421">
        <v>52733.81</v>
      </c>
      <c r="G48" s="417">
        <v>14000</v>
      </c>
      <c r="H48" s="183"/>
    </row>
    <row r="49" spans="1:8" s="184" customFormat="1" x14ac:dyDescent="0.2">
      <c r="A49" s="182" t="s">
        <v>106</v>
      </c>
      <c r="B49" s="417">
        <f t="shared" si="20"/>
        <v>0</v>
      </c>
      <c r="C49" s="417">
        <f t="shared" si="26"/>
        <v>0</v>
      </c>
      <c r="D49" s="417">
        <f t="shared" si="27"/>
        <v>0</v>
      </c>
      <c r="E49" s="182" t="s">
        <v>106</v>
      </c>
      <c r="F49" s="183"/>
      <c r="G49" s="183"/>
      <c r="H49" s="183"/>
    </row>
    <row r="50" spans="1:8" s="184" customFormat="1" x14ac:dyDescent="0.2">
      <c r="A50" s="185" t="s">
        <v>80</v>
      </c>
      <c r="B50" s="185">
        <f>SUM(B51)</f>
        <v>0</v>
      </c>
      <c r="C50" s="185">
        <f t="shared" ref="C50:D50" si="28">SUM(C51)</f>
        <v>0</v>
      </c>
      <c r="D50" s="185">
        <f t="shared" si="28"/>
        <v>0</v>
      </c>
      <c r="E50" s="185" t="s">
        <v>80</v>
      </c>
      <c r="F50" s="185">
        <f>SUM(F51)</f>
        <v>0</v>
      </c>
      <c r="G50" s="185">
        <f t="shared" ref="G50" si="29">SUM(G51)</f>
        <v>0</v>
      </c>
      <c r="H50" s="185">
        <f t="shared" ref="H50" si="30">SUM(H51)</f>
        <v>0</v>
      </c>
    </row>
    <row r="51" spans="1:8" s="184" customFormat="1" x14ac:dyDescent="0.2">
      <c r="A51" s="182" t="s">
        <v>107</v>
      </c>
      <c r="B51" s="183"/>
      <c r="C51" s="183"/>
      <c r="D51" s="183"/>
      <c r="E51" s="182" t="s">
        <v>107</v>
      </c>
      <c r="F51" s="183"/>
      <c r="G51" s="183"/>
      <c r="H51" s="183"/>
    </row>
    <row r="52" spans="1:8" s="189" customFormat="1" ht="18" customHeight="1" x14ac:dyDescent="0.2">
      <c r="A52" s="345" t="s">
        <v>323</v>
      </c>
      <c r="B52" s="418">
        <f>+B38+B45+B50</f>
        <v>78017628.310000002</v>
      </c>
      <c r="C52" s="418">
        <f t="shared" ref="C52:D52" si="31">+C38+C45+C50</f>
        <v>79212367</v>
      </c>
      <c r="D52" s="418">
        <f t="shared" si="31"/>
        <v>73569696</v>
      </c>
      <c r="E52" s="345" t="s">
        <v>323</v>
      </c>
      <c r="F52" s="418">
        <f>+F38+F45+F50</f>
        <v>651037.56000000006</v>
      </c>
      <c r="G52" s="418">
        <f t="shared" ref="G52:H52" si="32">+G38+G45+G50</f>
        <v>930170</v>
      </c>
      <c r="H52" s="418">
        <f t="shared" si="32"/>
        <v>0</v>
      </c>
    </row>
    <row r="53" spans="1:8" x14ac:dyDescent="0.2">
      <c r="A53" s="346" t="s">
        <v>401</v>
      </c>
    </row>
    <row r="54" spans="1:8" x14ac:dyDescent="0.2">
      <c r="A54" s="347" t="s">
        <v>402</v>
      </c>
    </row>
    <row r="55" spans="1:8" x14ac:dyDescent="0.2">
      <c r="A55" s="152" t="s">
        <v>403</v>
      </c>
      <c r="E55" s="152" t="s">
        <v>403</v>
      </c>
    </row>
    <row r="56" spans="1:8" x14ac:dyDescent="0.2">
      <c r="A56" s="416" t="s">
        <v>507</v>
      </c>
      <c r="E56" s="416" t="s">
        <v>513</v>
      </c>
    </row>
    <row r="57" spans="1:8" ht="63.75" x14ac:dyDescent="0.2">
      <c r="A57" s="192" t="s">
        <v>326</v>
      </c>
      <c r="B57" s="193">
        <v>2019</v>
      </c>
      <c r="C57" s="193">
        <v>2020</v>
      </c>
      <c r="D57" s="193">
        <v>2021</v>
      </c>
      <c r="E57" s="192" t="s">
        <v>326</v>
      </c>
      <c r="F57" s="193">
        <v>2019</v>
      </c>
      <c r="G57" s="193">
        <v>2020</v>
      </c>
      <c r="H57" s="193">
        <v>2021</v>
      </c>
    </row>
    <row r="58" spans="1:8" x14ac:dyDescent="0.2">
      <c r="A58" s="185" t="s">
        <v>108</v>
      </c>
      <c r="B58" s="422">
        <f>SUM(B59:B64)</f>
        <v>68438863</v>
      </c>
      <c r="C58" s="422">
        <f t="shared" ref="C58:D58" si="33">SUM(C59:C64)</f>
        <v>73544449</v>
      </c>
      <c r="D58" s="422">
        <f t="shared" si="33"/>
        <v>73569332</v>
      </c>
      <c r="E58" s="185" t="s">
        <v>108</v>
      </c>
      <c r="F58" s="422">
        <f>SUM(F59:F64)</f>
        <v>0</v>
      </c>
      <c r="G58" s="422">
        <f t="shared" ref="G58" si="34">SUM(G59:G64)</f>
        <v>0</v>
      </c>
      <c r="H58" s="422">
        <f t="shared" ref="H58" si="35">SUM(H59:H64)</f>
        <v>0</v>
      </c>
    </row>
    <row r="59" spans="1:8" x14ac:dyDescent="0.2">
      <c r="A59" s="182" t="s">
        <v>97</v>
      </c>
      <c r="B59" s="417"/>
      <c r="C59" s="183"/>
      <c r="D59" s="183"/>
      <c r="E59" s="182" t="s">
        <v>97</v>
      </c>
      <c r="F59" s="183"/>
      <c r="G59" s="183"/>
      <c r="H59" s="183"/>
    </row>
    <row r="60" spans="1:8" ht="15" x14ac:dyDescent="0.25">
      <c r="A60" s="182" t="s">
        <v>98</v>
      </c>
      <c r="B60" s="417">
        <v>28524881</v>
      </c>
      <c r="C60" s="417">
        <v>28524883</v>
      </c>
      <c r="D60" s="423">
        <v>28524881</v>
      </c>
      <c r="E60" s="182" t="s">
        <v>98</v>
      </c>
      <c r="F60" s="183"/>
      <c r="G60" s="183"/>
      <c r="H60" s="183"/>
    </row>
    <row r="61" spans="1:8" ht="15" x14ac:dyDescent="0.25">
      <c r="A61" s="182" t="s">
        <v>99</v>
      </c>
      <c r="B61" s="417">
        <v>1980000</v>
      </c>
      <c r="C61" s="417">
        <v>1980000</v>
      </c>
      <c r="D61" s="423">
        <v>1711200</v>
      </c>
      <c r="E61" s="182" t="s">
        <v>99</v>
      </c>
      <c r="F61" s="183"/>
      <c r="G61" s="183"/>
      <c r="H61" s="183"/>
    </row>
    <row r="62" spans="1:8" ht="15" x14ac:dyDescent="0.25">
      <c r="A62" s="182" t="s">
        <v>100</v>
      </c>
      <c r="B62" s="417">
        <v>37762212</v>
      </c>
      <c r="C62" s="417">
        <v>42894116</v>
      </c>
      <c r="D62" s="423">
        <v>43222979</v>
      </c>
      <c r="E62" s="182" t="s">
        <v>100</v>
      </c>
      <c r="F62" s="183"/>
      <c r="G62" s="417">
        <v>0</v>
      </c>
      <c r="H62" s="183"/>
    </row>
    <row r="63" spans="1:8" ht="15" x14ac:dyDescent="0.25">
      <c r="A63" s="182" t="s">
        <v>129</v>
      </c>
      <c r="B63" s="417">
        <v>2770</v>
      </c>
      <c r="C63" s="417">
        <v>6450</v>
      </c>
      <c r="D63" s="423">
        <v>4151</v>
      </c>
      <c r="E63" s="182" t="s">
        <v>129</v>
      </c>
      <c r="F63" s="183"/>
      <c r="G63" s="183"/>
      <c r="H63" s="183"/>
    </row>
    <row r="64" spans="1:8" ht="15" x14ac:dyDescent="0.25">
      <c r="A64" s="182" t="s">
        <v>130</v>
      </c>
      <c r="B64" s="417">
        <v>169000</v>
      </c>
      <c r="C64" s="417">
        <v>139000</v>
      </c>
      <c r="D64" s="423">
        <v>106121</v>
      </c>
      <c r="E64" s="182" t="s">
        <v>130</v>
      </c>
      <c r="F64" s="183"/>
      <c r="G64" s="183"/>
      <c r="H64" s="183"/>
    </row>
    <row r="65" spans="1:8" x14ac:dyDescent="0.2">
      <c r="A65" s="185" t="s">
        <v>96</v>
      </c>
      <c r="B65" s="185">
        <f>SUM(B66:B69)</f>
        <v>0</v>
      </c>
      <c r="C65" s="185">
        <f t="shared" ref="C65:D65" si="36">SUM(C66:C69)</f>
        <v>0</v>
      </c>
      <c r="D65" s="185">
        <f t="shared" si="36"/>
        <v>0</v>
      </c>
      <c r="E65" s="185" t="s">
        <v>96</v>
      </c>
      <c r="F65" s="185">
        <f>SUM(F66:F69)</f>
        <v>0</v>
      </c>
      <c r="G65" s="185">
        <f t="shared" ref="G65" si="37">SUM(G66:G69)</f>
        <v>0</v>
      </c>
      <c r="H65" s="185">
        <f t="shared" ref="H65" si="38">SUM(H66:H69)</f>
        <v>0</v>
      </c>
    </row>
    <row r="66" spans="1:8" x14ac:dyDescent="0.2">
      <c r="A66" s="182" t="s">
        <v>128</v>
      </c>
      <c r="B66" s="183"/>
      <c r="C66" s="183"/>
      <c r="D66" s="183"/>
      <c r="E66" s="182" t="s">
        <v>128</v>
      </c>
      <c r="F66" s="183"/>
      <c r="G66" s="183"/>
      <c r="H66" s="183"/>
    </row>
    <row r="67" spans="1:8" x14ac:dyDescent="0.2">
      <c r="A67" s="182" t="s">
        <v>131</v>
      </c>
      <c r="B67" s="183"/>
      <c r="C67" s="183"/>
      <c r="D67" s="183"/>
      <c r="E67" s="182" t="s">
        <v>131</v>
      </c>
      <c r="F67" s="183"/>
      <c r="G67" s="183"/>
      <c r="H67" s="183"/>
    </row>
    <row r="68" spans="1:8" x14ac:dyDescent="0.2">
      <c r="A68" s="182" t="s">
        <v>105</v>
      </c>
      <c r="B68" s="183"/>
      <c r="C68" s="183"/>
      <c r="D68" s="183"/>
      <c r="E68" s="182" t="s">
        <v>105</v>
      </c>
      <c r="F68" s="183"/>
      <c r="G68" s="183"/>
      <c r="H68" s="183"/>
    </row>
    <row r="69" spans="1:8" x14ac:dyDescent="0.2">
      <c r="A69" s="182" t="s">
        <v>106</v>
      </c>
      <c r="B69" s="183"/>
      <c r="C69" s="183"/>
      <c r="D69" s="183"/>
      <c r="E69" s="182" t="s">
        <v>106</v>
      </c>
      <c r="F69" s="183"/>
      <c r="G69" s="183"/>
      <c r="H69" s="183"/>
    </row>
    <row r="70" spans="1:8" x14ac:dyDescent="0.2">
      <c r="A70" s="185" t="s">
        <v>80</v>
      </c>
      <c r="B70" s="185">
        <f>+B71</f>
        <v>0</v>
      </c>
      <c r="C70" s="185">
        <f t="shared" ref="C70:D70" si="39">+C71</f>
        <v>0</v>
      </c>
      <c r="D70" s="185">
        <f t="shared" si="39"/>
        <v>0</v>
      </c>
      <c r="E70" s="185" t="s">
        <v>80</v>
      </c>
      <c r="F70" s="185">
        <f>+F71</f>
        <v>0</v>
      </c>
      <c r="G70" s="185">
        <f t="shared" ref="G70" si="40">+G71</f>
        <v>0</v>
      </c>
      <c r="H70" s="185">
        <f t="shared" ref="H70" si="41">+H71</f>
        <v>0</v>
      </c>
    </row>
    <row r="71" spans="1:8" x14ac:dyDescent="0.2">
      <c r="A71" s="182" t="s">
        <v>107</v>
      </c>
      <c r="B71" s="183"/>
      <c r="C71" s="183"/>
      <c r="D71" s="183"/>
      <c r="E71" s="182" t="s">
        <v>107</v>
      </c>
      <c r="F71" s="183"/>
      <c r="G71" s="183"/>
      <c r="H71" s="183"/>
    </row>
    <row r="72" spans="1:8" x14ac:dyDescent="0.2">
      <c r="A72" s="187" t="s">
        <v>321</v>
      </c>
      <c r="B72" s="418">
        <f>+B58+B65+B70</f>
        <v>68438863</v>
      </c>
      <c r="C72" s="418">
        <f t="shared" ref="C72:D72" si="42">+C58+C65+C70</f>
        <v>73544449</v>
      </c>
      <c r="D72" s="418">
        <f t="shared" si="42"/>
        <v>73569332</v>
      </c>
      <c r="E72" s="187" t="s">
        <v>321</v>
      </c>
      <c r="F72" s="418">
        <f>+F58+F65+F70</f>
        <v>0</v>
      </c>
      <c r="G72" s="418">
        <f t="shared" ref="G72:H72" si="43">+G58+G65+G70</f>
        <v>0</v>
      </c>
      <c r="H72" s="418">
        <f t="shared" si="43"/>
        <v>0</v>
      </c>
    </row>
    <row r="74" spans="1:8" ht="63.75" x14ac:dyDescent="0.2">
      <c r="A74" s="192" t="s">
        <v>325</v>
      </c>
      <c r="B74" s="193">
        <v>2019</v>
      </c>
      <c r="C74" s="193">
        <v>2020</v>
      </c>
      <c r="D74" s="193">
        <v>2021</v>
      </c>
      <c r="E74" s="192" t="s">
        <v>325</v>
      </c>
      <c r="F74" s="193">
        <v>2019</v>
      </c>
      <c r="G74" s="193">
        <v>2020</v>
      </c>
      <c r="H74" s="193">
        <v>2021</v>
      </c>
    </row>
    <row r="75" spans="1:8" x14ac:dyDescent="0.2">
      <c r="A75" s="185" t="s">
        <v>108</v>
      </c>
      <c r="B75" s="422">
        <f>SUM(B76:B81)</f>
        <v>78310810</v>
      </c>
      <c r="C75" s="422">
        <f t="shared" ref="C75:D75" si="44">SUM(C76:C81)</f>
        <v>75797209</v>
      </c>
      <c r="D75" s="422">
        <f t="shared" si="44"/>
        <v>73569696</v>
      </c>
      <c r="E75" s="185" t="s">
        <v>108</v>
      </c>
      <c r="F75" s="422">
        <f>SUM(F76:F81)</f>
        <v>68872</v>
      </c>
      <c r="G75" s="422">
        <f t="shared" ref="G75" si="45">SUM(G76:G81)</f>
        <v>30000</v>
      </c>
      <c r="H75" s="422">
        <f t="shared" ref="H75" si="46">SUM(H76:H81)</f>
        <v>0</v>
      </c>
    </row>
    <row r="76" spans="1:8" x14ac:dyDescent="0.2">
      <c r="A76" s="182" t="s">
        <v>97</v>
      </c>
      <c r="B76" s="417"/>
      <c r="C76" s="183"/>
      <c r="D76" s="183"/>
      <c r="E76" s="182" t="s">
        <v>97</v>
      </c>
      <c r="F76" s="183"/>
      <c r="G76" s="183"/>
      <c r="H76" s="183"/>
    </row>
    <row r="77" spans="1:8" ht="15" x14ac:dyDescent="0.25">
      <c r="A77" s="182" t="s">
        <v>98</v>
      </c>
      <c r="B77" s="417">
        <v>27299130</v>
      </c>
      <c r="C77" s="417">
        <v>28524883</v>
      </c>
      <c r="D77" s="423">
        <v>28524881</v>
      </c>
      <c r="E77" s="182" t="s">
        <v>98</v>
      </c>
      <c r="F77" s="183"/>
      <c r="G77" s="183"/>
      <c r="H77" s="183"/>
    </row>
    <row r="78" spans="1:8" ht="15" x14ac:dyDescent="0.25">
      <c r="A78" s="182" t="s">
        <v>99</v>
      </c>
      <c r="B78" s="417">
        <v>1519915</v>
      </c>
      <c r="C78" s="417">
        <v>1980000</v>
      </c>
      <c r="D78" s="423">
        <v>1711200</v>
      </c>
      <c r="E78" s="182" t="s">
        <v>99</v>
      </c>
      <c r="F78" s="183"/>
      <c r="G78" s="183"/>
      <c r="H78" s="183"/>
    </row>
    <row r="79" spans="1:8" ht="15" x14ac:dyDescent="0.25">
      <c r="A79" s="182" t="s">
        <v>100</v>
      </c>
      <c r="B79" s="417">
        <v>47791665</v>
      </c>
      <c r="C79" s="417">
        <v>45062724</v>
      </c>
      <c r="D79" s="423">
        <v>43222979</v>
      </c>
      <c r="E79" s="182" t="s">
        <v>100</v>
      </c>
      <c r="F79" s="417">
        <v>68872</v>
      </c>
      <c r="G79" s="417">
        <v>30000</v>
      </c>
      <c r="H79" s="183"/>
    </row>
    <row r="80" spans="1:8" ht="15" x14ac:dyDescent="0.25">
      <c r="A80" s="182" t="s">
        <v>129</v>
      </c>
      <c r="B80" s="417">
        <v>157243</v>
      </c>
      <c r="C80" s="417">
        <v>87602</v>
      </c>
      <c r="D80" s="423">
        <v>4515</v>
      </c>
      <c r="E80" s="182" t="s">
        <v>129</v>
      </c>
      <c r="F80" s="183"/>
      <c r="G80" s="183"/>
      <c r="H80" s="183"/>
    </row>
    <row r="81" spans="1:8" ht="15" x14ac:dyDescent="0.25">
      <c r="A81" s="182" t="s">
        <v>130</v>
      </c>
      <c r="B81" s="417">
        <v>1542857</v>
      </c>
      <c r="C81" s="417">
        <v>142000</v>
      </c>
      <c r="D81" s="423">
        <v>106121</v>
      </c>
      <c r="E81" s="182" t="s">
        <v>130</v>
      </c>
      <c r="F81" s="183"/>
      <c r="G81" s="183"/>
      <c r="H81" s="183"/>
    </row>
    <row r="82" spans="1:8" x14ac:dyDescent="0.2">
      <c r="A82" s="185" t="s">
        <v>96</v>
      </c>
      <c r="B82" s="422">
        <f>SUM(B83:B86)</f>
        <v>1496113</v>
      </c>
      <c r="C82" s="422">
        <f>SUM(C83:C86)</f>
        <v>2454988</v>
      </c>
      <c r="D82" s="185"/>
      <c r="E82" s="185" t="s">
        <v>96</v>
      </c>
      <c r="F82" s="422">
        <f>SUM(F83:F86)</f>
        <v>0</v>
      </c>
      <c r="G82" s="422">
        <f>SUM(G83:G86)</f>
        <v>0</v>
      </c>
      <c r="H82" s="185"/>
    </row>
    <row r="83" spans="1:8" x14ac:dyDescent="0.2">
      <c r="A83" s="182" t="s">
        <v>128</v>
      </c>
      <c r="B83" s="417"/>
      <c r="C83" s="183"/>
      <c r="D83" s="183"/>
      <c r="E83" s="182" t="s">
        <v>128</v>
      </c>
      <c r="F83" s="183"/>
      <c r="G83" s="183"/>
      <c r="H83" s="183"/>
    </row>
    <row r="84" spans="1:8" x14ac:dyDescent="0.2">
      <c r="A84" s="182" t="s">
        <v>131</v>
      </c>
      <c r="B84" s="417"/>
      <c r="C84" s="183"/>
      <c r="D84" s="183"/>
      <c r="E84" s="182" t="s">
        <v>131</v>
      </c>
      <c r="F84" s="183"/>
      <c r="G84" s="183"/>
      <c r="H84" s="183"/>
    </row>
    <row r="85" spans="1:8" x14ac:dyDescent="0.2">
      <c r="A85" s="182" t="s">
        <v>105</v>
      </c>
      <c r="B85" s="420">
        <v>1496113</v>
      </c>
      <c r="C85" s="417">
        <v>2454988</v>
      </c>
      <c r="D85" s="183"/>
      <c r="E85" s="182" t="s">
        <v>105</v>
      </c>
      <c r="F85" s="183"/>
      <c r="G85" s="183"/>
      <c r="H85" s="183"/>
    </row>
    <row r="86" spans="1:8" x14ac:dyDescent="0.2">
      <c r="A86" s="182" t="s">
        <v>106</v>
      </c>
      <c r="B86" s="417"/>
      <c r="C86" s="183"/>
      <c r="D86" s="183"/>
      <c r="E86" s="182" t="s">
        <v>106</v>
      </c>
      <c r="F86" s="183"/>
      <c r="G86" s="183"/>
      <c r="H86" s="183"/>
    </row>
    <row r="87" spans="1:8" x14ac:dyDescent="0.2">
      <c r="A87" s="185" t="s">
        <v>80</v>
      </c>
      <c r="B87" s="422">
        <f>SUM(B88)</f>
        <v>0</v>
      </c>
      <c r="C87" s="422">
        <f>SUM(C88)</f>
        <v>0</v>
      </c>
      <c r="D87" s="185"/>
      <c r="E87" s="185" t="s">
        <v>80</v>
      </c>
      <c r="F87" s="422">
        <f>SUM(F88)</f>
        <v>0</v>
      </c>
      <c r="G87" s="422">
        <f>SUM(G88)</f>
        <v>0</v>
      </c>
      <c r="H87" s="185"/>
    </row>
    <row r="88" spans="1:8" x14ac:dyDescent="0.2">
      <c r="A88" s="182" t="s">
        <v>107</v>
      </c>
      <c r="B88" s="420"/>
      <c r="C88" s="183"/>
      <c r="D88" s="183"/>
      <c r="E88" s="182" t="s">
        <v>107</v>
      </c>
      <c r="F88" s="183"/>
      <c r="G88" s="183"/>
      <c r="H88" s="183"/>
    </row>
    <row r="89" spans="1:8" x14ac:dyDescent="0.2">
      <c r="A89" s="187" t="s">
        <v>322</v>
      </c>
      <c r="B89" s="418">
        <f>+B75+B82+B87</f>
        <v>79806923</v>
      </c>
      <c r="C89" s="418">
        <f>+C75+C82+C87</f>
        <v>78252197</v>
      </c>
      <c r="D89" s="188"/>
      <c r="E89" s="187" t="s">
        <v>322</v>
      </c>
      <c r="F89" s="188"/>
      <c r="G89" s="188"/>
      <c r="H89" s="188"/>
    </row>
    <row r="91" spans="1:8" ht="63.75" x14ac:dyDescent="0.2">
      <c r="A91" s="192" t="s">
        <v>324</v>
      </c>
      <c r="B91" s="193">
        <v>2019</v>
      </c>
      <c r="C91" s="193">
        <v>2020</v>
      </c>
      <c r="D91" s="193">
        <v>2021</v>
      </c>
      <c r="E91" s="192" t="s">
        <v>324</v>
      </c>
      <c r="F91" s="193">
        <v>2019</v>
      </c>
      <c r="G91" s="193">
        <v>2020</v>
      </c>
      <c r="H91" s="193">
        <v>2021</v>
      </c>
    </row>
    <row r="92" spans="1:8" x14ac:dyDescent="0.2">
      <c r="A92" s="185" t="s">
        <v>108</v>
      </c>
      <c r="B92" s="422">
        <f>SUM(B93:B98)</f>
        <v>75919203.170000002</v>
      </c>
      <c r="C92" s="422">
        <f t="shared" ref="C92:D92" si="47">SUM(C93:C98)</f>
        <v>75797209</v>
      </c>
      <c r="D92" s="422">
        <f t="shared" si="47"/>
        <v>73569696</v>
      </c>
      <c r="E92" s="185" t="s">
        <v>108</v>
      </c>
      <c r="F92" s="422">
        <f>SUM(F93:F98)</f>
        <v>4402.91</v>
      </c>
      <c r="G92" s="422">
        <f t="shared" ref="G92" si="48">SUM(G93:G98)</f>
        <v>30000</v>
      </c>
      <c r="H92" s="422">
        <f t="shared" ref="H92" si="49">SUM(H93:H98)</f>
        <v>0</v>
      </c>
    </row>
    <row r="93" spans="1:8" x14ac:dyDescent="0.2">
      <c r="A93" s="182" t="s">
        <v>97</v>
      </c>
      <c r="B93" s="417"/>
      <c r="C93" s="183"/>
      <c r="D93" s="183"/>
      <c r="E93" s="182" t="s">
        <v>97</v>
      </c>
      <c r="F93" s="183"/>
      <c r="G93" s="183"/>
      <c r="H93" s="183"/>
    </row>
    <row r="94" spans="1:8" ht="15" x14ac:dyDescent="0.25">
      <c r="A94" s="182" t="s">
        <v>98</v>
      </c>
      <c r="B94" s="417">
        <v>27012766.629999999</v>
      </c>
      <c r="C94" s="417">
        <v>28524883</v>
      </c>
      <c r="D94" s="423">
        <v>28524881</v>
      </c>
      <c r="E94" s="182" t="s">
        <v>98</v>
      </c>
      <c r="F94" s="183"/>
      <c r="G94" s="183"/>
      <c r="H94" s="183"/>
    </row>
    <row r="95" spans="1:8" ht="15" x14ac:dyDescent="0.25">
      <c r="A95" s="182" t="s">
        <v>99</v>
      </c>
      <c r="B95" s="417">
        <v>1411199.59</v>
      </c>
      <c r="C95" s="417">
        <v>1980000</v>
      </c>
      <c r="D95" s="423">
        <v>1711200</v>
      </c>
      <c r="E95" s="182" t="s">
        <v>99</v>
      </c>
      <c r="F95" s="421">
        <v>4402.91</v>
      </c>
      <c r="G95" s="417">
        <v>30000</v>
      </c>
      <c r="H95" s="183"/>
    </row>
    <row r="96" spans="1:8" ht="15" x14ac:dyDescent="0.25">
      <c r="A96" s="182" t="s">
        <v>100</v>
      </c>
      <c r="B96" s="417">
        <v>45823773</v>
      </c>
      <c r="C96" s="417">
        <v>45062724</v>
      </c>
      <c r="D96" s="423">
        <v>43222979</v>
      </c>
      <c r="E96" s="182" t="s">
        <v>100</v>
      </c>
      <c r="F96" s="183"/>
      <c r="G96" s="183"/>
      <c r="H96" s="183"/>
    </row>
    <row r="97" spans="1:8" ht="15" x14ac:dyDescent="0.25">
      <c r="A97" s="182" t="s">
        <v>129</v>
      </c>
      <c r="B97" s="417">
        <v>136692.29999999999</v>
      </c>
      <c r="C97" s="417">
        <v>87602</v>
      </c>
      <c r="D97" s="423">
        <v>4515</v>
      </c>
      <c r="E97" s="182" t="s">
        <v>129</v>
      </c>
      <c r="F97" s="183"/>
      <c r="G97" s="183"/>
      <c r="H97" s="183"/>
    </row>
    <row r="98" spans="1:8" ht="15" x14ac:dyDescent="0.25">
      <c r="A98" s="182" t="s">
        <v>130</v>
      </c>
      <c r="B98" s="417">
        <v>1534771.65</v>
      </c>
      <c r="C98" s="417">
        <v>142000</v>
      </c>
      <c r="D98" s="423">
        <v>106121</v>
      </c>
      <c r="E98" s="182" t="s">
        <v>130</v>
      </c>
      <c r="F98" s="183"/>
      <c r="G98" s="183"/>
      <c r="H98" s="183"/>
    </row>
    <row r="99" spans="1:8" x14ac:dyDescent="0.2">
      <c r="A99" s="185" t="s">
        <v>96</v>
      </c>
      <c r="B99" s="422">
        <f>SUM(B100:B102)</f>
        <v>1442984.67</v>
      </c>
      <c r="C99" s="422">
        <f t="shared" ref="C99:D99" si="50">SUM(C100:C102)</f>
        <v>2454988</v>
      </c>
      <c r="D99" s="422">
        <f t="shared" si="50"/>
        <v>0</v>
      </c>
      <c r="E99" s="185" t="s">
        <v>96</v>
      </c>
      <c r="F99" s="422">
        <f>SUM(F100:F102)</f>
        <v>0</v>
      </c>
      <c r="G99" s="422">
        <f t="shared" ref="G99" si="51">SUM(G100:G102)</f>
        <v>0</v>
      </c>
      <c r="H99" s="422">
        <f t="shared" ref="H99" si="52">SUM(H100:H102)</f>
        <v>0</v>
      </c>
    </row>
    <row r="100" spans="1:8" x14ac:dyDescent="0.2">
      <c r="A100" s="182" t="s">
        <v>128</v>
      </c>
      <c r="B100" s="417"/>
      <c r="C100" s="183"/>
      <c r="D100" s="183"/>
      <c r="E100" s="182" t="s">
        <v>128</v>
      </c>
      <c r="F100" s="183"/>
      <c r="G100" s="183"/>
      <c r="H100" s="183"/>
    </row>
    <row r="101" spans="1:8" x14ac:dyDescent="0.2">
      <c r="A101" s="182" t="s">
        <v>131</v>
      </c>
      <c r="B101" s="417"/>
      <c r="C101" s="183"/>
      <c r="D101" s="183"/>
      <c r="E101" s="182" t="s">
        <v>131</v>
      </c>
      <c r="F101" s="183"/>
      <c r="G101" s="183"/>
      <c r="H101" s="183"/>
    </row>
    <row r="102" spans="1:8" x14ac:dyDescent="0.2">
      <c r="A102" s="182" t="s">
        <v>105</v>
      </c>
      <c r="B102" s="417">
        <v>1442984.67</v>
      </c>
      <c r="C102" s="417">
        <v>2454988</v>
      </c>
      <c r="D102" s="183"/>
      <c r="E102" s="182" t="s">
        <v>105</v>
      </c>
      <c r="F102" s="183"/>
      <c r="G102" s="183"/>
      <c r="H102" s="183"/>
    </row>
    <row r="103" spans="1:8" x14ac:dyDescent="0.2">
      <c r="A103" s="182" t="s">
        <v>106</v>
      </c>
      <c r="B103" s="417"/>
      <c r="C103" s="183"/>
      <c r="D103" s="183"/>
      <c r="E103" s="182" t="s">
        <v>106</v>
      </c>
      <c r="F103" s="183"/>
      <c r="G103" s="183"/>
      <c r="H103" s="183"/>
    </row>
    <row r="104" spans="1:8" x14ac:dyDescent="0.2">
      <c r="A104" s="185" t="s">
        <v>80</v>
      </c>
      <c r="B104" s="422">
        <f>SUM(B105)</f>
        <v>0</v>
      </c>
      <c r="C104" s="422">
        <f t="shared" ref="C104:D104" si="53">SUM(C105)</f>
        <v>0</v>
      </c>
      <c r="D104" s="422">
        <f t="shared" si="53"/>
        <v>0</v>
      </c>
      <c r="E104" s="185" t="s">
        <v>80</v>
      </c>
      <c r="F104" s="422">
        <f>SUM(F105)</f>
        <v>0</v>
      </c>
      <c r="G104" s="422">
        <f t="shared" ref="G104" si="54">SUM(G105)</f>
        <v>0</v>
      </c>
      <c r="H104" s="422">
        <f t="shared" ref="H104" si="55">SUM(H105)</f>
        <v>0</v>
      </c>
    </row>
    <row r="105" spans="1:8" x14ac:dyDescent="0.2">
      <c r="A105" s="182" t="s">
        <v>107</v>
      </c>
      <c r="B105" s="417"/>
      <c r="C105" s="183"/>
      <c r="D105" s="183"/>
      <c r="E105" s="182" t="s">
        <v>107</v>
      </c>
      <c r="F105" s="183"/>
      <c r="G105" s="183"/>
      <c r="H105" s="183"/>
    </row>
    <row r="106" spans="1:8" x14ac:dyDescent="0.2">
      <c r="A106" s="345" t="s">
        <v>323</v>
      </c>
      <c r="B106" s="418">
        <f>+B92+B99+B104</f>
        <v>77362187.840000004</v>
      </c>
      <c r="C106" s="418">
        <f t="shared" ref="C106:D106" si="56">+C92+C99+C104</f>
        <v>78252197</v>
      </c>
      <c r="D106" s="418">
        <f t="shared" si="56"/>
        <v>73569696</v>
      </c>
      <c r="E106" s="345" t="s">
        <v>323</v>
      </c>
      <c r="F106" s="418">
        <f>+F92+F99+F104</f>
        <v>4402.91</v>
      </c>
      <c r="G106" s="418">
        <f t="shared" ref="G106:H106" si="57">+G92+G99+G104</f>
        <v>30000</v>
      </c>
      <c r="H106" s="418">
        <f t="shared" si="57"/>
        <v>0</v>
      </c>
    </row>
  </sheetData>
  <pageMargins left="0.70866141732283472" right="0.51181102362204722" top="0.74803149606299213" bottom="0.74803149606299213" header="0.31496062992125984" footer="0.31496062992125984"/>
  <pageSetup paperSize="9" orientation="portrait" r:id="rId1"/>
  <headerFooter>
    <oddHeader>&amp;C&amp;"Arial,Negrita"&amp;18PROYECTO DE PRESUPUESTO 2021</oddHeader>
    <oddFooter>&amp;L&amp;"Arial,Negrita"&amp;8PROYECTO DE PRESUPUESTO PARA EL AÑO FISCAL 2021
INFORMACIÓN PARA LA COMISIÓN DE PRESUPUESTO Y CUENTA GENERAL DE LA REPÚBLICA DEL CONGRESO DE LA REPÚBLICA</oddFooter>
  </headerFooter>
  <ignoredErrors>
    <ignoredError sqref="B11 C11:D11 B28:C28 B45:D45" 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8">
    <tabColor theme="9" tint="-0.249977111117893"/>
  </sheetPr>
  <dimension ref="A1:W14"/>
  <sheetViews>
    <sheetView tabSelected="1" view="pageLayout" topLeftCell="B4" zoomScale="115" zoomScaleNormal="100" zoomScaleSheetLayoutView="100" zoomScalePageLayoutView="115" workbookViewId="0">
      <selection activeCell="P10" sqref="P10"/>
    </sheetView>
  </sheetViews>
  <sheetFormatPr baseColWidth="10" defaultColWidth="11.28515625" defaultRowHeight="11.25" x14ac:dyDescent="0.2"/>
  <cols>
    <col min="1" max="1" width="25.7109375" style="158" customWidth="1"/>
    <col min="2" max="2" width="9.5703125" style="158" customWidth="1"/>
    <col min="3" max="3" width="40.7109375" style="158" customWidth="1"/>
    <col min="4" max="4" width="13.42578125" style="158" customWidth="1"/>
    <col min="5" max="5" width="15" style="158" customWidth="1"/>
    <col min="6" max="6" width="12.42578125" style="158" customWidth="1"/>
    <col min="7" max="7" width="10.42578125" style="158" customWidth="1"/>
    <col min="8" max="8" width="12.140625" style="158" customWidth="1"/>
    <col min="9" max="9" width="7.7109375" style="158" customWidth="1"/>
    <col min="10" max="10" width="5" style="158" customWidth="1"/>
    <col min="11" max="11" width="10.85546875" style="158" customWidth="1"/>
    <col min="12" max="12" width="13.5703125" style="158" customWidth="1"/>
    <col min="13" max="13" width="11" style="158" customWidth="1"/>
    <col min="14" max="14" width="13" style="158" customWidth="1"/>
    <col min="15" max="15" width="12.42578125" style="158" customWidth="1"/>
    <col min="16" max="16" width="14.140625" style="158" customWidth="1"/>
    <col min="17" max="17" width="10.28515625" style="158" customWidth="1"/>
    <col min="18" max="18" width="5" style="158" customWidth="1"/>
    <col min="19" max="22" width="11.28515625" style="158"/>
    <col min="23" max="23" width="16.5703125" style="158" customWidth="1"/>
    <col min="24" max="29" width="11.28515625" style="158"/>
    <col min="30" max="30" width="12.7109375" style="158" customWidth="1"/>
    <col min="31" max="31" width="14.7109375" style="158" customWidth="1"/>
    <col min="32" max="34" width="11.28515625" style="158"/>
    <col min="35" max="35" width="13.5703125" style="158" customWidth="1"/>
    <col min="36" max="16384" width="11.28515625" style="158"/>
  </cols>
  <sheetData>
    <row r="1" spans="1:23" s="157" customFormat="1" x14ac:dyDescent="0.2">
      <c r="A1" s="152" t="s">
        <v>404</v>
      </c>
      <c r="B1" s="152"/>
      <c r="C1" s="233"/>
      <c r="D1" s="233"/>
      <c r="E1" s="233"/>
      <c r="F1" s="233"/>
      <c r="G1" s="233"/>
      <c r="H1" s="234"/>
      <c r="I1" s="234"/>
      <c r="J1" s="234"/>
      <c r="K1" s="234"/>
      <c r="L1" s="234"/>
      <c r="M1" s="234"/>
      <c r="N1" s="234"/>
      <c r="O1" s="234"/>
      <c r="P1" s="234"/>
      <c r="Q1" s="234"/>
      <c r="R1" s="234"/>
    </row>
    <row r="2" spans="1:23" s="157" customFormat="1" ht="12" thickBot="1" x14ac:dyDescent="0.25">
      <c r="A2" s="152" t="s">
        <v>348</v>
      </c>
      <c r="B2" s="153"/>
      <c r="C2" s="153"/>
      <c r="D2" s="153"/>
      <c r="E2" s="153"/>
      <c r="F2" s="153"/>
      <c r="G2" s="153"/>
      <c r="H2" s="153"/>
      <c r="I2" s="153"/>
      <c r="J2" s="153"/>
      <c r="K2" s="153"/>
      <c r="L2" s="153"/>
      <c r="M2" s="153"/>
      <c r="N2" s="153"/>
      <c r="O2" s="153"/>
      <c r="P2" s="153"/>
      <c r="Q2" s="153"/>
      <c r="R2" s="153"/>
      <c r="S2" s="156"/>
      <c r="T2" s="156"/>
      <c r="U2" s="156"/>
      <c r="V2" s="156"/>
      <c r="W2" s="156"/>
    </row>
    <row r="3" spans="1:23" s="161" customFormat="1" ht="28.35" customHeight="1" thickBot="1" x14ac:dyDescent="0.25">
      <c r="A3" s="793" t="s">
        <v>295</v>
      </c>
      <c r="B3" s="793" t="s">
        <v>273</v>
      </c>
      <c r="C3" s="795" t="s">
        <v>108</v>
      </c>
      <c r="D3" s="796"/>
      <c r="E3" s="796"/>
      <c r="F3" s="796"/>
      <c r="G3" s="796"/>
      <c r="H3" s="796"/>
      <c r="I3" s="797"/>
      <c r="J3" s="795" t="s">
        <v>96</v>
      </c>
      <c r="K3" s="796"/>
      <c r="L3" s="796"/>
      <c r="M3" s="796"/>
      <c r="N3" s="797"/>
      <c r="O3" s="795" t="s">
        <v>80</v>
      </c>
      <c r="P3" s="797"/>
      <c r="Q3" s="795" t="s">
        <v>2</v>
      </c>
      <c r="R3" s="797"/>
    </row>
    <row r="4" spans="1:23" s="162" customFormat="1" ht="109.5" customHeight="1" thickBot="1" x14ac:dyDescent="0.25">
      <c r="A4" s="794"/>
      <c r="B4" s="794"/>
      <c r="C4" s="235" t="s">
        <v>97</v>
      </c>
      <c r="D4" s="236" t="s">
        <v>98</v>
      </c>
      <c r="E4" s="236" t="s">
        <v>99</v>
      </c>
      <c r="F4" s="236" t="s">
        <v>100</v>
      </c>
      <c r="G4" s="236" t="s">
        <v>101</v>
      </c>
      <c r="H4" s="236" t="s">
        <v>102</v>
      </c>
      <c r="I4" s="237" t="s">
        <v>93</v>
      </c>
      <c r="J4" s="235" t="s">
        <v>103</v>
      </c>
      <c r="K4" s="236" t="s">
        <v>104</v>
      </c>
      <c r="L4" s="236" t="s">
        <v>105</v>
      </c>
      <c r="M4" s="236" t="s">
        <v>106</v>
      </c>
      <c r="N4" s="237" t="s">
        <v>94</v>
      </c>
      <c r="O4" s="235" t="s">
        <v>107</v>
      </c>
      <c r="P4" s="237" t="s">
        <v>95</v>
      </c>
      <c r="Q4" s="238" t="s">
        <v>132</v>
      </c>
      <c r="R4" s="239" t="s">
        <v>78</v>
      </c>
    </row>
    <row r="5" spans="1:23" s="191" customFormat="1" x14ac:dyDescent="0.2">
      <c r="A5" s="240" t="s">
        <v>18</v>
      </c>
      <c r="B5" s="240" t="s">
        <v>288</v>
      </c>
      <c r="C5" s="241"/>
      <c r="D5" s="424">
        <v>28524881</v>
      </c>
      <c r="E5" s="424">
        <v>1711200</v>
      </c>
      <c r="F5" s="424">
        <v>43222979</v>
      </c>
      <c r="G5" s="424">
        <v>4515</v>
      </c>
      <c r="H5" s="424">
        <v>106121</v>
      </c>
      <c r="I5" s="243">
        <f>SUM(D5:H5)</f>
        <v>73569696</v>
      </c>
      <c r="J5" s="241"/>
      <c r="K5" s="242"/>
      <c r="L5" s="242"/>
      <c r="M5" s="242"/>
      <c r="N5" s="243"/>
      <c r="O5" s="241"/>
      <c r="P5" s="243"/>
      <c r="Q5" s="241">
        <f>+I5</f>
        <v>73569696</v>
      </c>
      <c r="R5" s="426">
        <f>+Q5/Q13</f>
        <v>1</v>
      </c>
    </row>
    <row r="6" spans="1:23" s="191" customFormat="1" ht="19.5" customHeight="1" x14ac:dyDescent="0.2">
      <c r="A6" s="244" t="s">
        <v>19</v>
      </c>
      <c r="B6" s="244" t="s">
        <v>289</v>
      </c>
      <c r="C6" s="245"/>
      <c r="D6" s="246"/>
      <c r="E6" s="246"/>
      <c r="F6" s="246"/>
      <c r="G6" s="246"/>
      <c r="H6" s="246"/>
      <c r="I6" s="247"/>
      <c r="J6" s="245"/>
      <c r="K6" s="246"/>
      <c r="L6" s="246"/>
      <c r="M6" s="246"/>
      <c r="N6" s="247"/>
      <c r="O6" s="245"/>
      <c r="P6" s="247"/>
      <c r="Q6" s="245"/>
      <c r="R6" s="425"/>
    </row>
    <row r="7" spans="1:23" s="191" customFormat="1" x14ac:dyDescent="0.2">
      <c r="A7" s="244" t="s">
        <v>0</v>
      </c>
      <c r="B7" s="244" t="s">
        <v>290</v>
      </c>
      <c r="C7" s="249"/>
      <c r="D7" s="250"/>
      <c r="E7" s="251"/>
      <c r="F7" s="251"/>
      <c r="G7" s="251"/>
      <c r="H7" s="251"/>
      <c r="I7" s="252"/>
      <c r="J7" s="249"/>
      <c r="K7" s="250"/>
      <c r="L7" s="250"/>
      <c r="M7" s="250"/>
      <c r="N7" s="252"/>
      <c r="O7" s="249"/>
      <c r="P7" s="253"/>
      <c r="Q7" s="254"/>
      <c r="R7" s="255"/>
    </row>
    <row r="8" spans="1:23" s="191" customFormat="1" x14ac:dyDescent="0.2">
      <c r="A8" s="244" t="s">
        <v>20</v>
      </c>
      <c r="B8" s="244" t="s">
        <v>294</v>
      </c>
      <c r="C8" s="249"/>
      <c r="D8" s="250"/>
      <c r="E8" s="251"/>
      <c r="F8" s="251"/>
      <c r="G8" s="251"/>
      <c r="H8" s="251"/>
      <c r="I8" s="252"/>
      <c r="J8" s="249"/>
      <c r="K8" s="250"/>
      <c r="L8" s="250"/>
      <c r="M8" s="250"/>
      <c r="N8" s="252"/>
      <c r="O8" s="249"/>
      <c r="P8" s="253"/>
      <c r="Q8" s="254"/>
      <c r="R8" s="255"/>
    </row>
    <row r="9" spans="1:23" s="191" customFormat="1" x14ac:dyDescent="0.2">
      <c r="A9" s="244" t="s">
        <v>1</v>
      </c>
      <c r="B9" s="244" t="s">
        <v>291</v>
      </c>
      <c r="C9" s="245"/>
      <c r="D9" s="246"/>
      <c r="E9" s="246"/>
      <c r="F9" s="246"/>
      <c r="G9" s="246"/>
      <c r="H9" s="246"/>
      <c r="I9" s="247"/>
      <c r="J9" s="245"/>
      <c r="K9" s="246"/>
      <c r="L9" s="246"/>
      <c r="M9" s="246"/>
      <c r="N9" s="247"/>
      <c r="O9" s="245"/>
      <c r="P9" s="247"/>
      <c r="Q9" s="245"/>
      <c r="R9" s="248"/>
    </row>
    <row r="10" spans="1:23" s="191" customFormat="1" x14ac:dyDescent="0.2">
      <c r="A10" s="244" t="s">
        <v>21</v>
      </c>
      <c r="B10" s="244" t="s">
        <v>292</v>
      </c>
      <c r="C10" s="256"/>
      <c r="D10" s="257"/>
      <c r="E10" s="257"/>
      <c r="F10" s="257"/>
      <c r="G10" s="257"/>
      <c r="H10" s="257"/>
      <c r="I10" s="258"/>
      <c r="J10" s="256"/>
      <c r="K10" s="257"/>
      <c r="L10" s="257"/>
      <c r="M10" s="257"/>
      <c r="N10" s="258"/>
      <c r="O10" s="256"/>
      <c r="P10" s="258"/>
      <c r="Q10" s="256"/>
      <c r="R10" s="259"/>
    </row>
    <row r="11" spans="1:23" s="191" customFormat="1" x14ac:dyDescent="0.2">
      <c r="A11" s="244" t="s">
        <v>22</v>
      </c>
      <c r="B11" s="244" t="s">
        <v>293</v>
      </c>
      <c r="C11" s="256"/>
      <c r="D11" s="257"/>
      <c r="E11" s="257"/>
      <c r="F11" s="257"/>
      <c r="G11" s="257"/>
      <c r="H11" s="257"/>
      <c r="I11" s="258"/>
      <c r="J11" s="256"/>
      <c r="K11" s="257"/>
      <c r="L11" s="257"/>
      <c r="M11" s="257"/>
      <c r="N11" s="260"/>
      <c r="O11" s="261"/>
      <c r="P11" s="258"/>
      <c r="Q11" s="256"/>
      <c r="R11" s="259"/>
    </row>
    <row r="12" spans="1:23" s="191" customFormat="1" ht="12" thickBot="1" x14ac:dyDescent="0.25">
      <c r="A12" s="262" t="s">
        <v>23</v>
      </c>
      <c r="B12" s="262" t="s">
        <v>23</v>
      </c>
      <c r="C12" s="263"/>
      <c r="D12" s="264"/>
      <c r="E12" s="264"/>
      <c r="F12" s="264"/>
      <c r="G12" s="264"/>
      <c r="H12" s="264"/>
      <c r="I12" s="265"/>
      <c r="J12" s="263"/>
      <c r="K12" s="264"/>
      <c r="L12" s="264"/>
      <c r="M12" s="264"/>
      <c r="N12" s="265"/>
      <c r="O12" s="263"/>
      <c r="P12" s="265"/>
      <c r="Q12" s="263"/>
      <c r="R12" s="266"/>
    </row>
    <row r="13" spans="1:23" ht="12" thickBot="1" x14ac:dyDescent="0.25">
      <c r="A13" s="267" t="s">
        <v>71</v>
      </c>
      <c r="B13" s="267" t="s">
        <v>71</v>
      </c>
      <c r="C13" s="268"/>
      <c r="D13" s="269">
        <f>SUM(D5:D12)</f>
        <v>28524881</v>
      </c>
      <c r="E13" s="269">
        <f t="shared" ref="E13:I13" si="0">SUM(E5:E12)</f>
        <v>1711200</v>
      </c>
      <c r="F13" s="269">
        <f t="shared" si="0"/>
        <v>43222979</v>
      </c>
      <c r="G13" s="269">
        <f t="shared" si="0"/>
        <v>4515</v>
      </c>
      <c r="H13" s="269">
        <f t="shared" si="0"/>
        <v>106121</v>
      </c>
      <c r="I13" s="269">
        <f t="shared" si="0"/>
        <v>73569696</v>
      </c>
      <c r="J13" s="268"/>
      <c r="K13" s="269"/>
      <c r="L13" s="269"/>
      <c r="M13" s="269"/>
      <c r="N13" s="270"/>
      <c r="O13" s="268"/>
      <c r="P13" s="270"/>
      <c r="Q13" s="268">
        <f>SUM(Q5:Q12)</f>
        <v>73569696</v>
      </c>
      <c r="R13" s="271"/>
    </row>
    <row r="14" spans="1:23" x14ac:dyDescent="0.2">
      <c r="A14" s="163"/>
      <c r="B14" s="163"/>
      <c r="C14" s="164"/>
      <c r="D14" s="165"/>
      <c r="E14" s="166"/>
      <c r="F14" s="166"/>
      <c r="G14" s="166"/>
      <c r="H14" s="166"/>
      <c r="I14" s="166"/>
      <c r="J14" s="166"/>
      <c r="K14" s="166"/>
      <c r="L14" s="166"/>
      <c r="M14" s="166"/>
      <c r="N14" s="166"/>
      <c r="O14" s="166"/>
      <c r="P14" s="166"/>
      <c r="Q14" s="166"/>
      <c r="R14" s="166"/>
    </row>
  </sheetData>
  <mergeCells count="6">
    <mergeCell ref="A3:A4"/>
    <mergeCell ref="J3:N3"/>
    <mergeCell ref="O3:P3"/>
    <mergeCell ref="Q3:R3"/>
    <mergeCell ref="C3:I3"/>
    <mergeCell ref="B3:B4"/>
  </mergeCells>
  <phoneticPr fontId="0" type="noConversion"/>
  <printOptions horizontalCentered="1"/>
  <pageMargins left="0.23622047244094491" right="0.23622047244094491" top="0.74803149606299213" bottom="0.74803149606299213" header="0.31496062992125984" footer="0.31496062992125984"/>
  <pageSetup paperSize="9" scale="90" orientation="landscape" r:id="rId1"/>
  <headerFooter alignWithMargins="0">
    <oddHeader xml:space="preserve">&amp;C&amp;"Arial,Negrita"&amp;18PROYECTO DE PRESUPUESTO 2021
</oddHeader>
    <oddFooter>&amp;L&amp;"Arial,Negrita"&amp;8PROYECTO DE PRESUPUESTO PARA EL AÑO FISCAL 2020
INFORMACIÓN PARA LA COMISIÓN DE PRESUPUESTO Y CUENTA GENERAL DE LA REPÚBLICA DEL CONGRESO DE LA REPÚBLICA</oddFooter>
  </headerFooter>
  <colBreaks count="1" manualBreakCount="1">
    <brk id="18"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9" tint="-0.249977111117893"/>
  </sheetPr>
  <dimension ref="A1:D52"/>
  <sheetViews>
    <sheetView tabSelected="1" view="pageLayout" zoomScaleNormal="100" workbookViewId="0">
      <selection activeCell="P10" sqref="P10"/>
    </sheetView>
  </sheetViews>
  <sheetFormatPr baseColWidth="10" defaultColWidth="11.28515625" defaultRowHeight="12.75" x14ac:dyDescent="0.2"/>
  <cols>
    <col min="1" max="1" width="64" customWidth="1"/>
    <col min="2" max="2" width="9.5703125" customWidth="1"/>
    <col min="3" max="3" width="40.7109375" customWidth="1"/>
    <col min="4" max="4" width="13.42578125" customWidth="1"/>
    <col min="5" max="5" width="15" customWidth="1"/>
    <col min="6" max="6" width="12.42578125" customWidth="1"/>
    <col min="7" max="7" width="10.42578125" customWidth="1"/>
    <col min="8" max="8" width="12.140625" customWidth="1"/>
    <col min="9" max="9" width="7.7109375" customWidth="1"/>
    <col min="11" max="11" width="10.85546875" customWidth="1"/>
    <col min="12" max="12" width="13.5703125" customWidth="1"/>
    <col min="13" max="13" width="11" customWidth="1"/>
    <col min="14" max="14" width="13" customWidth="1"/>
    <col min="15" max="15" width="12.42578125" customWidth="1"/>
    <col min="16" max="16" width="14.140625" customWidth="1"/>
    <col min="17" max="17" width="11" customWidth="1"/>
    <col min="23" max="23" width="16.5703125" customWidth="1"/>
    <col min="30" max="30" width="12.7109375" customWidth="1"/>
    <col min="31" max="31" width="14.7109375" customWidth="1"/>
    <col min="35" max="35" width="13.5703125" customWidth="1"/>
  </cols>
  <sheetData>
    <row r="1" spans="1:4" x14ac:dyDescent="0.2">
      <c r="A1" s="152" t="s">
        <v>405</v>
      </c>
    </row>
    <row r="2" spans="1:4" x14ac:dyDescent="0.2">
      <c r="A2" s="354" t="s">
        <v>597</v>
      </c>
      <c r="B2" s="355"/>
      <c r="C2" s="349"/>
    </row>
    <row r="3" spans="1:4" x14ac:dyDescent="0.2">
      <c r="A3" s="354" t="s">
        <v>598</v>
      </c>
      <c r="B3" s="354"/>
      <c r="C3" s="354"/>
    </row>
    <row r="4" spans="1:4" s="180" customFormat="1" ht="28.35" customHeight="1" x14ac:dyDescent="0.2">
      <c r="A4" s="192" t="s">
        <v>345</v>
      </c>
      <c r="B4" s="193">
        <v>2019</v>
      </c>
      <c r="C4" s="193">
        <v>2020</v>
      </c>
      <c r="D4" s="193">
        <v>2021</v>
      </c>
    </row>
    <row r="5" spans="1:4" x14ac:dyDescent="0.2">
      <c r="A5" s="183" t="s">
        <v>333</v>
      </c>
      <c r="B5" s="181"/>
      <c r="C5" s="181"/>
      <c r="D5" s="181"/>
    </row>
    <row r="6" spans="1:4" s="184" customFormat="1" ht="19.5" customHeight="1" x14ac:dyDescent="0.2">
      <c r="A6" s="183" t="s">
        <v>334</v>
      </c>
      <c r="B6" s="183"/>
      <c r="C6" s="183"/>
      <c r="D6" s="183"/>
    </row>
    <row r="7" spans="1:4" s="184" customFormat="1" x14ac:dyDescent="0.2">
      <c r="A7" s="183" t="s">
        <v>335</v>
      </c>
      <c r="B7" s="183"/>
      <c r="C7" s="183"/>
      <c r="D7" s="183"/>
    </row>
    <row r="8" spans="1:4" s="184" customFormat="1" x14ac:dyDescent="0.2">
      <c r="A8" s="183" t="s">
        <v>336</v>
      </c>
      <c r="B8" s="183"/>
      <c r="C8" s="183"/>
      <c r="D8" s="183"/>
    </row>
    <row r="9" spans="1:4" s="184" customFormat="1" x14ac:dyDescent="0.2">
      <c r="A9" s="183" t="s">
        <v>337</v>
      </c>
      <c r="B9" s="183"/>
      <c r="C9" s="183"/>
      <c r="D9" s="183"/>
    </row>
    <row r="10" spans="1:4" s="184" customFormat="1" x14ac:dyDescent="0.2">
      <c r="A10" s="183" t="s">
        <v>338</v>
      </c>
      <c r="B10" s="183"/>
      <c r="C10" s="183"/>
      <c r="D10" s="183"/>
    </row>
    <row r="11" spans="1:4" s="184" customFormat="1" x14ac:dyDescent="0.2">
      <c r="A11" s="183" t="s">
        <v>339</v>
      </c>
      <c r="B11" s="183"/>
      <c r="C11" s="183"/>
      <c r="D11" s="183"/>
    </row>
    <row r="12" spans="1:4" s="184" customFormat="1" x14ac:dyDescent="0.2">
      <c r="A12" s="427" t="s">
        <v>514</v>
      </c>
      <c r="B12" s="183">
        <v>0</v>
      </c>
      <c r="C12" s="428">
        <v>2400000</v>
      </c>
      <c r="D12" s="183">
        <v>0</v>
      </c>
    </row>
    <row r="13" spans="1:4" s="184" customFormat="1" x14ac:dyDescent="0.2">
      <c r="A13" s="183" t="s">
        <v>340</v>
      </c>
      <c r="B13" s="183"/>
      <c r="C13" s="183"/>
      <c r="D13" s="183"/>
    </row>
    <row r="14" spans="1:4" s="184" customFormat="1" x14ac:dyDescent="0.2">
      <c r="A14" s="183" t="s">
        <v>341</v>
      </c>
      <c r="B14" s="183"/>
      <c r="C14" s="183"/>
      <c r="D14" s="183"/>
    </row>
    <row r="15" spans="1:4" s="184" customFormat="1" x14ac:dyDescent="0.2">
      <c r="A15" s="183" t="s">
        <v>342</v>
      </c>
      <c r="B15" s="183"/>
      <c r="C15" s="183"/>
      <c r="D15" s="183"/>
    </row>
    <row r="16" spans="1:4" s="184" customFormat="1" x14ac:dyDescent="0.2">
      <c r="A16" s="183" t="s">
        <v>343</v>
      </c>
      <c r="B16" s="183"/>
      <c r="C16" s="183"/>
      <c r="D16" s="183"/>
    </row>
    <row r="17" spans="1:4" s="184" customFormat="1" x14ac:dyDescent="0.2">
      <c r="A17" s="183" t="s">
        <v>344</v>
      </c>
      <c r="B17" s="183"/>
      <c r="C17" s="183"/>
      <c r="D17" s="183"/>
    </row>
    <row r="18" spans="1:4" s="189" customFormat="1" ht="22.5" customHeight="1" x14ac:dyDescent="0.2">
      <c r="A18" s="190" t="s">
        <v>321</v>
      </c>
      <c r="B18" s="188"/>
      <c r="C18" s="418">
        <f>SUM(C12:C17)</f>
        <v>2400000</v>
      </c>
      <c r="D18" s="188"/>
    </row>
    <row r="20" spans="1:4" s="180" customFormat="1" ht="28.35" customHeight="1" x14ac:dyDescent="0.2">
      <c r="A20" s="192" t="s">
        <v>346</v>
      </c>
      <c r="B20" s="193">
        <v>2019</v>
      </c>
      <c r="C20" s="193" t="s">
        <v>399</v>
      </c>
      <c r="D20" s="193" t="s">
        <v>400</v>
      </c>
    </row>
    <row r="21" spans="1:4" x14ac:dyDescent="0.2">
      <c r="A21" s="183" t="s">
        <v>333</v>
      </c>
      <c r="B21" s="181"/>
      <c r="C21" s="181"/>
      <c r="D21" s="181"/>
    </row>
    <row r="22" spans="1:4" s="184" customFormat="1" x14ac:dyDescent="0.2">
      <c r="A22" s="183" t="s">
        <v>334</v>
      </c>
      <c r="B22" s="183"/>
      <c r="C22" s="183"/>
      <c r="D22" s="183"/>
    </row>
    <row r="23" spans="1:4" s="184" customFormat="1" x14ac:dyDescent="0.2">
      <c r="A23" s="183" t="s">
        <v>335</v>
      </c>
      <c r="B23" s="183"/>
      <c r="C23" s="183"/>
      <c r="D23" s="183"/>
    </row>
    <row r="24" spans="1:4" s="184" customFormat="1" x14ac:dyDescent="0.2">
      <c r="A24" s="183" t="s">
        <v>336</v>
      </c>
      <c r="B24" s="183"/>
      <c r="C24" s="183"/>
      <c r="D24" s="183"/>
    </row>
    <row r="25" spans="1:4" s="184" customFormat="1" x14ac:dyDescent="0.2">
      <c r="A25" s="183" t="s">
        <v>337</v>
      </c>
      <c r="B25" s="183"/>
      <c r="C25" s="183"/>
      <c r="D25" s="183"/>
    </row>
    <row r="26" spans="1:4" s="184" customFormat="1" x14ac:dyDescent="0.2">
      <c r="A26" s="183" t="s">
        <v>338</v>
      </c>
      <c r="B26" s="183"/>
      <c r="C26" s="183"/>
      <c r="D26" s="183"/>
    </row>
    <row r="27" spans="1:4" s="184" customFormat="1" x14ac:dyDescent="0.2">
      <c r="A27" s="183" t="s">
        <v>339</v>
      </c>
      <c r="B27" s="183"/>
      <c r="C27" s="183"/>
      <c r="D27" s="183"/>
    </row>
    <row r="28" spans="1:4" s="184" customFormat="1" x14ac:dyDescent="0.2">
      <c r="A28" s="427" t="s">
        <v>514</v>
      </c>
      <c r="B28" s="183"/>
      <c r="C28" s="417">
        <v>2357018</v>
      </c>
      <c r="D28" s="183"/>
    </row>
    <row r="29" spans="1:4" s="184" customFormat="1" x14ac:dyDescent="0.2">
      <c r="A29" s="183" t="s">
        <v>340</v>
      </c>
      <c r="B29" s="183"/>
      <c r="C29" s="183"/>
      <c r="D29" s="183"/>
    </row>
    <row r="30" spans="1:4" s="184" customFormat="1" x14ac:dyDescent="0.2">
      <c r="A30" s="183" t="s">
        <v>341</v>
      </c>
      <c r="B30" s="183"/>
      <c r="C30" s="183"/>
      <c r="D30" s="183"/>
    </row>
    <row r="31" spans="1:4" s="184" customFormat="1" x14ac:dyDescent="0.2">
      <c r="A31" s="183" t="s">
        <v>342</v>
      </c>
      <c r="B31" s="183"/>
      <c r="C31" s="183"/>
      <c r="D31" s="183"/>
    </row>
    <row r="32" spans="1:4" s="184" customFormat="1" x14ac:dyDescent="0.2">
      <c r="A32" s="183" t="s">
        <v>343</v>
      </c>
      <c r="B32" s="183"/>
      <c r="C32" s="183"/>
      <c r="D32" s="183"/>
    </row>
    <row r="33" spans="1:4" s="184" customFormat="1" x14ac:dyDescent="0.2">
      <c r="A33" s="183" t="s">
        <v>344</v>
      </c>
      <c r="B33" s="183"/>
      <c r="C33" s="183"/>
      <c r="D33" s="183"/>
    </row>
    <row r="34" spans="1:4" s="189" customFormat="1" ht="22.5" customHeight="1" x14ac:dyDescent="0.2">
      <c r="A34" s="190" t="s">
        <v>321</v>
      </c>
      <c r="B34" s="188"/>
      <c r="C34" s="418">
        <f>SUM(C28:C33)</f>
        <v>2357018</v>
      </c>
      <c r="D34" s="188"/>
    </row>
    <row r="36" spans="1:4" s="180" customFormat="1" ht="28.35" customHeight="1" x14ac:dyDescent="0.2">
      <c r="A36" s="192" t="s">
        <v>347</v>
      </c>
      <c r="B36" s="193">
        <v>2019</v>
      </c>
      <c r="C36" s="193" t="s">
        <v>399</v>
      </c>
      <c r="D36" s="193" t="s">
        <v>400</v>
      </c>
    </row>
    <row r="37" spans="1:4" x14ac:dyDescent="0.2">
      <c r="A37" s="183" t="s">
        <v>333</v>
      </c>
      <c r="B37" s="181"/>
      <c r="C37" s="181"/>
      <c r="D37" s="181"/>
    </row>
    <row r="38" spans="1:4" s="184" customFormat="1" x14ac:dyDescent="0.2">
      <c r="A38" s="183" t="s">
        <v>334</v>
      </c>
      <c r="B38" s="183"/>
      <c r="C38" s="183"/>
      <c r="D38" s="183"/>
    </row>
    <row r="39" spans="1:4" s="184" customFormat="1" x14ac:dyDescent="0.2">
      <c r="A39" s="183" t="s">
        <v>335</v>
      </c>
      <c r="B39" s="183"/>
      <c r="C39" s="183"/>
      <c r="D39" s="183"/>
    </row>
    <row r="40" spans="1:4" s="184" customFormat="1" x14ac:dyDescent="0.2">
      <c r="A40" s="183" t="s">
        <v>336</v>
      </c>
      <c r="B40" s="183"/>
      <c r="C40" s="183"/>
      <c r="D40" s="183"/>
    </row>
    <row r="41" spans="1:4" s="184" customFormat="1" x14ac:dyDescent="0.2">
      <c r="A41" s="183" t="s">
        <v>337</v>
      </c>
      <c r="B41" s="183"/>
      <c r="C41" s="183"/>
      <c r="D41" s="183"/>
    </row>
    <row r="42" spans="1:4" s="184" customFormat="1" x14ac:dyDescent="0.2">
      <c r="A42" s="183" t="s">
        <v>338</v>
      </c>
      <c r="B42" s="183"/>
      <c r="C42" s="183"/>
      <c r="D42" s="183"/>
    </row>
    <row r="43" spans="1:4" s="184" customFormat="1" x14ac:dyDescent="0.2">
      <c r="A43" s="183" t="s">
        <v>339</v>
      </c>
      <c r="B43" s="183"/>
      <c r="C43" s="183"/>
      <c r="D43" s="183"/>
    </row>
    <row r="44" spans="1:4" s="184" customFormat="1" x14ac:dyDescent="0.2">
      <c r="A44" s="427" t="s">
        <v>514</v>
      </c>
      <c r="B44" s="183"/>
      <c r="C44" s="417">
        <v>2136174.5</v>
      </c>
      <c r="D44" s="183"/>
    </row>
    <row r="45" spans="1:4" s="184" customFormat="1" x14ac:dyDescent="0.2">
      <c r="A45" s="183" t="s">
        <v>340</v>
      </c>
      <c r="B45" s="183"/>
      <c r="C45" s="183"/>
      <c r="D45" s="183"/>
    </row>
    <row r="46" spans="1:4" s="184" customFormat="1" x14ac:dyDescent="0.2">
      <c r="A46" s="183" t="s">
        <v>341</v>
      </c>
      <c r="B46" s="183"/>
      <c r="C46" s="183"/>
      <c r="D46" s="183"/>
    </row>
    <row r="47" spans="1:4" s="184" customFormat="1" x14ac:dyDescent="0.2">
      <c r="A47" s="183" t="s">
        <v>342</v>
      </c>
      <c r="B47" s="183"/>
      <c r="C47" s="183"/>
      <c r="D47" s="183"/>
    </row>
    <row r="48" spans="1:4" s="184" customFormat="1" x14ac:dyDescent="0.2">
      <c r="A48" s="183" t="s">
        <v>343</v>
      </c>
      <c r="B48" s="183"/>
      <c r="C48" s="183"/>
      <c r="D48" s="183"/>
    </row>
    <row r="49" spans="1:4" s="184" customFormat="1" x14ac:dyDescent="0.2">
      <c r="A49" s="183" t="s">
        <v>344</v>
      </c>
      <c r="B49" s="183"/>
      <c r="C49" s="183"/>
      <c r="D49" s="183"/>
    </row>
    <row r="50" spans="1:4" s="189" customFormat="1" ht="22.5" customHeight="1" x14ac:dyDescent="0.2">
      <c r="A50" s="190" t="s">
        <v>321</v>
      </c>
      <c r="B50" s="188"/>
      <c r="C50" s="418">
        <f>SUM(C44:C49)</f>
        <v>2136174.5</v>
      </c>
      <c r="D50" s="188"/>
    </row>
    <row r="51" spans="1:4" x14ac:dyDescent="0.2">
      <c r="A51" s="346" t="s">
        <v>401</v>
      </c>
    </row>
    <row r="52" spans="1:4" x14ac:dyDescent="0.2">
      <c r="A52" s="347" t="s">
        <v>402</v>
      </c>
    </row>
  </sheetData>
  <pageMargins left="0.46875" right="0.51181102362204722" top="0.74803149606299213" bottom="0.74803149606299213" header="0.31496062992125984" footer="0.31496062992125984"/>
  <pageSetup paperSize="9" orientation="portrait" r:id="rId1"/>
  <headerFooter>
    <oddHeader>&amp;C&amp;"Arial,Negrita"&amp;18PROYECTO DE PRESUPUESTO 2021</oddHeader>
    <oddFooter>&amp;L&amp;"Arial,Negrita"&amp;8PROYECTO DE PRESUPUESTO PARA EL AÑO FISCAL 2021
INFORMACIÓN PARA LA COMISIÓN DE PRESUPUESTO Y CUENTA GENERAL DE LA REPÚBLICA DEL CONGRESO DE LA REPÚBLICA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12">
    <tabColor theme="9" tint="-0.249977111117893"/>
  </sheetPr>
  <dimension ref="A1:N52"/>
  <sheetViews>
    <sheetView tabSelected="1" view="pageLayout" zoomScale="90" zoomScaleNormal="100" zoomScaleSheetLayoutView="70" zoomScalePageLayoutView="90" workbookViewId="0">
      <selection activeCell="P10" sqref="P10"/>
    </sheetView>
  </sheetViews>
  <sheetFormatPr baseColWidth="10" defaultColWidth="11.28515625" defaultRowHeight="11.25" x14ac:dyDescent="0.2"/>
  <cols>
    <col min="1" max="1" width="30.7109375" style="158" customWidth="1"/>
    <col min="2" max="2" width="9.5703125" style="158" customWidth="1"/>
    <col min="3" max="3" width="40.7109375" style="158" customWidth="1"/>
    <col min="4" max="4" width="13.42578125" style="191" customWidth="1"/>
    <col min="5" max="5" width="15" style="191" customWidth="1"/>
    <col min="6" max="6" width="12.42578125" style="158" customWidth="1"/>
    <col min="7" max="7" width="10.42578125" style="158" customWidth="1"/>
    <col min="8" max="8" width="12.140625" style="158" customWidth="1"/>
    <col min="9" max="9" width="7.7109375" style="158" customWidth="1"/>
    <col min="10" max="10" width="8.7109375" style="158" customWidth="1"/>
    <col min="11" max="11" width="10.85546875" style="158" customWidth="1"/>
    <col min="12" max="12" width="13.5703125" style="158" customWidth="1"/>
    <col min="13" max="13" width="11" style="158" customWidth="1"/>
    <col min="14" max="14" width="13" style="158" customWidth="1"/>
    <col min="15" max="15" width="12.42578125" style="158" customWidth="1"/>
    <col min="16" max="16" width="14.140625" style="158" customWidth="1"/>
    <col min="17" max="17" width="11" style="158" customWidth="1"/>
    <col min="18" max="22" width="11.28515625" style="158"/>
    <col min="23" max="23" width="16.5703125" style="158" customWidth="1"/>
    <col min="24" max="29" width="11.28515625" style="158"/>
    <col min="30" max="30" width="12.7109375" style="158" customWidth="1"/>
    <col min="31" max="31" width="14.7109375" style="158" customWidth="1"/>
    <col min="32" max="34" width="11.28515625" style="158"/>
    <col min="35" max="35" width="13.5703125" style="158" customWidth="1"/>
    <col min="36" max="16384" width="11.28515625" style="158"/>
  </cols>
  <sheetData>
    <row r="1" spans="1:14" s="154" customFormat="1" ht="14.25" customHeight="1" x14ac:dyDescent="0.2">
      <c r="A1" s="272" t="s">
        <v>406</v>
      </c>
      <c r="B1" s="273"/>
      <c r="C1" s="273"/>
      <c r="D1" s="273"/>
      <c r="E1" s="273"/>
      <c r="F1" s="273"/>
      <c r="G1" s="273"/>
      <c r="H1" s="273"/>
      <c r="I1" s="273"/>
      <c r="J1" s="273"/>
      <c r="K1" s="273"/>
      <c r="L1" s="273"/>
      <c r="M1" s="273"/>
      <c r="N1" s="273"/>
    </row>
    <row r="2" spans="1:14" s="157" customFormat="1" x14ac:dyDescent="0.2">
      <c r="A2" s="354" t="s">
        <v>506</v>
      </c>
      <c r="B2" s="355"/>
      <c r="C2" s="349"/>
      <c r="D2" s="153"/>
      <c r="E2" s="153"/>
      <c r="F2" s="153"/>
      <c r="G2" s="153"/>
      <c r="H2" s="153"/>
      <c r="I2" s="153"/>
      <c r="J2" s="153"/>
      <c r="K2" s="153"/>
      <c r="L2" s="153"/>
      <c r="M2" s="153"/>
      <c r="N2" s="153"/>
    </row>
    <row r="3" spans="1:14" s="157" customFormat="1" ht="12" thickBot="1" x14ac:dyDescent="0.25">
      <c r="A3" s="354" t="s">
        <v>598</v>
      </c>
      <c r="B3" s="354"/>
      <c r="C3" s="354"/>
      <c r="D3" s="153"/>
      <c r="E3" s="153"/>
      <c r="F3" s="153"/>
      <c r="G3" s="153"/>
      <c r="H3" s="153"/>
      <c r="I3" s="153"/>
      <c r="J3" s="153"/>
      <c r="K3" s="153"/>
      <c r="L3" s="153"/>
      <c r="M3" s="153"/>
      <c r="N3" s="153"/>
    </row>
    <row r="4" spans="1:14" s="159" customFormat="1" ht="12.75" customHeight="1" thickBot="1" x14ac:dyDescent="0.25">
      <c r="A4" s="803" t="s">
        <v>193</v>
      </c>
      <c r="B4" s="801" t="s">
        <v>226</v>
      </c>
      <c r="C4" s="802"/>
      <c r="D4" s="802"/>
      <c r="E4" s="802"/>
      <c r="F4" s="798" t="s">
        <v>227</v>
      </c>
      <c r="G4" s="799"/>
      <c r="H4" s="800"/>
      <c r="I4" s="798" t="s">
        <v>225</v>
      </c>
      <c r="J4" s="799"/>
      <c r="K4" s="799"/>
      <c r="L4" s="799"/>
      <c r="M4" s="799"/>
      <c r="N4" s="800"/>
    </row>
    <row r="5" spans="1:14" s="173" customFormat="1" ht="84.95" customHeight="1" thickBot="1" x14ac:dyDescent="0.25">
      <c r="A5" s="804"/>
      <c r="B5" s="274">
        <v>2019</v>
      </c>
      <c r="C5" s="275">
        <v>2020</v>
      </c>
      <c r="D5" s="275" t="s">
        <v>407</v>
      </c>
      <c r="E5" s="277" t="s">
        <v>408</v>
      </c>
      <c r="F5" s="274">
        <v>2019</v>
      </c>
      <c r="G5" s="275">
        <v>2020</v>
      </c>
      <c r="H5" s="275" t="s">
        <v>407</v>
      </c>
      <c r="I5" s="274">
        <v>2019</v>
      </c>
      <c r="J5" s="275" t="s">
        <v>399</v>
      </c>
      <c r="K5" s="275" t="s">
        <v>407</v>
      </c>
      <c r="L5" s="276" t="s">
        <v>409</v>
      </c>
      <c r="M5" s="276" t="s">
        <v>408</v>
      </c>
      <c r="N5" s="277" t="s">
        <v>410</v>
      </c>
    </row>
    <row r="6" spans="1:14" ht="19.5" customHeight="1" x14ac:dyDescent="0.2">
      <c r="A6" s="278"/>
      <c r="B6" s="279"/>
      <c r="C6" s="280"/>
      <c r="D6" s="280"/>
      <c r="E6" s="281"/>
      <c r="F6" s="279"/>
      <c r="G6" s="280"/>
      <c r="H6" s="282"/>
      <c r="I6" s="279"/>
      <c r="J6" s="280"/>
      <c r="K6" s="282"/>
      <c r="L6" s="281"/>
      <c r="M6" s="281"/>
      <c r="N6" s="282"/>
    </row>
    <row r="7" spans="1:14" ht="22.5" x14ac:dyDescent="0.2">
      <c r="A7" s="283" t="s">
        <v>224</v>
      </c>
      <c r="B7" s="284"/>
      <c r="C7" s="285"/>
      <c r="D7" s="285"/>
      <c r="E7" s="286"/>
      <c r="F7" s="284"/>
      <c r="G7" s="285"/>
      <c r="H7" s="287"/>
      <c r="I7" s="284"/>
      <c r="J7" s="285"/>
      <c r="K7" s="287"/>
      <c r="L7" s="286"/>
      <c r="M7" s="286"/>
      <c r="N7" s="287"/>
    </row>
    <row r="8" spans="1:14" x14ac:dyDescent="0.2">
      <c r="A8" s="288" t="s">
        <v>194</v>
      </c>
      <c r="B8" s="289"/>
      <c r="C8" s="290"/>
      <c r="D8" s="290"/>
      <c r="E8" s="291"/>
      <c r="F8" s="289"/>
      <c r="G8" s="290"/>
      <c r="H8" s="292"/>
      <c r="I8" s="289"/>
      <c r="J8" s="290"/>
      <c r="K8" s="292"/>
      <c r="L8" s="291"/>
      <c r="M8" s="291"/>
      <c r="N8" s="292"/>
    </row>
    <row r="9" spans="1:14" s="159" customFormat="1" x14ac:dyDescent="0.2">
      <c r="A9" s="293"/>
      <c r="B9" s="289"/>
      <c r="C9" s="290"/>
      <c r="D9" s="290"/>
      <c r="E9" s="291"/>
      <c r="F9" s="289"/>
      <c r="G9" s="290"/>
      <c r="H9" s="292"/>
      <c r="I9" s="289"/>
      <c r="J9" s="290"/>
      <c r="K9" s="292"/>
      <c r="L9" s="291"/>
      <c r="M9" s="291"/>
      <c r="N9" s="292"/>
    </row>
    <row r="10" spans="1:14" x14ac:dyDescent="0.2">
      <c r="A10" s="283" t="s">
        <v>199</v>
      </c>
      <c r="B10" s="289"/>
      <c r="C10" s="290"/>
      <c r="D10" s="290"/>
      <c r="E10" s="291"/>
      <c r="F10" s="289"/>
      <c r="G10" s="290"/>
      <c r="H10" s="292"/>
      <c r="I10" s="289"/>
      <c r="J10" s="290"/>
      <c r="K10" s="292"/>
      <c r="L10" s="291"/>
      <c r="M10" s="291"/>
      <c r="N10" s="292"/>
    </row>
    <row r="11" spans="1:14" x14ac:dyDescent="0.2">
      <c r="A11" s="294" t="s">
        <v>195</v>
      </c>
      <c r="B11" s="289"/>
      <c r="C11" s="290"/>
      <c r="D11" s="290"/>
      <c r="E11" s="291"/>
      <c r="F11" s="289"/>
      <c r="G11" s="290"/>
      <c r="H11" s="292"/>
      <c r="I11" s="289"/>
      <c r="J11" s="290"/>
      <c r="K11" s="292"/>
      <c r="L11" s="291"/>
      <c r="M11" s="291"/>
      <c r="N11" s="292"/>
    </row>
    <row r="12" spans="1:14" x14ac:dyDescent="0.2">
      <c r="A12" s="294" t="s">
        <v>196</v>
      </c>
      <c r="B12" s="289"/>
      <c r="C12" s="290"/>
      <c r="D12" s="290"/>
      <c r="E12" s="291"/>
      <c r="F12" s="289"/>
      <c r="G12" s="290"/>
      <c r="H12" s="292"/>
      <c r="I12" s="289"/>
      <c r="J12" s="290"/>
      <c r="K12" s="292"/>
      <c r="L12" s="291"/>
      <c r="M12" s="291"/>
      <c r="N12" s="292"/>
    </row>
    <row r="13" spans="1:14" x14ac:dyDescent="0.2">
      <c r="A13" s="294" t="s">
        <v>197</v>
      </c>
      <c r="B13" s="289"/>
      <c r="C13" s="290"/>
      <c r="D13" s="290"/>
      <c r="E13" s="291"/>
      <c r="F13" s="289"/>
      <c r="G13" s="290"/>
      <c r="H13" s="292"/>
      <c r="I13" s="289"/>
      <c r="J13" s="290"/>
      <c r="K13" s="292"/>
      <c r="L13" s="291"/>
      <c r="M13" s="291"/>
      <c r="N13" s="292"/>
    </row>
    <row r="14" spans="1:14" x14ac:dyDescent="0.2">
      <c r="A14" s="294" t="s">
        <v>198</v>
      </c>
      <c r="B14" s="289"/>
      <c r="C14" s="290"/>
      <c r="D14" s="290"/>
      <c r="E14" s="291"/>
      <c r="F14" s="289"/>
      <c r="G14" s="290"/>
      <c r="H14" s="292"/>
      <c r="I14" s="289"/>
      <c r="J14" s="290"/>
      <c r="K14" s="292"/>
      <c r="L14" s="291"/>
      <c r="M14" s="291"/>
      <c r="N14" s="292"/>
    </row>
    <row r="15" spans="1:14" x14ac:dyDescent="0.2">
      <c r="A15" s="294"/>
      <c r="B15" s="284"/>
      <c r="C15" s="285"/>
      <c r="D15" s="285"/>
      <c r="E15" s="286"/>
      <c r="F15" s="284"/>
      <c r="G15" s="285"/>
      <c r="H15" s="287"/>
      <c r="I15" s="284"/>
      <c r="J15" s="285"/>
      <c r="K15" s="287"/>
      <c r="L15" s="286"/>
      <c r="M15" s="286"/>
      <c r="N15" s="287"/>
    </row>
    <row r="16" spans="1:14" x14ac:dyDescent="0.2">
      <c r="A16" s="283" t="s">
        <v>218</v>
      </c>
      <c r="B16" s="289"/>
      <c r="C16" s="290"/>
      <c r="D16" s="290"/>
      <c r="E16" s="291"/>
      <c r="F16" s="289"/>
      <c r="G16" s="290"/>
      <c r="H16" s="292"/>
      <c r="I16" s="289"/>
      <c r="J16" s="290"/>
      <c r="K16" s="292"/>
      <c r="L16" s="291"/>
      <c r="M16" s="291"/>
      <c r="N16" s="292"/>
    </row>
    <row r="17" spans="1:14" x14ac:dyDescent="0.2">
      <c r="A17" s="294" t="s">
        <v>200</v>
      </c>
      <c r="B17" s="289"/>
      <c r="C17" s="290"/>
      <c r="D17" s="290"/>
      <c r="E17" s="291"/>
      <c r="F17" s="289"/>
      <c r="G17" s="290"/>
      <c r="H17" s="292"/>
      <c r="I17" s="289"/>
      <c r="J17" s="290"/>
      <c r="K17" s="292"/>
      <c r="L17" s="291"/>
      <c r="M17" s="291"/>
      <c r="N17" s="292"/>
    </row>
    <row r="18" spans="1:14" x14ac:dyDescent="0.2">
      <c r="A18" s="294" t="s">
        <v>201</v>
      </c>
      <c r="B18" s="289"/>
      <c r="C18" s="290"/>
      <c r="D18" s="290"/>
      <c r="E18" s="291"/>
      <c r="F18" s="289"/>
      <c r="G18" s="290"/>
      <c r="H18" s="292"/>
      <c r="I18" s="289"/>
      <c r="J18" s="290"/>
      <c r="K18" s="292"/>
      <c r="L18" s="291"/>
      <c r="M18" s="291"/>
      <c r="N18" s="292"/>
    </row>
    <row r="19" spans="1:14" x14ac:dyDescent="0.2">
      <c r="A19" s="294" t="s">
        <v>202</v>
      </c>
      <c r="B19" s="289"/>
      <c r="C19" s="290"/>
      <c r="D19" s="290"/>
      <c r="E19" s="291"/>
      <c r="F19" s="289"/>
      <c r="G19" s="290"/>
      <c r="H19" s="292"/>
      <c r="I19" s="289"/>
      <c r="J19" s="290"/>
      <c r="K19" s="292"/>
      <c r="L19" s="291"/>
      <c r="M19" s="291"/>
      <c r="N19" s="292"/>
    </row>
    <row r="20" spans="1:14" x14ac:dyDescent="0.2">
      <c r="A20" s="294" t="s">
        <v>203</v>
      </c>
      <c r="B20" s="289"/>
      <c r="C20" s="290"/>
      <c r="D20" s="290"/>
      <c r="E20" s="291"/>
      <c r="F20" s="289"/>
      <c r="G20" s="290"/>
      <c r="H20" s="292"/>
      <c r="I20" s="289"/>
      <c r="J20" s="290"/>
      <c r="K20" s="292"/>
      <c r="L20" s="291"/>
      <c r="M20" s="291"/>
      <c r="N20" s="292"/>
    </row>
    <row r="21" spans="1:14" ht="22.5" x14ac:dyDescent="0.2">
      <c r="A21" s="294" t="s">
        <v>204</v>
      </c>
      <c r="B21" s="289"/>
      <c r="C21" s="290"/>
      <c r="D21" s="290"/>
      <c r="E21" s="291"/>
      <c r="F21" s="289"/>
      <c r="G21" s="290"/>
      <c r="H21" s="292"/>
      <c r="I21" s="289"/>
      <c r="J21" s="290"/>
      <c r="K21" s="292"/>
      <c r="L21" s="291"/>
      <c r="M21" s="291"/>
      <c r="N21" s="292"/>
    </row>
    <row r="22" spans="1:14" x14ac:dyDescent="0.2">
      <c r="A22" s="295"/>
      <c r="B22" s="289"/>
      <c r="C22" s="290"/>
      <c r="D22" s="290"/>
      <c r="E22" s="291"/>
      <c r="F22" s="289"/>
      <c r="G22" s="290"/>
      <c r="H22" s="292"/>
      <c r="I22" s="289"/>
      <c r="J22" s="290"/>
      <c r="K22" s="292"/>
      <c r="L22" s="291"/>
      <c r="M22" s="291"/>
      <c r="N22" s="292"/>
    </row>
    <row r="23" spans="1:14" x14ac:dyDescent="0.2">
      <c r="A23" s="296" t="s">
        <v>219</v>
      </c>
      <c r="B23" s="289"/>
      <c r="C23" s="290"/>
      <c r="D23" s="290"/>
      <c r="E23" s="291"/>
      <c r="F23" s="289"/>
      <c r="G23" s="290"/>
      <c r="H23" s="292"/>
      <c r="I23" s="289"/>
      <c r="J23" s="290"/>
      <c r="K23" s="292"/>
      <c r="L23" s="291"/>
      <c r="M23" s="291"/>
      <c r="N23" s="292"/>
    </row>
    <row r="24" spans="1:14" x14ac:dyDescent="0.2">
      <c r="A24" s="294" t="s">
        <v>205</v>
      </c>
      <c r="B24" s="289"/>
      <c r="C24" s="290"/>
      <c r="D24" s="290"/>
      <c r="E24" s="291"/>
      <c r="F24" s="289"/>
      <c r="G24" s="290"/>
      <c r="H24" s="292"/>
      <c r="I24" s="289"/>
      <c r="J24" s="290"/>
      <c r="K24" s="292"/>
      <c r="L24" s="291"/>
      <c r="M24" s="291"/>
      <c r="N24" s="292"/>
    </row>
    <row r="25" spans="1:14" x14ac:dyDescent="0.2">
      <c r="A25" s="294" t="s">
        <v>206</v>
      </c>
      <c r="B25" s="289"/>
      <c r="C25" s="290"/>
      <c r="D25" s="290"/>
      <c r="E25" s="291"/>
      <c r="F25" s="289"/>
      <c r="G25" s="290"/>
      <c r="H25" s="292"/>
      <c r="I25" s="289"/>
      <c r="J25" s="290"/>
      <c r="K25" s="292"/>
      <c r="L25" s="291"/>
      <c r="M25" s="291"/>
      <c r="N25" s="292"/>
    </row>
    <row r="26" spans="1:14" x14ac:dyDescent="0.2">
      <c r="A26" s="294" t="s">
        <v>207</v>
      </c>
      <c r="B26" s="289"/>
      <c r="C26" s="290"/>
      <c r="D26" s="290"/>
      <c r="E26" s="291"/>
      <c r="F26" s="289"/>
      <c r="G26" s="290"/>
      <c r="H26" s="292"/>
      <c r="I26" s="289"/>
      <c r="J26" s="290"/>
      <c r="K26" s="292"/>
      <c r="L26" s="291"/>
      <c r="M26" s="291"/>
      <c r="N26" s="292"/>
    </row>
    <row r="27" spans="1:14" x14ac:dyDescent="0.2">
      <c r="A27" s="294"/>
      <c r="B27" s="289"/>
      <c r="C27" s="290"/>
      <c r="D27" s="290"/>
      <c r="E27" s="291"/>
      <c r="F27" s="289"/>
      <c r="G27" s="290"/>
      <c r="H27" s="292"/>
      <c r="I27" s="289"/>
      <c r="J27" s="290"/>
      <c r="K27" s="292"/>
      <c r="L27" s="291"/>
      <c r="M27" s="291"/>
      <c r="N27" s="292"/>
    </row>
    <row r="28" spans="1:14" x14ac:dyDescent="0.2">
      <c r="A28" s="296" t="s">
        <v>220</v>
      </c>
      <c r="B28" s="289"/>
      <c r="C28" s="290"/>
      <c r="D28" s="290"/>
      <c r="E28" s="291"/>
      <c r="F28" s="289"/>
      <c r="G28" s="290"/>
      <c r="H28" s="292"/>
      <c r="I28" s="289"/>
      <c r="J28" s="290"/>
      <c r="K28" s="292"/>
      <c r="L28" s="291"/>
      <c r="M28" s="291"/>
      <c r="N28" s="292"/>
    </row>
    <row r="29" spans="1:14" x14ac:dyDescent="0.2">
      <c r="A29" s="294" t="s">
        <v>208</v>
      </c>
      <c r="B29" s="289"/>
      <c r="C29" s="290"/>
      <c r="D29" s="290"/>
      <c r="E29" s="291"/>
      <c r="F29" s="289"/>
      <c r="G29" s="290"/>
      <c r="H29" s="292"/>
      <c r="I29" s="289"/>
      <c r="J29" s="290"/>
      <c r="K29" s="292"/>
      <c r="L29" s="291"/>
      <c r="M29" s="291"/>
      <c r="N29" s="292"/>
    </row>
    <row r="30" spans="1:14" x14ac:dyDescent="0.2">
      <c r="A30" s="294" t="s">
        <v>206</v>
      </c>
      <c r="B30" s="289"/>
      <c r="C30" s="290"/>
      <c r="D30" s="290"/>
      <c r="E30" s="291"/>
      <c r="F30" s="289"/>
      <c r="G30" s="290"/>
      <c r="H30" s="292"/>
      <c r="I30" s="289"/>
      <c r="J30" s="290"/>
      <c r="K30" s="292"/>
      <c r="L30" s="291"/>
      <c r="M30" s="291"/>
      <c r="N30" s="292"/>
    </row>
    <row r="31" spans="1:14" x14ac:dyDescent="0.2">
      <c r="A31" s="294"/>
      <c r="B31" s="289"/>
      <c r="C31" s="290"/>
      <c r="D31" s="290"/>
      <c r="E31" s="291"/>
      <c r="F31" s="289"/>
      <c r="G31" s="290"/>
      <c r="H31" s="292"/>
      <c r="I31" s="289"/>
      <c r="J31" s="290"/>
      <c r="K31" s="292"/>
      <c r="L31" s="291"/>
      <c r="M31" s="291"/>
      <c r="N31" s="292"/>
    </row>
    <row r="32" spans="1:14" x14ac:dyDescent="0.2">
      <c r="A32" s="296" t="s">
        <v>221</v>
      </c>
      <c r="B32" s="289"/>
      <c r="C32" s="290"/>
      <c r="D32" s="290"/>
      <c r="E32" s="291"/>
      <c r="F32" s="289"/>
      <c r="G32" s="290"/>
      <c r="H32" s="292"/>
      <c r="I32" s="289"/>
      <c r="J32" s="290"/>
      <c r="K32" s="292"/>
      <c r="L32" s="291"/>
      <c r="M32" s="291"/>
      <c r="N32" s="292"/>
    </row>
    <row r="33" spans="1:14" x14ac:dyDescent="0.2">
      <c r="A33" s="294" t="s">
        <v>209</v>
      </c>
      <c r="B33" s="289"/>
      <c r="C33" s="290"/>
      <c r="D33" s="290"/>
      <c r="E33" s="291"/>
      <c r="F33" s="289"/>
      <c r="G33" s="290"/>
      <c r="H33" s="292"/>
      <c r="I33" s="289"/>
      <c r="J33" s="290"/>
      <c r="K33" s="292"/>
      <c r="L33" s="291"/>
      <c r="M33" s="291"/>
      <c r="N33" s="292"/>
    </row>
    <row r="34" spans="1:14" x14ac:dyDescent="0.2">
      <c r="A34" s="294" t="s">
        <v>207</v>
      </c>
      <c r="B34" s="289"/>
      <c r="C34" s="290"/>
      <c r="D34" s="290"/>
      <c r="E34" s="291"/>
      <c r="F34" s="289"/>
      <c r="G34" s="290"/>
      <c r="H34" s="292"/>
      <c r="I34" s="289"/>
      <c r="J34" s="290"/>
      <c r="K34" s="292"/>
      <c r="L34" s="291"/>
      <c r="M34" s="291"/>
      <c r="N34" s="292"/>
    </row>
    <row r="35" spans="1:14" x14ac:dyDescent="0.2">
      <c r="A35" s="294" t="s">
        <v>210</v>
      </c>
      <c r="B35" s="289"/>
      <c r="C35" s="290"/>
      <c r="D35" s="290"/>
      <c r="E35" s="291"/>
      <c r="F35" s="289"/>
      <c r="G35" s="290"/>
      <c r="H35" s="292"/>
      <c r="I35" s="289"/>
      <c r="J35" s="290"/>
      <c r="K35" s="292"/>
      <c r="L35" s="291"/>
      <c r="M35" s="291"/>
      <c r="N35" s="292"/>
    </row>
    <row r="36" spans="1:14" x14ac:dyDescent="0.2">
      <c r="A36" s="294" t="s">
        <v>211</v>
      </c>
      <c r="B36" s="289"/>
      <c r="C36" s="290"/>
      <c r="D36" s="290"/>
      <c r="E36" s="291"/>
      <c r="F36" s="289"/>
      <c r="G36" s="290"/>
      <c r="H36" s="292"/>
      <c r="I36" s="289"/>
      <c r="J36" s="290"/>
      <c r="K36" s="292"/>
      <c r="L36" s="291"/>
      <c r="M36" s="291"/>
      <c r="N36" s="292"/>
    </row>
    <row r="37" spans="1:14" x14ac:dyDescent="0.2">
      <c r="A37" s="294"/>
      <c r="B37" s="289"/>
      <c r="C37" s="290"/>
      <c r="D37" s="290"/>
      <c r="E37" s="291"/>
      <c r="F37" s="289"/>
      <c r="G37" s="290"/>
      <c r="H37" s="292"/>
      <c r="I37" s="289"/>
      <c r="J37" s="290"/>
      <c r="K37" s="292"/>
      <c r="L37" s="291"/>
      <c r="M37" s="291"/>
      <c r="N37" s="292"/>
    </row>
    <row r="38" spans="1:14" x14ac:dyDescent="0.2">
      <c r="A38" s="296" t="s">
        <v>222</v>
      </c>
      <c r="B38" s="289"/>
      <c r="C38" s="290"/>
      <c r="D38" s="290"/>
      <c r="E38" s="291"/>
      <c r="F38" s="289"/>
      <c r="G38" s="290"/>
      <c r="H38" s="292"/>
      <c r="I38" s="289"/>
      <c r="J38" s="290"/>
      <c r="K38" s="292"/>
      <c r="L38" s="291"/>
      <c r="M38" s="291"/>
      <c r="N38" s="292"/>
    </row>
    <row r="39" spans="1:14" x14ac:dyDescent="0.2">
      <c r="A39" s="294" t="s">
        <v>212</v>
      </c>
      <c r="B39" s="289"/>
      <c r="C39" s="290"/>
      <c r="D39" s="290"/>
      <c r="E39" s="291"/>
      <c r="F39" s="289"/>
      <c r="G39" s="290"/>
      <c r="H39" s="292"/>
      <c r="I39" s="289"/>
      <c r="J39" s="290"/>
      <c r="K39" s="292"/>
      <c r="L39" s="291"/>
      <c r="M39" s="291"/>
      <c r="N39" s="292"/>
    </row>
    <row r="40" spans="1:14" x14ac:dyDescent="0.2">
      <c r="A40" s="294" t="s">
        <v>213</v>
      </c>
      <c r="B40" s="289"/>
      <c r="C40" s="290"/>
      <c r="D40" s="290"/>
      <c r="E40" s="291"/>
      <c r="F40" s="289"/>
      <c r="G40" s="290"/>
      <c r="H40" s="292"/>
      <c r="I40" s="289"/>
      <c r="J40" s="290"/>
      <c r="K40" s="292"/>
      <c r="L40" s="291"/>
      <c r="M40" s="291"/>
      <c r="N40" s="292"/>
    </row>
    <row r="41" spans="1:14" ht="22.5" x14ac:dyDescent="0.2">
      <c r="A41" s="294" t="s">
        <v>214</v>
      </c>
      <c r="B41" s="289"/>
      <c r="C41" s="290"/>
      <c r="D41" s="290"/>
      <c r="E41" s="291"/>
      <c r="F41" s="289"/>
      <c r="G41" s="290"/>
      <c r="H41" s="292"/>
      <c r="I41" s="289"/>
      <c r="J41" s="290"/>
      <c r="K41" s="292"/>
      <c r="L41" s="291"/>
      <c r="M41" s="291"/>
      <c r="N41" s="292"/>
    </row>
    <row r="42" spans="1:14" ht="22.5" x14ac:dyDescent="0.2">
      <c r="A42" s="294" t="s">
        <v>215</v>
      </c>
      <c r="B42" s="289"/>
      <c r="C42" s="290"/>
      <c r="D42" s="290"/>
      <c r="E42" s="291"/>
      <c r="F42" s="289"/>
      <c r="G42" s="290"/>
      <c r="H42" s="292"/>
      <c r="I42" s="289"/>
      <c r="J42" s="290"/>
      <c r="K42" s="292"/>
      <c r="L42" s="291"/>
      <c r="M42" s="291"/>
      <c r="N42" s="292"/>
    </row>
    <row r="43" spans="1:14" x14ac:dyDescent="0.2">
      <c r="A43" s="294"/>
      <c r="B43" s="289"/>
      <c r="C43" s="290"/>
      <c r="D43" s="290"/>
      <c r="E43" s="291"/>
      <c r="F43" s="289"/>
      <c r="G43" s="290"/>
      <c r="H43" s="292"/>
      <c r="I43" s="289"/>
      <c r="J43" s="290"/>
      <c r="K43" s="292"/>
      <c r="L43" s="291"/>
      <c r="M43" s="291"/>
      <c r="N43" s="292"/>
    </row>
    <row r="44" spans="1:14" x14ac:dyDescent="0.2">
      <c r="A44" s="296" t="s">
        <v>223</v>
      </c>
      <c r="B44" s="289"/>
      <c r="C44" s="290"/>
      <c r="D44" s="290"/>
      <c r="E44" s="291"/>
      <c r="F44" s="289"/>
      <c r="G44" s="290"/>
      <c r="H44" s="292"/>
      <c r="I44" s="289"/>
      <c r="J44" s="290"/>
      <c r="K44" s="292"/>
      <c r="L44" s="291"/>
      <c r="M44" s="291"/>
      <c r="N44" s="292"/>
    </row>
    <row r="45" spans="1:14" x14ac:dyDescent="0.2">
      <c r="A45" s="294" t="s">
        <v>216</v>
      </c>
      <c r="B45" s="289"/>
      <c r="C45" s="290"/>
      <c r="D45" s="290"/>
      <c r="E45" s="291"/>
      <c r="F45" s="289"/>
      <c r="G45" s="290"/>
      <c r="H45" s="292"/>
      <c r="I45" s="289"/>
      <c r="J45" s="290"/>
      <c r="K45" s="292"/>
      <c r="L45" s="291"/>
      <c r="M45" s="291"/>
      <c r="N45" s="292"/>
    </row>
    <row r="46" spans="1:14" s="159" customFormat="1" ht="22.5" x14ac:dyDescent="0.2">
      <c r="A46" s="294" t="s">
        <v>217</v>
      </c>
      <c r="B46" s="289"/>
      <c r="C46" s="290"/>
      <c r="D46" s="290"/>
      <c r="E46" s="291"/>
      <c r="F46" s="289"/>
      <c r="G46" s="290"/>
      <c r="H46" s="292"/>
      <c r="I46" s="289"/>
      <c r="J46" s="290"/>
      <c r="K46" s="292"/>
      <c r="L46" s="291"/>
      <c r="M46" s="291"/>
      <c r="N46" s="292"/>
    </row>
    <row r="47" spans="1:14" ht="12" thickBot="1" x14ac:dyDescent="0.25">
      <c r="A47" s="297"/>
      <c r="B47" s="289"/>
      <c r="C47" s="290"/>
      <c r="D47" s="290"/>
      <c r="E47" s="291"/>
      <c r="F47" s="289"/>
      <c r="G47" s="290"/>
      <c r="H47" s="292"/>
      <c r="I47" s="289"/>
      <c r="J47" s="290"/>
      <c r="K47" s="292"/>
      <c r="L47" s="291"/>
      <c r="M47" s="291"/>
      <c r="N47" s="292"/>
    </row>
    <row r="48" spans="1:14" s="157" customFormat="1" x14ac:dyDescent="0.2">
      <c r="A48" s="298"/>
      <c r="B48" s="310"/>
      <c r="C48" s="311"/>
      <c r="D48" s="317"/>
      <c r="E48" s="314"/>
      <c r="F48" s="310"/>
      <c r="G48" s="313"/>
      <c r="H48" s="314"/>
      <c r="I48" s="310"/>
      <c r="J48" s="311"/>
      <c r="K48" s="312"/>
      <c r="L48" s="313"/>
      <c r="M48" s="313"/>
      <c r="N48" s="314"/>
    </row>
    <row r="49" spans="1:14" s="157" customFormat="1" ht="12" thickBot="1" x14ac:dyDescent="0.25">
      <c r="A49" s="299" t="s">
        <v>2</v>
      </c>
      <c r="B49" s="300"/>
      <c r="C49" s="301"/>
      <c r="D49" s="316"/>
      <c r="E49" s="303"/>
      <c r="F49" s="300"/>
      <c r="G49" s="302"/>
      <c r="H49" s="303"/>
      <c r="I49" s="300"/>
      <c r="J49" s="301"/>
      <c r="K49" s="309"/>
      <c r="L49" s="302"/>
      <c r="M49" s="302"/>
      <c r="N49" s="303"/>
    </row>
    <row r="50" spans="1:14" s="157" customFormat="1" ht="12.75" thickTop="1" thickBot="1" x14ac:dyDescent="0.25">
      <c r="A50" s="304" t="s">
        <v>14</v>
      </c>
      <c r="B50" s="305"/>
      <c r="C50" s="306"/>
      <c r="D50" s="318"/>
      <c r="E50" s="308"/>
      <c r="F50" s="305"/>
      <c r="G50" s="307"/>
      <c r="H50" s="308"/>
      <c r="I50" s="305"/>
      <c r="J50" s="306"/>
      <c r="K50" s="315"/>
      <c r="L50" s="307"/>
      <c r="M50" s="307"/>
      <c r="N50" s="308"/>
    </row>
    <row r="51" spans="1:14" x14ac:dyDescent="0.2">
      <c r="A51" s="75" t="s">
        <v>411</v>
      </c>
      <c r="B51" s="75"/>
      <c r="C51" s="75"/>
      <c r="D51" s="75"/>
      <c r="E51" s="75"/>
      <c r="F51" s="75"/>
      <c r="G51" s="75"/>
      <c r="H51" s="75"/>
      <c r="I51" s="75"/>
      <c r="J51" s="75"/>
      <c r="K51" s="75"/>
      <c r="L51" s="75"/>
      <c r="M51" s="75"/>
      <c r="N51" s="75"/>
    </row>
    <row r="52" spans="1:14" x14ac:dyDescent="0.2">
      <c r="A52" s="75" t="s">
        <v>412</v>
      </c>
      <c r="B52" s="75"/>
      <c r="C52" s="75"/>
      <c r="D52" s="75"/>
      <c r="E52" s="75"/>
      <c r="F52" s="75"/>
      <c r="G52" s="75"/>
      <c r="H52" s="75"/>
      <c r="I52" s="75"/>
      <c r="J52" s="75"/>
      <c r="K52" s="75"/>
      <c r="L52" s="75"/>
      <c r="M52" s="75"/>
      <c r="N52" s="75"/>
    </row>
  </sheetData>
  <mergeCells count="4">
    <mergeCell ref="I4:N4"/>
    <mergeCell ref="B4:E4"/>
    <mergeCell ref="F4:H4"/>
    <mergeCell ref="A4:A5"/>
  </mergeCells>
  <printOptions horizontalCentered="1"/>
  <pageMargins left="0.23622047244094491" right="0.23622047244094491" top="0.74803149606299213" bottom="0.74803149606299213" header="0.31496062992125984" footer="0.31496062992125984"/>
  <pageSetup paperSize="9" scale="75" orientation="landscape" r:id="rId1"/>
  <headerFooter alignWithMargins="0">
    <oddHeader>&amp;C&amp;"Arial,Negrita"&amp;18PROYECTO DE PRESUPUESTO 2021</oddHeader>
    <oddFooter>&amp;L&amp;"Arial,Negrita"&amp;8PROYECTO DE PRESUPUESTO PARA EL AÑO FISCAL 2021
INFORMACIÓN PARA LA COMISIÓN DE PRESUPUESTO Y CUENTA GENERAL DE LA REPÚBLICA DEL CONGRESO DE LA REPÚBLICA</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13">
    <tabColor theme="9" tint="-0.249977111117893"/>
  </sheetPr>
  <dimension ref="A1:V27"/>
  <sheetViews>
    <sheetView tabSelected="1" view="pageLayout" zoomScaleNormal="100" zoomScaleSheetLayoutView="90" workbookViewId="0">
      <selection activeCell="P10" sqref="P10"/>
    </sheetView>
  </sheetViews>
  <sheetFormatPr baseColWidth="10" defaultColWidth="11.28515625" defaultRowHeight="11.25" x14ac:dyDescent="0.2"/>
  <cols>
    <col min="1" max="1" width="25.7109375" style="158" customWidth="1"/>
    <col min="2" max="2" width="9.5703125" style="158" customWidth="1"/>
    <col min="3" max="3" width="40.7109375" style="158" customWidth="1"/>
    <col min="4" max="4" width="13.42578125" style="158" customWidth="1"/>
    <col min="5" max="5" width="15" style="158" customWidth="1"/>
    <col min="6" max="6" width="12.42578125" style="158" customWidth="1"/>
    <col min="7" max="7" width="10.42578125" style="158" customWidth="1"/>
    <col min="8" max="8" width="12.140625" style="158" customWidth="1"/>
    <col min="9" max="9" width="7.7109375" style="158" customWidth="1"/>
    <col min="10" max="10" width="5.42578125" style="158" customWidth="1"/>
    <col min="11" max="11" width="10.85546875" style="158" customWidth="1"/>
    <col min="12" max="12" width="13.5703125" style="158" customWidth="1"/>
    <col min="13" max="13" width="11" style="158" customWidth="1"/>
    <col min="14" max="14" width="13" style="158" customWidth="1"/>
    <col min="15" max="15" width="12.42578125" style="158" customWidth="1"/>
    <col min="16" max="16" width="14.140625" style="158" customWidth="1"/>
    <col min="17" max="17" width="11" style="158" customWidth="1"/>
    <col min="18" max="22" width="11.28515625" style="158"/>
    <col min="23" max="23" width="16.5703125" style="158" customWidth="1"/>
    <col min="24" max="29" width="11.28515625" style="158"/>
    <col min="30" max="30" width="12.7109375" style="158" customWidth="1"/>
    <col min="31" max="31" width="14.7109375" style="158" customWidth="1"/>
    <col min="32" max="34" width="11.28515625" style="158"/>
    <col min="35" max="35" width="13.5703125" style="158" customWidth="1"/>
    <col min="36" max="16384" width="11.28515625" style="158"/>
  </cols>
  <sheetData>
    <row r="1" spans="1:22" s="157" customFormat="1" x14ac:dyDescent="0.2">
      <c r="A1" s="155" t="s">
        <v>413</v>
      </c>
      <c r="B1" s="160"/>
      <c r="C1" s="160"/>
      <c r="D1" s="160"/>
      <c r="E1" s="160"/>
    </row>
    <row r="2" spans="1:22" s="157" customFormat="1" x14ac:dyDescent="0.2">
      <c r="A2" s="354" t="s">
        <v>597</v>
      </c>
      <c r="B2" s="355"/>
      <c r="C2" s="349"/>
      <c r="D2" s="160"/>
      <c r="E2" s="160"/>
    </row>
    <row r="3" spans="1:22" s="157" customFormat="1" ht="12" thickBot="1" x14ac:dyDescent="0.25">
      <c r="A3" s="354" t="s">
        <v>598</v>
      </c>
      <c r="B3" s="354"/>
      <c r="C3" s="354"/>
      <c r="D3" s="156"/>
      <c r="E3" s="156"/>
      <c r="F3" s="156"/>
      <c r="G3" s="156"/>
      <c r="H3" s="156"/>
      <c r="I3" s="156"/>
      <c r="J3" s="156"/>
      <c r="K3" s="156"/>
      <c r="L3" s="156"/>
      <c r="M3" s="156"/>
      <c r="N3" s="156"/>
      <c r="O3" s="156"/>
      <c r="P3" s="156"/>
      <c r="Q3" s="156"/>
      <c r="R3" s="156"/>
      <c r="S3" s="156"/>
      <c r="T3" s="156"/>
      <c r="U3" s="156"/>
      <c r="V3" s="156"/>
    </row>
    <row r="4" spans="1:22" ht="12" thickBot="1" x14ac:dyDescent="0.25">
      <c r="A4" s="809" t="s">
        <v>3</v>
      </c>
      <c r="B4" s="807" t="s">
        <v>414</v>
      </c>
      <c r="C4" s="808"/>
      <c r="D4" s="808"/>
      <c r="E4" s="808"/>
      <c r="F4" s="808"/>
      <c r="G4" s="808"/>
      <c r="H4" s="806"/>
      <c r="I4" s="805" t="s">
        <v>415</v>
      </c>
      <c r="J4" s="808"/>
      <c r="K4" s="808"/>
      <c r="L4" s="808"/>
      <c r="M4" s="806"/>
      <c r="N4" s="805" t="s">
        <v>416</v>
      </c>
      <c r="O4" s="806"/>
      <c r="P4" s="805" t="s">
        <v>2</v>
      </c>
      <c r="Q4" s="806"/>
    </row>
    <row r="5" spans="1:22" s="191" customFormat="1" ht="12" thickBot="1" x14ac:dyDescent="0.25">
      <c r="A5" s="810"/>
      <c r="B5" s="528"/>
      <c r="C5" s="529"/>
      <c r="D5" s="529"/>
      <c r="E5" s="529"/>
      <c r="F5" s="529"/>
      <c r="G5" s="529"/>
      <c r="H5" s="527"/>
      <c r="I5" s="526"/>
      <c r="J5" s="529"/>
      <c r="K5" s="529"/>
      <c r="L5" s="529"/>
      <c r="M5" s="527"/>
      <c r="N5" s="529"/>
      <c r="O5" s="529"/>
      <c r="P5" s="526"/>
      <c r="Q5" s="527"/>
    </row>
    <row r="6" spans="1:22" s="175" customFormat="1" ht="19.5" customHeight="1" thickBot="1" x14ac:dyDescent="0.25">
      <c r="A6" s="810"/>
      <c r="B6" s="195" t="s">
        <v>274</v>
      </c>
      <c r="C6" s="196" t="s">
        <v>275</v>
      </c>
      <c r="D6" s="195" t="s">
        <v>276</v>
      </c>
      <c r="E6" s="195" t="s">
        <v>277</v>
      </c>
      <c r="F6" s="195" t="s">
        <v>278</v>
      </c>
      <c r="G6" s="194" t="s">
        <v>279</v>
      </c>
      <c r="H6" s="194" t="s">
        <v>280</v>
      </c>
      <c r="I6" s="195" t="s">
        <v>281</v>
      </c>
      <c r="J6" s="194" t="s">
        <v>279</v>
      </c>
      <c r="K6" s="194" t="s">
        <v>282</v>
      </c>
      <c r="L6" s="194" t="s">
        <v>283</v>
      </c>
      <c r="M6" s="194" t="s">
        <v>284</v>
      </c>
      <c r="N6" s="194" t="s">
        <v>285</v>
      </c>
      <c r="O6" s="196" t="s">
        <v>286</v>
      </c>
      <c r="P6" s="195" t="s">
        <v>13</v>
      </c>
      <c r="Q6" s="194" t="s">
        <v>15</v>
      </c>
    </row>
    <row r="7" spans="1:22" x14ac:dyDescent="0.2">
      <c r="A7" s="176"/>
      <c r="B7" s="429"/>
      <c r="C7" s="432"/>
      <c r="D7" s="432"/>
      <c r="E7" s="168"/>
      <c r="F7" s="432"/>
      <c r="G7" s="168"/>
      <c r="H7" s="432"/>
      <c r="I7" s="435"/>
      <c r="J7" s="169"/>
      <c r="K7" s="169"/>
      <c r="L7" s="169"/>
      <c r="M7" s="169"/>
      <c r="N7" s="169"/>
      <c r="O7" s="169"/>
      <c r="P7" s="168"/>
      <c r="Q7" s="176"/>
    </row>
    <row r="8" spans="1:22" x14ac:dyDescent="0.2">
      <c r="A8" s="176" t="s">
        <v>33</v>
      </c>
      <c r="B8" s="429"/>
      <c r="C8" s="433">
        <v>28524881</v>
      </c>
      <c r="D8" s="433">
        <v>1711200</v>
      </c>
      <c r="E8" s="430">
        <v>43222979</v>
      </c>
      <c r="F8" s="433">
        <v>4515</v>
      </c>
      <c r="G8" s="430">
        <v>106121</v>
      </c>
      <c r="H8" s="167">
        <f>SUM(C8:G8)</f>
        <v>73569696</v>
      </c>
      <c r="I8" s="169"/>
      <c r="J8" s="169"/>
      <c r="K8" s="169"/>
      <c r="L8" s="169"/>
      <c r="M8" s="169"/>
      <c r="N8" s="169"/>
      <c r="O8" s="169"/>
      <c r="P8" s="168">
        <f>+H8</f>
        <v>73569696</v>
      </c>
      <c r="Q8" s="436">
        <f>+P8/P26</f>
        <v>1</v>
      </c>
    </row>
    <row r="9" spans="1:22" x14ac:dyDescent="0.2">
      <c r="A9" s="176"/>
      <c r="B9" s="429"/>
      <c r="C9" s="167"/>
      <c r="D9" s="167"/>
      <c r="E9" s="168"/>
      <c r="F9" s="167"/>
      <c r="G9" s="168"/>
      <c r="H9" s="167"/>
      <c r="I9" s="169"/>
      <c r="J9" s="169"/>
      <c r="K9" s="169"/>
      <c r="L9" s="169"/>
      <c r="M9" s="169"/>
      <c r="N9" s="169"/>
      <c r="O9" s="169"/>
      <c r="P9" s="168"/>
      <c r="Q9" s="176"/>
    </row>
    <row r="10" spans="1:22" x14ac:dyDescent="0.2">
      <c r="A10" s="176" t="s">
        <v>34</v>
      </c>
      <c r="B10" s="429"/>
      <c r="C10" s="167"/>
      <c r="D10" s="167"/>
      <c r="E10" s="168"/>
      <c r="F10" s="167"/>
      <c r="G10" s="168"/>
      <c r="H10" s="167"/>
      <c r="I10" s="169"/>
      <c r="J10" s="169"/>
      <c r="K10" s="169"/>
      <c r="L10" s="169"/>
      <c r="M10" s="169"/>
      <c r="N10" s="169"/>
      <c r="O10" s="169"/>
      <c r="P10" s="168"/>
      <c r="Q10" s="176"/>
    </row>
    <row r="11" spans="1:22" x14ac:dyDescent="0.2">
      <c r="A11" s="176"/>
      <c r="B11" s="429"/>
      <c r="C11" s="167"/>
      <c r="D11" s="167"/>
      <c r="E11" s="168"/>
      <c r="F11" s="167"/>
      <c r="G11" s="168"/>
      <c r="H11" s="167"/>
      <c r="I11" s="169"/>
      <c r="J11" s="169"/>
      <c r="K11" s="169"/>
      <c r="L11" s="169"/>
      <c r="M11" s="169"/>
      <c r="N11" s="169"/>
      <c r="O11" s="169"/>
      <c r="P11" s="168"/>
      <c r="Q11" s="176"/>
    </row>
    <row r="12" spans="1:22" x14ac:dyDescent="0.2">
      <c r="A12" s="176" t="s">
        <v>35</v>
      </c>
      <c r="B12" s="429"/>
      <c r="C12" s="167"/>
      <c r="D12" s="167"/>
      <c r="E12" s="168"/>
      <c r="F12" s="167"/>
      <c r="G12" s="168"/>
      <c r="H12" s="167"/>
      <c r="I12" s="169"/>
      <c r="J12" s="169"/>
      <c r="K12" s="169"/>
      <c r="L12" s="169"/>
      <c r="M12" s="169"/>
      <c r="N12" s="169"/>
      <c r="O12" s="169"/>
      <c r="P12" s="168"/>
      <c r="Q12" s="176"/>
    </row>
    <row r="13" spans="1:22" x14ac:dyDescent="0.2">
      <c r="A13" s="176" t="s">
        <v>79</v>
      </c>
      <c r="B13" s="429"/>
      <c r="C13" s="167"/>
      <c r="D13" s="167"/>
      <c r="E13" s="168"/>
      <c r="F13" s="167"/>
      <c r="G13" s="168"/>
      <c r="H13" s="167"/>
      <c r="I13" s="169"/>
      <c r="J13" s="169"/>
      <c r="K13" s="169"/>
      <c r="L13" s="169"/>
      <c r="M13" s="169"/>
      <c r="N13" s="169"/>
      <c r="O13" s="169"/>
      <c r="P13" s="168"/>
      <c r="Q13" s="176"/>
    </row>
    <row r="14" spans="1:22" x14ac:dyDescent="0.2">
      <c r="A14" s="174"/>
      <c r="B14" s="429"/>
      <c r="C14" s="171"/>
      <c r="D14" s="171"/>
      <c r="E14" s="170"/>
      <c r="F14" s="171"/>
      <c r="G14" s="168"/>
      <c r="H14" s="167"/>
      <c r="I14" s="169"/>
      <c r="J14" s="169"/>
      <c r="K14" s="169"/>
      <c r="L14" s="169"/>
      <c r="M14" s="169"/>
      <c r="N14" s="169"/>
      <c r="O14" s="169"/>
      <c r="P14" s="168"/>
      <c r="Q14" s="176"/>
    </row>
    <row r="15" spans="1:22" x14ac:dyDescent="0.2">
      <c r="A15" s="176" t="s">
        <v>36</v>
      </c>
      <c r="B15" s="429"/>
      <c r="C15" s="167"/>
      <c r="D15" s="167"/>
      <c r="E15" s="168"/>
      <c r="F15" s="167"/>
      <c r="G15" s="168"/>
      <c r="H15" s="167"/>
      <c r="I15" s="169"/>
      <c r="J15" s="169"/>
      <c r="K15" s="169"/>
      <c r="L15" s="169"/>
      <c r="M15" s="169"/>
      <c r="N15" s="169"/>
      <c r="O15" s="169"/>
      <c r="P15" s="168"/>
      <c r="Q15" s="176"/>
    </row>
    <row r="16" spans="1:22" x14ac:dyDescent="0.2">
      <c r="A16" s="176"/>
      <c r="B16" s="429"/>
      <c r="C16" s="167"/>
      <c r="D16" s="167"/>
      <c r="E16" s="168"/>
      <c r="F16" s="167"/>
      <c r="G16" s="168"/>
      <c r="H16" s="167"/>
      <c r="I16" s="169"/>
      <c r="J16" s="169"/>
      <c r="K16" s="169"/>
      <c r="L16" s="169"/>
      <c r="M16" s="169"/>
      <c r="N16" s="169"/>
      <c r="O16" s="169"/>
      <c r="P16" s="168"/>
      <c r="Q16" s="176"/>
    </row>
    <row r="17" spans="1:17" x14ac:dyDescent="0.2">
      <c r="A17" s="176" t="s">
        <v>37</v>
      </c>
      <c r="B17" s="429"/>
      <c r="C17" s="167"/>
      <c r="D17" s="167"/>
      <c r="E17" s="168"/>
      <c r="F17" s="167"/>
      <c r="G17" s="168"/>
      <c r="H17" s="167"/>
      <c r="I17" s="169"/>
      <c r="J17" s="169"/>
      <c r="K17" s="169"/>
      <c r="L17" s="169"/>
      <c r="M17" s="169"/>
      <c r="N17" s="169"/>
      <c r="O17" s="169"/>
      <c r="P17" s="168"/>
      <c r="Q17" s="176"/>
    </row>
    <row r="18" spans="1:17" x14ac:dyDescent="0.2">
      <c r="A18" s="176"/>
      <c r="B18" s="429"/>
      <c r="C18" s="167"/>
      <c r="D18" s="167"/>
      <c r="E18" s="168"/>
      <c r="F18" s="167"/>
      <c r="G18" s="168"/>
      <c r="H18" s="167"/>
      <c r="I18" s="169"/>
      <c r="J18" s="169"/>
      <c r="K18" s="169"/>
      <c r="L18" s="169"/>
      <c r="M18" s="169"/>
      <c r="N18" s="169"/>
      <c r="O18" s="169"/>
      <c r="P18" s="168"/>
      <c r="Q18" s="176"/>
    </row>
    <row r="19" spans="1:17" x14ac:dyDescent="0.2">
      <c r="A19" s="176" t="s">
        <v>41</v>
      </c>
      <c r="B19" s="429"/>
      <c r="C19" s="167"/>
      <c r="D19" s="167"/>
      <c r="E19" s="168"/>
      <c r="F19" s="167"/>
      <c r="G19" s="168"/>
      <c r="H19" s="167"/>
      <c r="I19" s="169"/>
      <c r="J19" s="169"/>
      <c r="K19" s="169"/>
      <c r="L19" s="169"/>
      <c r="M19" s="169"/>
      <c r="N19" s="169"/>
      <c r="O19" s="169"/>
      <c r="P19" s="168"/>
      <c r="Q19" s="176"/>
    </row>
    <row r="20" spans="1:17" x14ac:dyDescent="0.2">
      <c r="A20" s="176" t="s">
        <v>42</v>
      </c>
      <c r="B20" s="429"/>
      <c r="C20" s="167"/>
      <c r="D20" s="167"/>
      <c r="E20" s="168"/>
      <c r="F20" s="167"/>
      <c r="G20" s="168"/>
      <c r="H20" s="167"/>
      <c r="I20" s="169"/>
      <c r="J20" s="169"/>
      <c r="K20" s="169"/>
      <c r="L20" s="169"/>
      <c r="M20" s="169"/>
      <c r="N20" s="169"/>
      <c r="O20" s="169"/>
      <c r="P20" s="168"/>
      <c r="Q20" s="176"/>
    </row>
    <row r="21" spans="1:17" x14ac:dyDescent="0.2">
      <c r="A21" s="176" t="s">
        <v>38</v>
      </c>
      <c r="B21" s="429"/>
      <c r="C21" s="167"/>
      <c r="D21" s="167"/>
      <c r="E21" s="168"/>
      <c r="F21" s="167"/>
      <c r="G21" s="168"/>
      <c r="H21" s="167"/>
      <c r="I21" s="169"/>
      <c r="J21" s="169"/>
      <c r="K21" s="169"/>
      <c r="L21" s="169"/>
      <c r="M21" s="169"/>
      <c r="N21" s="169"/>
      <c r="O21" s="169"/>
      <c r="P21" s="168"/>
      <c r="Q21" s="176"/>
    </row>
    <row r="22" spans="1:17" x14ac:dyDescent="0.2">
      <c r="A22" s="176" t="s">
        <v>39</v>
      </c>
      <c r="B22" s="429"/>
      <c r="C22" s="167"/>
      <c r="D22" s="167"/>
      <c r="E22" s="168"/>
      <c r="F22" s="167"/>
      <c r="G22" s="168"/>
      <c r="H22" s="167"/>
      <c r="I22" s="169"/>
      <c r="J22" s="169"/>
      <c r="K22" s="169"/>
      <c r="L22" s="169"/>
      <c r="M22" s="169"/>
      <c r="N22" s="169"/>
      <c r="O22" s="169"/>
      <c r="P22" s="168"/>
      <c r="Q22" s="176"/>
    </row>
    <row r="23" spans="1:17" x14ac:dyDescent="0.2">
      <c r="A23" s="176" t="s">
        <v>40</v>
      </c>
      <c r="B23" s="429"/>
      <c r="C23" s="167"/>
      <c r="D23" s="167"/>
      <c r="E23" s="168"/>
      <c r="F23" s="167"/>
      <c r="G23" s="168"/>
      <c r="H23" s="167"/>
      <c r="I23" s="169"/>
      <c r="J23" s="169"/>
      <c r="K23" s="169"/>
      <c r="L23" s="169"/>
      <c r="M23" s="169"/>
      <c r="N23" s="169"/>
      <c r="O23" s="169"/>
      <c r="P23" s="168"/>
      <c r="Q23" s="176"/>
    </row>
    <row r="24" spans="1:17" x14ac:dyDescent="0.2">
      <c r="A24" s="176" t="s">
        <v>70</v>
      </c>
      <c r="B24" s="429"/>
      <c r="C24" s="167"/>
      <c r="D24" s="167"/>
      <c r="E24" s="168"/>
      <c r="F24" s="167"/>
      <c r="G24" s="168"/>
      <c r="H24" s="167"/>
      <c r="I24" s="169"/>
      <c r="J24" s="169"/>
      <c r="K24" s="169"/>
      <c r="L24" s="169"/>
      <c r="M24" s="169"/>
      <c r="N24" s="169"/>
      <c r="O24" s="169"/>
      <c r="P24" s="168"/>
      <c r="Q24" s="176"/>
    </row>
    <row r="25" spans="1:17" ht="12" thickBot="1" x14ac:dyDescent="0.25">
      <c r="A25" s="172"/>
      <c r="B25" s="431"/>
      <c r="C25" s="172"/>
      <c r="D25" s="172"/>
      <c r="E25" s="177"/>
      <c r="F25" s="172"/>
      <c r="G25" s="177"/>
      <c r="H25" s="172"/>
      <c r="I25" s="434"/>
      <c r="J25" s="178"/>
      <c r="K25" s="178"/>
      <c r="L25" s="178"/>
      <c r="M25" s="178"/>
      <c r="N25" s="178"/>
      <c r="O25" s="178"/>
      <c r="P25" s="177"/>
      <c r="Q25" s="176"/>
    </row>
    <row r="26" spans="1:17" s="159" customFormat="1" ht="11.45" customHeight="1" thickBot="1" x14ac:dyDescent="0.25">
      <c r="A26" s="179" t="s">
        <v>2</v>
      </c>
      <c r="B26" s="776"/>
      <c r="C26" s="777">
        <f>SUM(C8:C25)</f>
        <v>28524881</v>
      </c>
      <c r="D26" s="777">
        <f t="shared" ref="D26:H26" si="0">SUM(D8:D25)</f>
        <v>1711200</v>
      </c>
      <c r="E26" s="777">
        <f t="shared" si="0"/>
        <v>43222979</v>
      </c>
      <c r="F26" s="777">
        <f t="shared" si="0"/>
        <v>4515</v>
      </c>
      <c r="G26" s="777">
        <f t="shared" si="0"/>
        <v>106121</v>
      </c>
      <c r="H26" s="778">
        <f t="shared" si="0"/>
        <v>73569696</v>
      </c>
      <c r="I26" s="776"/>
      <c r="J26" s="776"/>
      <c r="K26" s="776"/>
      <c r="L26" s="776"/>
      <c r="M26" s="776"/>
      <c r="N26" s="776"/>
      <c r="O26" s="776"/>
      <c r="P26" s="777">
        <f>SUM(P8:P25)</f>
        <v>73569696</v>
      </c>
      <c r="Q26" s="779"/>
    </row>
    <row r="27" spans="1:17" x14ac:dyDescent="0.2">
      <c r="A27" s="163"/>
      <c r="B27" s="177"/>
      <c r="C27" s="177"/>
      <c r="D27" s="177"/>
      <c r="E27" s="177"/>
      <c r="F27" s="177"/>
      <c r="G27" s="177"/>
      <c r="H27" s="177"/>
      <c r="I27" s="177"/>
      <c r="J27" s="177"/>
      <c r="K27" s="177"/>
      <c r="L27" s="177"/>
      <c r="M27" s="177"/>
      <c r="N27" s="177"/>
      <c r="O27" s="177"/>
      <c r="P27" s="177"/>
      <c r="Q27" s="177"/>
    </row>
  </sheetData>
  <mergeCells count="5">
    <mergeCell ref="P4:Q4"/>
    <mergeCell ref="B4:H4"/>
    <mergeCell ref="I4:M4"/>
    <mergeCell ref="A4:A6"/>
    <mergeCell ref="N4:O4"/>
  </mergeCells>
  <phoneticPr fontId="0" type="noConversion"/>
  <pageMargins left="0.23622047244094491" right="0.23622047244094491" top="0.74803149606299213" bottom="0.74803149606299213" header="0.31496062992125984" footer="0.31496062992125984"/>
  <pageSetup paperSize="9" orientation="landscape" r:id="rId1"/>
  <headerFooter alignWithMargins="0">
    <oddHeader xml:space="preserve">&amp;C&amp;"Arial,Negrita"&amp;18PROYECTO DEL PRESUPUESTO 2021
</oddHeader>
    <oddFooter>&amp;L&amp;"Arial,Negrita"&amp;8PROYECTO DE PRESUPUESTO PARA EL AÑO FISCAL 2020
INFORMACIÓN PARA LA COMISIÓN DE PRESUPUESTO Y CUENTA GENERAL DE LA REPÚBLICA DEL CONGRESO DE LA REPÚBLICA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16">
    <tabColor theme="9" tint="-0.249977111117893"/>
    <pageSetUpPr fitToPage="1"/>
  </sheetPr>
  <dimension ref="A1:V109"/>
  <sheetViews>
    <sheetView tabSelected="1" view="pageLayout" topLeftCell="A10" zoomScale="90" zoomScaleNormal="100" zoomScaleSheetLayoutView="70" zoomScalePageLayoutView="90" workbookViewId="0">
      <selection activeCell="P10" sqref="P10"/>
    </sheetView>
  </sheetViews>
  <sheetFormatPr baseColWidth="10" defaultColWidth="11.42578125" defaultRowHeight="12" x14ac:dyDescent="0.2"/>
  <cols>
    <col min="1" max="1" width="25" style="127" customWidth="1"/>
    <col min="2" max="2" width="9.5703125" style="127" customWidth="1"/>
    <col min="3" max="3" width="40.7109375" style="127" customWidth="1"/>
    <col min="4" max="4" width="13.42578125" style="127" customWidth="1"/>
    <col min="5" max="5" width="15" style="127" customWidth="1"/>
    <col min="6" max="6" width="12.42578125" style="127" customWidth="1"/>
    <col min="7" max="7" width="10.42578125" style="127" customWidth="1"/>
    <col min="8" max="8" width="12.140625" style="127" customWidth="1"/>
    <col min="9" max="9" width="7.7109375" style="127" customWidth="1"/>
    <col min="10" max="10" width="8.7109375" style="127" customWidth="1"/>
    <col min="11" max="11" width="10.85546875" style="127" customWidth="1"/>
    <col min="12" max="12" width="13.5703125" style="127" customWidth="1"/>
    <col min="13" max="13" width="11" style="127" customWidth="1"/>
    <col min="14" max="14" width="13" style="127" customWidth="1"/>
    <col min="15" max="15" width="12.42578125" style="127" customWidth="1"/>
    <col min="16" max="16" width="14.140625" style="127" customWidth="1"/>
    <col min="17" max="17" width="11" style="127" customWidth="1"/>
    <col min="18" max="18" width="8.7109375" style="127" customWidth="1"/>
    <col min="19" max="22" width="11.42578125" style="127"/>
    <col min="23" max="23" width="16.5703125" style="127" customWidth="1"/>
    <col min="24" max="29" width="11.42578125" style="127"/>
    <col min="30" max="30" width="12.7109375" style="127" customWidth="1"/>
    <col min="31" max="31" width="14.7109375" style="127" customWidth="1"/>
    <col min="32" max="34" width="11.42578125" style="127"/>
    <col min="35" max="35" width="13.5703125" style="127" customWidth="1"/>
    <col min="36" max="16384" width="11.42578125" style="127"/>
  </cols>
  <sheetData>
    <row r="1" spans="1:22" s="5" customFormat="1" x14ac:dyDescent="0.2">
      <c r="A1" s="152" t="s">
        <v>417</v>
      </c>
      <c r="B1" s="6"/>
      <c r="C1" s="6"/>
      <c r="D1" s="6"/>
      <c r="E1" s="6"/>
      <c r="F1" s="6"/>
      <c r="G1" s="6"/>
      <c r="H1" s="6"/>
      <c r="I1" s="6"/>
      <c r="J1" s="6"/>
      <c r="K1" s="6"/>
      <c r="L1" s="6"/>
      <c r="M1" s="6"/>
      <c r="N1" s="6"/>
      <c r="O1" s="6"/>
      <c r="P1" s="6"/>
      <c r="Q1" s="6"/>
      <c r="R1" s="6"/>
    </row>
    <row r="2" spans="1:22" s="5" customFormat="1" x14ac:dyDescent="0.2">
      <c r="A2" s="354" t="s">
        <v>597</v>
      </c>
      <c r="B2" s="355"/>
      <c r="C2" s="349"/>
      <c r="D2" s="144"/>
      <c r="E2" s="144"/>
      <c r="F2" s="144"/>
      <c r="G2" s="144"/>
      <c r="H2" s="144"/>
      <c r="I2" s="144"/>
      <c r="J2" s="144"/>
      <c r="K2" s="144"/>
      <c r="L2" s="144"/>
      <c r="M2" s="144"/>
      <c r="N2" s="144"/>
      <c r="O2" s="144"/>
      <c r="P2" s="144"/>
      <c r="Q2" s="144"/>
      <c r="R2" s="144"/>
      <c r="S2" s="144"/>
      <c r="T2" s="144"/>
      <c r="U2" s="144"/>
      <c r="V2" s="144"/>
    </row>
    <row r="3" spans="1:22" s="5" customFormat="1" ht="12.75" thickBot="1" x14ac:dyDescent="0.25">
      <c r="A3" s="354" t="s">
        <v>598</v>
      </c>
      <c r="B3" s="354"/>
      <c r="C3" s="354"/>
      <c r="D3" s="144"/>
      <c r="E3" s="144"/>
      <c r="F3" s="144"/>
      <c r="G3" s="144"/>
      <c r="H3" s="144"/>
      <c r="I3" s="144"/>
      <c r="J3" s="144"/>
      <c r="K3" s="144"/>
      <c r="L3" s="144"/>
      <c r="M3" s="144"/>
      <c r="N3" s="144"/>
      <c r="O3" s="144"/>
      <c r="P3" s="144"/>
      <c r="Q3" s="144"/>
      <c r="R3" s="144"/>
      <c r="S3" s="144"/>
      <c r="T3" s="144"/>
      <c r="U3" s="144"/>
      <c r="V3" s="144"/>
    </row>
    <row r="4" spans="1:22" ht="27" customHeight="1" x14ac:dyDescent="0.2">
      <c r="A4" s="813" t="s">
        <v>115</v>
      </c>
      <c r="B4" s="820" t="s">
        <v>116</v>
      </c>
      <c r="C4" s="815" t="s">
        <v>16</v>
      </c>
      <c r="D4" s="816"/>
      <c r="E4" s="816"/>
      <c r="F4" s="816"/>
      <c r="G4" s="816"/>
      <c r="H4" s="816"/>
      <c r="I4" s="817"/>
      <c r="J4" s="818" t="s">
        <v>96</v>
      </c>
      <c r="K4" s="811"/>
      <c r="L4" s="811"/>
      <c r="M4" s="811"/>
      <c r="N4" s="812"/>
      <c r="O4" s="819" t="s">
        <v>80</v>
      </c>
      <c r="P4" s="811"/>
      <c r="Q4" s="811" t="s">
        <v>2</v>
      </c>
      <c r="R4" s="812"/>
    </row>
    <row r="5" spans="1:22" ht="112.5" customHeight="1" thickBot="1" x14ac:dyDescent="0.25">
      <c r="A5" s="814"/>
      <c r="B5" s="821"/>
      <c r="C5" s="197" t="s">
        <v>229</v>
      </c>
      <c r="D5" s="198" t="s">
        <v>230</v>
      </c>
      <c r="E5" s="198" t="s">
        <v>231</v>
      </c>
      <c r="F5" s="198" t="s">
        <v>232</v>
      </c>
      <c r="G5" s="198" t="s">
        <v>233</v>
      </c>
      <c r="H5" s="198" t="s">
        <v>234</v>
      </c>
      <c r="I5" s="199" t="s">
        <v>93</v>
      </c>
      <c r="J5" s="197" t="s">
        <v>233</v>
      </c>
      <c r="K5" s="198" t="s">
        <v>234</v>
      </c>
      <c r="L5" s="198" t="s">
        <v>235</v>
      </c>
      <c r="M5" s="198" t="s">
        <v>236</v>
      </c>
      <c r="N5" s="199" t="s">
        <v>94</v>
      </c>
      <c r="O5" s="200" t="s">
        <v>237</v>
      </c>
      <c r="P5" s="198" t="s">
        <v>95</v>
      </c>
      <c r="Q5" s="201" t="s">
        <v>31</v>
      </c>
      <c r="R5" s="202" t="s">
        <v>78</v>
      </c>
    </row>
    <row r="6" spans="1:22" ht="19.5" customHeight="1" x14ac:dyDescent="0.2">
      <c r="A6" s="18" t="s">
        <v>117</v>
      </c>
      <c r="B6" s="42">
        <v>2019</v>
      </c>
      <c r="C6" s="85"/>
      <c r="D6" s="83"/>
      <c r="E6" s="83"/>
      <c r="F6" s="83"/>
      <c r="G6" s="83"/>
      <c r="H6" s="83"/>
      <c r="I6" s="84"/>
      <c r="J6" s="85"/>
      <c r="K6" s="83"/>
      <c r="L6" s="83"/>
      <c r="M6" s="83"/>
      <c r="N6" s="84"/>
      <c r="O6" s="82"/>
      <c r="P6" s="83"/>
      <c r="Q6" s="83"/>
      <c r="R6" s="84"/>
    </row>
    <row r="7" spans="1:22" x14ac:dyDescent="0.2">
      <c r="A7" s="21"/>
      <c r="B7" s="13">
        <v>2020</v>
      </c>
      <c r="C7" s="86"/>
      <c r="D7" s="87"/>
      <c r="E7" s="87"/>
      <c r="F7" s="87"/>
      <c r="G7" s="87"/>
      <c r="H7" s="87"/>
      <c r="I7" s="88"/>
      <c r="J7" s="86"/>
      <c r="K7" s="87"/>
      <c r="L7" s="87"/>
      <c r="M7" s="87"/>
      <c r="N7" s="88"/>
      <c r="O7" s="89"/>
      <c r="P7" s="87"/>
      <c r="Q7" s="87"/>
      <c r="R7" s="88"/>
    </row>
    <row r="8" spans="1:22" x14ac:dyDescent="0.2">
      <c r="A8" s="21"/>
      <c r="B8" s="13">
        <v>2021</v>
      </c>
      <c r="C8" s="90"/>
      <c r="D8" s="91"/>
      <c r="E8" s="91"/>
      <c r="F8" s="91"/>
      <c r="G8" s="91"/>
      <c r="H8" s="91"/>
      <c r="I8" s="92"/>
      <c r="J8" s="90"/>
      <c r="K8" s="91"/>
      <c r="L8" s="91"/>
      <c r="M8" s="91"/>
      <c r="N8" s="92"/>
      <c r="O8" s="93"/>
      <c r="P8" s="91"/>
      <c r="Q8" s="91"/>
      <c r="R8" s="92"/>
    </row>
    <row r="9" spans="1:22" ht="12.75" thickBot="1" x14ac:dyDescent="0.25">
      <c r="A9" s="67"/>
      <c r="B9" s="81" t="s">
        <v>418</v>
      </c>
      <c r="C9" s="94"/>
      <c r="D9" s="95"/>
      <c r="E9" s="95"/>
      <c r="F9" s="95"/>
      <c r="G9" s="95"/>
      <c r="H9" s="95"/>
      <c r="I9" s="96"/>
      <c r="J9" s="94"/>
      <c r="K9" s="95"/>
      <c r="L9" s="95"/>
      <c r="M9" s="95"/>
      <c r="N9" s="96"/>
      <c r="O9" s="97"/>
      <c r="P9" s="95"/>
      <c r="Q9" s="95"/>
      <c r="R9" s="96"/>
    </row>
    <row r="10" spans="1:22" x14ac:dyDescent="0.2">
      <c r="A10" s="4" t="s">
        <v>118</v>
      </c>
      <c r="B10" s="42">
        <v>2019</v>
      </c>
      <c r="C10" s="98"/>
      <c r="D10" s="99"/>
      <c r="E10" s="99"/>
      <c r="F10" s="99"/>
      <c r="G10" s="99"/>
      <c r="H10" s="99"/>
      <c r="I10" s="100"/>
      <c r="J10" s="98"/>
      <c r="K10" s="99"/>
      <c r="L10" s="99"/>
      <c r="M10" s="99"/>
      <c r="N10" s="100"/>
      <c r="O10" s="101"/>
      <c r="P10" s="99"/>
      <c r="Q10" s="99"/>
      <c r="R10" s="100"/>
    </row>
    <row r="11" spans="1:22" x14ac:dyDescent="0.2">
      <c r="A11" s="21"/>
      <c r="B11" s="13">
        <v>2020</v>
      </c>
      <c r="C11" s="86"/>
      <c r="D11" s="87"/>
      <c r="E11" s="87"/>
      <c r="F11" s="87"/>
      <c r="G11" s="87"/>
      <c r="H11" s="87"/>
      <c r="I11" s="88"/>
      <c r="J11" s="86"/>
      <c r="K11" s="87"/>
      <c r="L11" s="87"/>
      <c r="M11" s="87"/>
      <c r="N11" s="88"/>
      <c r="O11" s="89"/>
      <c r="P11" s="87"/>
      <c r="Q11" s="87"/>
      <c r="R11" s="88"/>
    </row>
    <row r="12" spans="1:22" x14ac:dyDescent="0.2">
      <c r="A12" s="21"/>
      <c r="B12" s="13">
        <v>2021</v>
      </c>
      <c r="C12" s="86"/>
      <c r="D12" s="87"/>
      <c r="E12" s="87"/>
      <c r="F12" s="87"/>
      <c r="G12" s="87"/>
      <c r="H12" s="87"/>
      <c r="I12" s="88"/>
      <c r="J12" s="86"/>
      <c r="K12" s="87"/>
      <c r="L12" s="87"/>
      <c r="M12" s="87"/>
      <c r="N12" s="88"/>
      <c r="O12" s="89"/>
      <c r="P12" s="87"/>
      <c r="Q12" s="87"/>
      <c r="R12" s="88"/>
    </row>
    <row r="13" spans="1:22" ht="12.75" thickBot="1" x14ac:dyDescent="0.25">
      <c r="A13" s="23"/>
      <c r="B13" s="81" t="s">
        <v>418</v>
      </c>
      <c r="C13" s="94"/>
      <c r="D13" s="102"/>
      <c r="E13" s="102"/>
      <c r="F13" s="102" t="s">
        <v>82</v>
      </c>
      <c r="G13" s="102"/>
      <c r="H13" s="95"/>
      <c r="I13" s="96"/>
      <c r="J13" s="94"/>
      <c r="K13" s="95"/>
      <c r="L13" s="95"/>
      <c r="M13" s="95"/>
      <c r="N13" s="96"/>
      <c r="O13" s="97"/>
      <c r="P13" s="95"/>
      <c r="Q13" s="95"/>
      <c r="R13" s="96"/>
    </row>
    <row r="14" spans="1:22" x14ac:dyDescent="0.2">
      <c r="A14" s="18" t="s">
        <v>119</v>
      </c>
      <c r="B14" s="42">
        <v>2019</v>
      </c>
      <c r="C14" s="85"/>
      <c r="D14" s="83"/>
      <c r="E14" s="83"/>
      <c r="F14" s="83"/>
      <c r="G14" s="83"/>
      <c r="H14" s="83"/>
      <c r="I14" s="84"/>
      <c r="J14" s="85"/>
      <c r="K14" s="83"/>
      <c r="L14" s="83"/>
      <c r="M14" s="83"/>
      <c r="N14" s="84"/>
      <c r="O14" s="82"/>
      <c r="P14" s="83"/>
      <c r="Q14" s="83"/>
      <c r="R14" s="84"/>
    </row>
    <row r="15" spans="1:22" x14ac:dyDescent="0.2">
      <c r="A15" s="21"/>
      <c r="B15" s="13">
        <v>2020</v>
      </c>
      <c r="C15" s="86"/>
      <c r="D15" s="87"/>
      <c r="E15" s="87"/>
      <c r="F15" s="87"/>
      <c r="G15" s="87"/>
      <c r="H15" s="87"/>
      <c r="I15" s="88"/>
      <c r="J15" s="86"/>
      <c r="K15" s="87"/>
      <c r="L15" s="87"/>
      <c r="M15" s="87"/>
      <c r="N15" s="88"/>
      <c r="O15" s="89"/>
      <c r="P15" s="87"/>
      <c r="Q15" s="87"/>
      <c r="R15" s="88"/>
    </row>
    <row r="16" spans="1:22" x14ac:dyDescent="0.2">
      <c r="A16" s="21"/>
      <c r="B16" s="13">
        <v>2021</v>
      </c>
      <c r="C16" s="86"/>
      <c r="D16" s="87"/>
      <c r="E16" s="87"/>
      <c r="F16" s="87"/>
      <c r="G16" s="87"/>
      <c r="H16" s="87"/>
      <c r="I16" s="88"/>
      <c r="J16" s="86"/>
      <c r="K16" s="87"/>
      <c r="L16" s="87"/>
      <c r="M16" s="87"/>
      <c r="N16" s="88"/>
      <c r="O16" s="89"/>
      <c r="P16" s="87"/>
      <c r="Q16" s="87"/>
      <c r="R16" s="88"/>
    </row>
    <row r="17" spans="1:18" ht="12.75" thickBot="1" x14ac:dyDescent="0.25">
      <c r="A17" s="23"/>
      <c r="B17" s="81" t="s">
        <v>418</v>
      </c>
      <c r="C17" s="94"/>
      <c r="D17" s="95"/>
      <c r="E17" s="95"/>
      <c r="F17" s="95"/>
      <c r="G17" s="95"/>
      <c r="H17" s="95"/>
      <c r="I17" s="96"/>
      <c r="J17" s="94"/>
      <c r="K17" s="95"/>
      <c r="L17" s="95"/>
      <c r="M17" s="95"/>
      <c r="N17" s="96"/>
      <c r="O17" s="97"/>
      <c r="P17" s="95"/>
      <c r="Q17" s="95"/>
      <c r="R17" s="96"/>
    </row>
    <row r="18" spans="1:18" x14ac:dyDescent="0.2">
      <c r="A18" s="18" t="s">
        <v>238</v>
      </c>
      <c r="B18" s="42">
        <v>2019</v>
      </c>
      <c r="C18" s="85"/>
      <c r="D18" s="83"/>
      <c r="E18" s="83"/>
      <c r="F18" s="83"/>
      <c r="G18" s="83"/>
      <c r="H18" s="83"/>
      <c r="I18" s="84"/>
      <c r="J18" s="85"/>
      <c r="K18" s="83"/>
      <c r="L18" s="83"/>
      <c r="M18" s="83"/>
      <c r="N18" s="84"/>
      <c r="O18" s="82"/>
      <c r="P18" s="83"/>
      <c r="Q18" s="83"/>
      <c r="R18" s="84"/>
    </row>
    <row r="19" spans="1:18" x14ac:dyDescent="0.2">
      <c r="A19" s="21"/>
      <c r="B19" s="13">
        <v>2020</v>
      </c>
      <c r="C19" s="86"/>
      <c r="D19" s="87"/>
      <c r="E19" s="87"/>
      <c r="F19" s="87"/>
      <c r="G19" s="87"/>
      <c r="H19" s="87"/>
      <c r="I19" s="88"/>
      <c r="J19" s="86"/>
      <c r="K19" s="87"/>
      <c r="L19" s="87"/>
      <c r="M19" s="87"/>
      <c r="N19" s="88"/>
      <c r="O19" s="89"/>
      <c r="P19" s="87"/>
      <c r="Q19" s="87"/>
      <c r="R19" s="88"/>
    </row>
    <row r="20" spans="1:18" x14ac:dyDescent="0.2">
      <c r="A20" s="21"/>
      <c r="B20" s="13">
        <v>2021</v>
      </c>
      <c r="C20" s="86"/>
      <c r="D20" s="87"/>
      <c r="E20" s="87"/>
      <c r="F20" s="87"/>
      <c r="G20" s="87"/>
      <c r="H20" s="87"/>
      <c r="I20" s="88"/>
      <c r="J20" s="86"/>
      <c r="K20" s="87"/>
      <c r="L20" s="87"/>
      <c r="M20" s="87"/>
      <c r="N20" s="88"/>
      <c r="O20" s="89"/>
      <c r="P20" s="87"/>
      <c r="Q20" s="87"/>
      <c r="R20" s="88"/>
    </row>
    <row r="21" spans="1:18" ht="12.75" thickBot="1" x14ac:dyDescent="0.25">
      <c r="A21" s="23"/>
      <c r="B21" s="81" t="s">
        <v>418</v>
      </c>
      <c r="C21" s="94"/>
      <c r="D21" s="95"/>
      <c r="E21" s="95"/>
      <c r="F21" s="95"/>
      <c r="G21" s="95"/>
      <c r="H21" s="95"/>
      <c r="I21" s="96"/>
      <c r="J21" s="94"/>
      <c r="K21" s="95"/>
      <c r="L21" s="95"/>
      <c r="M21" s="95"/>
      <c r="N21" s="96"/>
      <c r="O21" s="97"/>
      <c r="P21" s="95"/>
      <c r="Q21" s="95"/>
      <c r="R21" s="96"/>
    </row>
    <row r="22" spans="1:18" x14ac:dyDescent="0.2">
      <c r="A22" s="18" t="s">
        <v>239</v>
      </c>
      <c r="B22" s="42">
        <v>2019</v>
      </c>
      <c r="C22" s="85"/>
      <c r="D22" s="83"/>
      <c r="E22" s="83"/>
      <c r="F22" s="83"/>
      <c r="G22" s="83"/>
      <c r="H22" s="83"/>
      <c r="I22" s="84"/>
      <c r="J22" s="85"/>
      <c r="K22" s="83"/>
      <c r="L22" s="83"/>
      <c r="M22" s="83"/>
      <c r="N22" s="84"/>
      <c r="O22" s="82"/>
      <c r="P22" s="83"/>
      <c r="Q22" s="83"/>
      <c r="R22" s="84"/>
    </row>
    <row r="23" spans="1:18" x14ac:dyDescent="0.2">
      <c r="A23" s="21"/>
      <c r="B23" s="13">
        <v>2020</v>
      </c>
      <c r="C23" s="86"/>
      <c r="D23" s="87"/>
      <c r="E23" s="87"/>
      <c r="F23" s="87"/>
      <c r="G23" s="87"/>
      <c r="H23" s="87"/>
      <c r="I23" s="88"/>
      <c r="J23" s="86"/>
      <c r="K23" s="87"/>
      <c r="L23" s="87"/>
      <c r="M23" s="87"/>
      <c r="N23" s="88"/>
      <c r="O23" s="89"/>
      <c r="P23" s="87"/>
      <c r="Q23" s="87"/>
      <c r="R23" s="88"/>
    </row>
    <row r="24" spans="1:18" x14ac:dyDescent="0.2">
      <c r="A24" s="21"/>
      <c r="B24" s="13">
        <v>2021</v>
      </c>
      <c r="C24" s="86"/>
      <c r="D24" s="87"/>
      <c r="E24" s="87"/>
      <c r="F24" s="87"/>
      <c r="G24" s="87"/>
      <c r="H24" s="87"/>
      <c r="I24" s="88"/>
      <c r="J24" s="86"/>
      <c r="K24" s="87"/>
      <c r="L24" s="87"/>
      <c r="M24" s="87"/>
      <c r="N24" s="88"/>
      <c r="O24" s="89"/>
      <c r="P24" s="87"/>
      <c r="Q24" s="87"/>
      <c r="R24" s="88"/>
    </row>
    <row r="25" spans="1:18" ht="12.75" thickBot="1" x14ac:dyDescent="0.25">
      <c r="A25" s="23"/>
      <c r="B25" s="81" t="s">
        <v>418</v>
      </c>
      <c r="C25" s="94"/>
      <c r="D25" s="95"/>
      <c r="E25" s="95"/>
      <c r="F25" s="95"/>
      <c r="G25" s="95"/>
      <c r="H25" s="95"/>
      <c r="I25" s="96"/>
      <c r="J25" s="94"/>
      <c r="K25" s="95"/>
      <c r="L25" s="95"/>
      <c r="M25" s="95"/>
      <c r="N25" s="96"/>
      <c r="O25" s="97"/>
      <c r="P25" s="95"/>
      <c r="Q25" s="95"/>
      <c r="R25" s="96"/>
    </row>
    <row r="26" spans="1:18" x14ac:dyDescent="0.2">
      <c r="A26" s="18" t="s">
        <v>240</v>
      </c>
      <c r="B26" s="42">
        <v>2019</v>
      </c>
      <c r="C26" s="85"/>
      <c r="D26" s="83"/>
      <c r="E26" s="83"/>
      <c r="F26" s="83"/>
      <c r="G26" s="83"/>
      <c r="H26" s="83"/>
      <c r="I26" s="84"/>
      <c r="J26" s="85"/>
      <c r="K26" s="83"/>
      <c r="L26" s="83"/>
      <c r="M26" s="83"/>
      <c r="N26" s="84"/>
      <c r="O26" s="82"/>
      <c r="P26" s="83"/>
      <c r="Q26" s="83"/>
      <c r="R26" s="84"/>
    </row>
    <row r="27" spans="1:18" x14ac:dyDescent="0.2">
      <c r="A27" s="21"/>
      <c r="B27" s="13">
        <v>2020</v>
      </c>
      <c r="C27" s="86"/>
      <c r="D27" s="87"/>
      <c r="E27" s="87"/>
      <c r="F27" s="87"/>
      <c r="G27" s="87"/>
      <c r="H27" s="87"/>
      <c r="I27" s="88"/>
      <c r="J27" s="86"/>
      <c r="K27" s="87"/>
      <c r="L27" s="87"/>
      <c r="M27" s="87"/>
      <c r="N27" s="88"/>
      <c r="O27" s="89"/>
      <c r="P27" s="87"/>
      <c r="Q27" s="87"/>
      <c r="R27" s="88"/>
    </row>
    <row r="28" spans="1:18" x14ac:dyDescent="0.2">
      <c r="A28" s="21"/>
      <c r="B28" s="13">
        <v>2021</v>
      </c>
      <c r="C28" s="86"/>
      <c r="D28" s="87"/>
      <c r="E28" s="87"/>
      <c r="F28" s="87"/>
      <c r="G28" s="87"/>
      <c r="H28" s="87"/>
      <c r="I28" s="88"/>
      <c r="J28" s="86"/>
      <c r="K28" s="87"/>
      <c r="L28" s="87"/>
      <c r="M28" s="87"/>
      <c r="N28" s="88"/>
      <c r="O28" s="89"/>
      <c r="P28" s="87"/>
      <c r="Q28" s="87"/>
      <c r="R28" s="88"/>
    </row>
    <row r="29" spans="1:18" ht="12.75" thickBot="1" x14ac:dyDescent="0.25">
      <c r="A29" s="23"/>
      <c r="B29" s="81" t="s">
        <v>418</v>
      </c>
      <c r="C29" s="94"/>
      <c r="D29" s="95"/>
      <c r="E29" s="95"/>
      <c r="F29" s="95"/>
      <c r="G29" s="95"/>
      <c r="H29" s="95"/>
      <c r="I29" s="96"/>
      <c r="J29" s="94"/>
      <c r="K29" s="95"/>
      <c r="L29" s="95"/>
      <c r="M29" s="95"/>
      <c r="N29" s="96"/>
      <c r="O29" s="97"/>
      <c r="P29" s="95"/>
      <c r="Q29" s="95"/>
      <c r="R29" s="96"/>
    </row>
    <row r="30" spans="1:18" x14ac:dyDescent="0.2">
      <c r="A30" s="18" t="s">
        <v>241</v>
      </c>
      <c r="B30" s="42">
        <v>2019</v>
      </c>
      <c r="C30" s="85"/>
      <c r="D30" s="83"/>
      <c r="E30" s="83"/>
      <c r="F30" s="83"/>
      <c r="G30" s="83"/>
      <c r="H30" s="83"/>
      <c r="I30" s="84"/>
      <c r="J30" s="85"/>
      <c r="K30" s="83"/>
      <c r="L30" s="83"/>
      <c r="M30" s="83"/>
      <c r="N30" s="84"/>
      <c r="O30" s="82"/>
      <c r="P30" s="83"/>
      <c r="Q30" s="83"/>
      <c r="R30" s="84"/>
    </row>
    <row r="31" spans="1:18" x14ac:dyDescent="0.2">
      <c r="A31" s="21"/>
      <c r="B31" s="13">
        <v>2020</v>
      </c>
      <c r="C31" s="86"/>
      <c r="D31" s="87"/>
      <c r="E31" s="87"/>
      <c r="F31" s="87"/>
      <c r="G31" s="87"/>
      <c r="H31" s="87"/>
      <c r="I31" s="88"/>
      <c r="J31" s="86"/>
      <c r="K31" s="87"/>
      <c r="L31" s="87"/>
      <c r="M31" s="87"/>
      <c r="N31" s="88"/>
      <c r="O31" s="89"/>
      <c r="P31" s="87"/>
      <c r="Q31" s="87"/>
      <c r="R31" s="88"/>
    </row>
    <row r="32" spans="1:18" x14ac:dyDescent="0.2">
      <c r="A32" s="21"/>
      <c r="B32" s="13">
        <v>2021</v>
      </c>
      <c r="C32" s="86"/>
      <c r="D32" s="87"/>
      <c r="E32" s="87"/>
      <c r="F32" s="87"/>
      <c r="G32" s="87"/>
      <c r="H32" s="87"/>
      <c r="I32" s="88"/>
      <c r="J32" s="86"/>
      <c r="K32" s="87"/>
      <c r="L32" s="87"/>
      <c r="M32" s="87"/>
      <c r="N32" s="88"/>
      <c r="O32" s="89"/>
      <c r="P32" s="87"/>
      <c r="Q32" s="87"/>
      <c r="R32" s="88"/>
    </row>
    <row r="33" spans="1:18" ht="12.75" thickBot="1" x14ac:dyDescent="0.25">
      <c r="A33" s="23"/>
      <c r="B33" s="81" t="s">
        <v>418</v>
      </c>
      <c r="C33" s="94"/>
      <c r="D33" s="95"/>
      <c r="E33" s="95"/>
      <c r="F33" s="95"/>
      <c r="G33" s="95"/>
      <c r="H33" s="95"/>
      <c r="I33" s="96"/>
      <c r="J33" s="94"/>
      <c r="K33" s="95"/>
      <c r="L33" s="95"/>
      <c r="M33" s="95"/>
      <c r="N33" s="96"/>
      <c r="O33" s="97"/>
      <c r="P33" s="95"/>
      <c r="Q33" s="95"/>
      <c r="R33" s="96"/>
    </row>
    <row r="34" spans="1:18" x14ac:dyDescent="0.2">
      <c r="A34" s="18" t="s">
        <v>240</v>
      </c>
      <c r="B34" s="42">
        <v>2019</v>
      </c>
      <c r="C34" s="85"/>
      <c r="D34" s="424">
        <v>28524881</v>
      </c>
      <c r="E34" s="424">
        <v>1980000</v>
      </c>
      <c r="F34" s="424">
        <v>37762212</v>
      </c>
      <c r="G34" s="424">
        <v>2770</v>
      </c>
      <c r="H34" s="424">
        <v>169000</v>
      </c>
      <c r="I34" s="437">
        <f>SUM(D34:H34)</f>
        <v>68438863</v>
      </c>
      <c r="J34" s="438"/>
      <c r="K34" s="83"/>
      <c r="L34" s="83"/>
      <c r="M34" s="83"/>
      <c r="N34" s="84"/>
      <c r="O34" s="82"/>
      <c r="P34" s="83"/>
      <c r="Q34" s="437">
        <f>+I34</f>
        <v>68438863</v>
      </c>
      <c r="R34" s="84"/>
    </row>
    <row r="35" spans="1:18" x14ac:dyDescent="0.2">
      <c r="A35" s="21"/>
      <c r="B35" s="13">
        <v>2020</v>
      </c>
      <c r="C35" s="86"/>
      <c r="D35" s="424">
        <v>28524883</v>
      </c>
      <c r="E35" s="424">
        <v>1980000</v>
      </c>
      <c r="F35" s="424">
        <v>42924116</v>
      </c>
      <c r="G35" s="424">
        <v>6450</v>
      </c>
      <c r="H35" s="424">
        <v>139000</v>
      </c>
      <c r="I35" s="437">
        <f>SUM(D35:H35)</f>
        <v>73574449</v>
      </c>
      <c r="J35" s="438"/>
      <c r="K35" s="87"/>
      <c r="L35" s="87"/>
      <c r="M35" s="87"/>
      <c r="N35" s="88"/>
      <c r="O35" s="89"/>
      <c r="P35" s="87"/>
      <c r="Q35" s="437">
        <f t="shared" ref="Q35:Q36" si="0">+I35</f>
        <v>73574449</v>
      </c>
      <c r="R35" s="88"/>
    </row>
    <row r="36" spans="1:18" x14ac:dyDescent="0.2">
      <c r="A36" s="21"/>
      <c r="B36" s="13">
        <v>2021</v>
      </c>
      <c r="C36" s="86"/>
      <c r="D36" s="424">
        <v>28524881</v>
      </c>
      <c r="E36" s="424">
        <v>1711200</v>
      </c>
      <c r="F36" s="424">
        <v>43222979</v>
      </c>
      <c r="G36" s="424">
        <v>4515</v>
      </c>
      <c r="H36" s="424">
        <v>106121</v>
      </c>
      <c r="I36" s="437">
        <f>SUM(D36:H36)</f>
        <v>73569696</v>
      </c>
      <c r="J36" s="86"/>
      <c r="K36" s="87"/>
      <c r="L36" s="87"/>
      <c r="M36" s="87"/>
      <c r="N36" s="88"/>
      <c r="O36" s="89"/>
      <c r="P36" s="87"/>
      <c r="Q36" s="437">
        <f t="shared" si="0"/>
        <v>73569696</v>
      </c>
      <c r="R36" s="88"/>
    </row>
    <row r="37" spans="1:18" ht="12.75" thickBot="1" x14ac:dyDescent="0.25">
      <c r="A37" s="23"/>
      <c r="B37" s="81" t="s">
        <v>418</v>
      </c>
      <c r="C37" s="94"/>
      <c r="D37" s="439">
        <f t="shared" ref="D37:I37" si="1">(D36/D35)-1</f>
        <v>-7.0114222761041844E-8</v>
      </c>
      <c r="E37" s="439">
        <f t="shared" si="1"/>
        <v>-0.13575757575757574</v>
      </c>
      <c r="F37" s="439">
        <f t="shared" si="1"/>
        <v>6.9625895149476591E-3</v>
      </c>
      <c r="G37" s="439">
        <f t="shared" si="1"/>
        <v>-0.30000000000000004</v>
      </c>
      <c r="H37" s="439">
        <f t="shared" si="1"/>
        <v>-0.23653956834532375</v>
      </c>
      <c r="I37" s="439">
        <f t="shared" si="1"/>
        <v>-6.4601231332339637E-5</v>
      </c>
      <c r="J37" s="94"/>
      <c r="K37" s="95"/>
      <c r="L37" s="95"/>
      <c r="M37" s="95"/>
      <c r="N37" s="96"/>
      <c r="O37" s="97"/>
      <c r="P37" s="95"/>
      <c r="Q37" s="439">
        <f t="shared" ref="Q37" si="2">(Q36/Q35)-1</f>
        <v>-6.4601231332339637E-5</v>
      </c>
      <c r="R37" s="96"/>
    </row>
    <row r="38" spans="1:18" ht="12.75" hidden="1" thickBot="1" x14ac:dyDescent="0.25">
      <c r="A38" s="18" t="s">
        <v>242</v>
      </c>
      <c r="B38" s="42">
        <v>2019</v>
      </c>
      <c r="C38" s="85"/>
      <c r="D38" s="83"/>
      <c r="E38" s="83"/>
      <c r="F38" s="83"/>
      <c r="G38" s="83"/>
      <c r="H38" s="83"/>
      <c r="I38" s="84"/>
      <c r="J38" s="85"/>
      <c r="K38" s="83"/>
      <c r="L38" s="83"/>
      <c r="M38" s="83"/>
      <c r="N38" s="84"/>
      <c r="O38" s="82"/>
      <c r="P38" s="83"/>
      <c r="Q38" s="84"/>
      <c r="R38" s="84"/>
    </row>
    <row r="39" spans="1:18" ht="12.75" hidden="1" thickBot="1" x14ac:dyDescent="0.25">
      <c r="A39" s="21"/>
      <c r="B39" s="13">
        <v>2020</v>
      </c>
      <c r="C39" s="86"/>
      <c r="D39" s="87"/>
      <c r="E39" s="87"/>
      <c r="F39" s="87"/>
      <c r="G39" s="87"/>
      <c r="H39" s="87"/>
      <c r="I39" s="88"/>
      <c r="J39" s="86"/>
      <c r="K39" s="87"/>
      <c r="L39" s="87"/>
      <c r="M39" s="87"/>
      <c r="N39" s="88"/>
      <c r="O39" s="89"/>
      <c r="P39" s="87"/>
      <c r="Q39" s="88"/>
      <c r="R39" s="88"/>
    </row>
    <row r="40" spans="1:18" ht="12.75" hidden="1" thickBot="1" x14ac:dyDescent="0.25">
      <c r="A40" s="21"/>
      <c r="B40" s="13">
        <v>2021</v>
      </c>
      <c r="C40" s="86"/>
      <c r="D40" s="87"/>
      <c r="E40" s="87"/>
      <c r="F40" s="87"/>
      <c r="G40" s="87"/>
      <c r="H40" s="87"/>
      <c r="I40" s="88"/>
      <c r="J40" s="86"/>
      <c r="K40" s="87"/>
      <c r="L40" s="87"/>
      <c r="M40" s="87"/>
      <c r="N40" s="88"/>
      <c r="O40" s="89"/>
      <c r="P40" s="87"/>
      <c r="Q40" s="88"/>
      <c r="R40" s="88"/>
    </row>
    <row r="41" spans="1:18" ht="12.75" hidden="1" thickBot="1" x14ac:dyDescent="0.25">
      <c r="A41" s="23"/>
      <c r="B41" s="81" t="s">
        <v>418</v>
      </c>
      <c r="C41" s="94"/>
      <c r="D41" s="95"/>
      <c r="E41" s="95"/>
      <c r="F41" s="95"/>
      <c r="G41" s="95"/>
      <c r="H41" s="95"/>
      <c r="I41" s="96"/>
      <c r="J41" s="94"/>
      <c r="K41" s="95"/>
      <c r="L41" s="95"/>
      <c r="M41" s="95"/>
      <c r="N41" s="96"/>
      <c r="O41" s="97"/>
      <c r="P41" s="95"/>
      <c r="Q41" s="96"/>
      <c r="R41" s="96"/>
    </row>
    <row r="42" spans="1:18" ht="12.75" hidden="1" thickBot="1" x14ac:dyDescent="0.25">
      <c r="A42" s="18" t="s">
        <v>243</v>
      </c>
      <c r="B42" s="42">
        <v>2019</v>
      </c>
      <c r="C42" s="85"/>
      <c r="D42" s="83"/>
      <c r="E42" s="83"/>
      <c r="F42" s="83"/>
      <c r="G42" s="83"/>
      <c r="H42" s="83"/>
      <c r="I42" s="84"/>
      <c r="J42" s="85"/>
      <c r="K42" s="83"/>
      <c r="L42" s="83"/>
      <c r="M42" s="83"/>
      <c r="N42" s="84"/>
      <c r="O42" s="82"/>
      <c r="P42" s="83"/>
      <c r="Q42" s="84"/>
      <c r="R42" s="84"/>
    </row>
    <row r="43" spans="1:18" ht="12.75" hidden="1" thickBot="1" x14ac:dyDescent="0.25">
      <c r="A43" s="21"/>
      <c r="B43" s="13">
        <v>2020</v>
      </c>
      <c r="C43" s="86"/>
      <c r="D43" s="87"/>
      <c r="E43" s="87"/>
      <c r="F43" s="87"/>
      <c r="G43" s="87"/>
      <c r="H43" s="87"/>
      <c r="I43" s="88"/>
      <c r="J43" s="86"/>
      <c r="K43" s="87"/>
      <c r="L43" s="87"/>
      <c r="M43" s="87"/>
      <c r="N43" s="88"/>
      <c r="O43" s="89"/>
      <c r="P43" s="87"/>
      <c r="Q43" s="88"/>
      <c r="R43" s="88"/>
    </row>
    <row r="44" spans="1:18" ht="12.75" hidden="1" thickBot="1" x14ac:dyDescent="0.25">
      <c r="A44" s="21"/>
      <c r="B44" s="13">
        <v>2021</v>
      </c>
      <c r="C44" s="86"/>
      <c r="D44" s="87"/>
      <c r="E44" s="87"/>
      <c r="F44" s="87"/>
      <c r="G44" s="87"/>
      <c r="H44" s="87"/>
      <c r="I44" s="88"/>
      <c r="J44" s="86"/>
      <c r="K44" s="87"/>
      <c r="L44" s="87"/>
      <c r="M44" s="87"/>
      <c r="N44" s="88"/>
      <c r="O44" s="89"/>
      <c r="P44" s="87"/>
      <c r="Q44" s="88"/>
      <c r="R44" s="88"/>
    </row>
    <row r="45" spans="1:18" ht="12.75" hidden="1" thickBot="1" x14ac:dyDescent="0.25">
      <c r="A45" s="23"/>
      <c r="B45" s="81" t="s">
        <v>418</v>
      </c>
      <c r="C45" s="94"/>
      <c r="D45" s="95"/>
      <c r="E45" s="95"/>
      <c r="F45" s="95"/>
      <c r="G45" s="95"/>
      <c r="H45" s="95"/>
      <c r="I45" s="96"/>
      <c r="J45" s="94"/>
      <c r="K45" s="95"/>
      <c r="L45" s="95"/>
      <c r="M45" s="95"/>
      <c r="N45" s="96"/>
      <c r="O45" s="97"/>
      <c r="P45" s="95"/>
      <c r="Q45" s="96"/>
      <c r="R45" s="96"/>
    </row>
    <row r="46" spans="1:18" ht="12.75" hidden="1" thickBot="1" x14ac:dyDescent="0.25">
      <c r="A46" s="18" t="s">
        <v>244</v>
      </c>
      <c r="B46" s="42">
        <v>2019</v>
      </c>
      <c r="C46" s="85"/>
      <c r="D46" s="83"/>
      <c r="E46" s="83"/>
      <c r="F46" s="83"/>
      <c r="G46" s="83"/>
      <c r="H46" s="83"/>
      <c r="I46" s="84"/>
      <c r="J46" s="85"/>
      <c r="K46" s="83"/>
      <c r="L46" s="83"/>
      <c r="M46" s="83"/>
      <c r="N46" s="84"/>
      <c r="O46" s="82"/>
      <c r="P46" s="83"/>
      <c r="Q46" s="84"/>
      <c r="R46" s="84"/>
    </row>
    <row r="47" spans="1:18" ht="12.75" hidden="1" thickBot="1" x14ac:dyDescent="0.25">
      <c r="A47" s="21"/>
      <c r="B47" s="13">
        <v>2020</v>
      </c>
      <c r="C47" s="86"/>
      <c r="D47" s="87"/>
      <c r="E47" s="87"/>
      <c r="F47" s="87"/>
      <c r="G47" s="87"/>
      <c r="H47" s="87"/>
      <c r="I47" s="88"/>
      <c r="J47" s="86"/>
      <c r="K47" s="87"/>
      <c r="L47" s="87"/>
      <c r="M47" s="87"/>
      <c r="N47" s="88"/>
      <c r="O47" s="89"/>
      <c r="P47" s="87"/>
      <c r="Q47" s="88"/>
      <c r="R47" s="88"/>
    </row>
    <row r="48" spans="1:18" ht="12.75" hidden="1" thickBot="1" x14ac:dyDescent="0.25">
      <c r="A48" s="21"/>
      <c r="B48" s="13">
        <v>2021</v>
      </c>
      <c r="C48" s="86"/>
      <c r="D48" s="87"/>
      <c r="E48" s="87"/>
      <c r="F48" s="87"/>
      <c r="G48" s="87"/>
      <c r="H48" s="87"/>
      <c r="I48" s="88"/>
      <c r="J48" s="86"/>
      <c r="K48" s="87"/>
      <c r="L48" s="87"/>
      <c r="M48" s="87"/>
      <c r="N48" s="88"/>
      <c r="O48" s="89"/>
      <c r="P48" s="87"/>
      <c r="Q48" s="88"/>
      <c r="R48" s="88"/>
    </row>
    <row r="49" spans="1:18" ht="12.75" hidden="1" thickBot="1" x14ac:dyDescent="0.25">
      <c r="A49" s="23"/>
      <c r="B49" s="81" t="s">
        <v>418</v>
      </c>
      <c r="C49" s="94"/>
      <c r="D49" s="95"/>
      <c r="E49" s="95"/>
      <c r="F49" s="95"/>
      <c r="G49" s="95"/>
      <c r="H49" s="95"/>
      <c r="I49" s="96"/>
      <c r="J49" s="94"/>
      <c r="K49" s="95"/>
      <c r="L49" s="95"/>
      <c r="M49" s="95"/>
      <c r="N49" s="96"/>
      <c r="O49" s="97"/>
      <c r="P49" s="95"/>
      <c r="Q49" s="96"/>
      <c r="R49" s="103"/>
    </row>
    <row r="50" spans="1:18" ht="12.75" hidden="1" thickBot="1" x14ac:dyDescent="0.25">
      <c r="A50" s="18" t="s">
        <v>245</v>
      </c>
      <c r="B50" s="42">
        <v>2019</v>
      </c>
      <c r="C50" s="85"/>
      <c r="D50" s="83"/>
      <c r="E50" s="83"/>
      <c r="F50" s="83"/>
      <c r="G50" s="83"/>
      <c r="H50" s="83"/>
      <c r="I50" s="84"/>
      <c r="J50" s="85"/>
      <c r="K50" s="83"/>
      <c r="L50" s="83"/>
      <c r="M50" s="83"/>
      <c r="N50" s="84"/>
      <c r="O50" s="82"/>
      <c r="P50" s="83"/>
      <c r="Q50" s="84"/>
      <c r="R50" s="84"/>
    </row>
    <row r="51" spans="1:18" ht="12.75" hidden="1" thickBot="1" x14ac:dyDescent="0.25">
      <c r="A51" s="21"/>
      <c r="B51" s="13">
        <v>2020</v>
      </c>
      <c r="C51" s="86"/>
      <c r="D51" s="87"/>
      <c r="E51" s="87"/>
      <c r="F51" s="87"/>
      <c r="G51" s="87"/>
      <c r="H51" s="87"/>
      <c r="I51" s="88"/>
      <c r="J51" s="86"/>
      <c r="K51" s="87"/>
      <c r="L51" s="87"/>
      <c r="M51" s="87"/>
      <c r="N51" s="88"/>
      <c r="O51" s="89"/>
      <c r="P51" s="87"/>
      <c r="Q51" s="88"/>
      <c r="R51" s="88"/>
    </row>
    <row r="52" spans="1:18" ht="12.75" hidden="1" thickBot="1" x14ac:dyDescent="0.25">
      <c r="A52" s="21"/>
      <c r="B52" s="13">
        <v>2021</v>
      </c>
      <c r="C52" s="86"/>
      <c r="D52" s="87"/>
      <c r="E52" s="87"/>
      <c r="F52" s="87"/>
      <c r="G52" s="87"/>
      <c r="H52" s="87"/>
      <c r="I52" s="88"/>
      <c r="J52" s="86"/>
      <c r="K52" s="87"/>
      <c r="L52" s="87"/>
      <c r="M52" s="87"/>
      <c r="N52" s="88"/>
      <c r="O52" s="89"/>
      <c r="P52" s="87"/>
      <c r="Q52" s="88"/>
      <c r="R52" s="88"/>
    </row>
    <row r="53" spans="1:18" ht="12.75" hidden="1" thickBot="1" x14ac:dyDescent="0.25">
      <c r="A53" s="23"/>
      <c r="B53" s="81" t="s">
        <v>418</v>
      </c>
      <c r="C53" s="94"/>
      <c r="D53" s="95"/>
      <c r="E53" s="95"/>
      <c r="F53" s="95"/>
      <c r="G53" s="95"/>
      <c r="H53" s="95"/>
      <c r="I53" s="96"/>
      <c r="J53" s="94"/>
      <c r="K53" s="95"/>
      <c r="L53" s="95"/>
      <c r="M53" s="95"/>
      <c r="N53" s="96"/>
      <c r="O53" s="97"/>
      <c r="P53" s="95"/>
      <c r="Q53" s="96"/>
      <c r="R53" s="96"/>
    </row>
    <row r="54" spans="1:18" ht="12.75" hidden="1" thickBot="1" x14ac:dyDescent="0.25">
      <c r="A54" s="18" t="s">
        <v>246</v>
      </c>
      <c r="B54" s="42">
        <v>2019</v>
      </c>
      <c r="C54" s="85"/>
      <c r="D54" s="83"/>
      <c r="E54" s="83"/>
      <c r="F54" s="83"/>
      <c r="G54" s="83"/>
      <c r="H54" s="83"/>
      <c r="I54" s="84"/>
      <c r="J54" s="85"/>
      <c r="K54" s="83"/>
      <c r="L54" s="83"/>
      <c r="M54" s="83"/>
      <c r="N54" s="84"/>
      <c r="O54" s="82"/>
      <c r="P54" s="83"/>
      <c r="Q54" s="84"/>
      <c r="R54" s="84"/>
    </row>
    <row r="55" spans="1:18" ht="12.75" hidden="1" thickBot="1" x14ac:dyDescent="0.25">
      <c r="A55" s="21"/>
      <c r="B55" s="13">
        <v>2020</v>
      </c>
      <c r="C55" s="86"/>
      <c r="D55" s="87"/>
      <c r="E55" s="87"/>
      <c r="F55" s="87"/>
      <c r="G55" s="87"/>
      <c r="H55" s="87"/>
      <c r="I55" s="88"/>
      <c r="J55" s="86"/>
      <c r="K55" s="87"/>
      <c r="L55" s="87"/>
      <c r="M55" s="87"/>
      <c r="N55" s="88"/>
      <c r="O55" s="89"/>
      <c r="P55" s="87"/>
      <c r="Q55" s="88"/>
      <c r="R55" s="88"/>
    </row>
    <row r="56" spans="1:18" ht="12.75" hidden="1" thickBot="1" x14ac:dyDescent="0.25">
      <c r="A56" s="21"/>
      <c r="B56" s="13">
        <v>2021</v>
      </c>
      <c r="C56" s="86"/>
      <c r="D56" s="87"/>
      <c r="E56" s="87"/>
      <c r="F56" s="87"/>
      <c r="G56" s="87"/>
      <c r="H56" s="87"/>
      <c r="I56" s="88"/>
      <c r="J56" s="86"/>
      <c r="K56" s="87"/>
      <c r="L56" s="87"/>
      <c r="M56" s="87"/>
      <c r="N56" s="88"/>
      <c r="O56" s="89"/>
      <c r="P56" s="87"/>
      <c r="Q56" s="88"/>
      <c r="R56" s="88"/>
    </row>
    <row r="57" spans="1:18" ht="12.75" hidden="1" thickBot="1" x14ac:dyDescent="0.25">
      <c r="A57" s="23"/>
      <c r="B57" s="81" t="s">
        <v>418</v>
      </c>
      <c r="C57" s="94"/>
      <c r="D57" s="95"/>
      <c r="E57" s="95"/>
      <c r="F57" s="95"/>
      <c r="G57" s="95"/>
      <c r="H57" s="95"/>
      <c r="I57" s="96"/>
      <c r="J57" s="94"/>
      <c r="K57" s="95"/>
      <c r="L57" s="95"/>
      <c r="M57" s="95"/>
      <c r="N57" s="96"/>
      <c r="O57" s="97"/>
      <c r="P57" s="95"/>
      <c r="Q57" s="96"/>
      <c r="R57" s="96"/>
    </row>
    <row r="58" spans="1:18" ht="12.75" hidden="1" thickBot="1" x14ac:dyDescent="0.25">
      <c r="A58" s="18" t="s">
        <v>247</v>
      </c>
      <c r="B58" s="42">
        <v>2019</v>
      </c>
      <c r="C58" s="85"/>
      <c r="D58" s="83"/>
      <c r="E58" s="83"/>
      <c r="F58" s="83"/>
      <c r="G58" s="83"/>
      <c r="H58" s="83"/>
      <c r="I58" s="84"/>
      <c r="J58" s="85"/>
      <c r="K58" s="83"/>
      <c r="L58" s="83"/>
      <c r="M58" s="83"/>
      <c r="N58" s="84"/>
      <c r="O58" s="82"/>
      <c r="P58" s="83"/>
      <c r="Q58" s="84"/>
      <c r="R58" s="84"/>
    </row>
    <row r="59" spans="1:18" ht="12.75" hidden="1" thickBot="1" x14ac:dyDescent="0.25">
      <c r="A59" s="21"/>
      <c r="B59" s="13">
        <v>2020</v>
      </c>
      <c r="C59" s="86"/>
      <c r="D59" s="87"/>
      <c r="E59" s="87"/>
      <c r="F59" s="87"/>
      <c r="G59" s="87"/>
      <c r="H59" s="87"/>
      <c r="I59" s="88"/>
      <c r="J59" s="86"/>
      <c r="K59" s="87"/>
      <c r="L59" s="87"/>
      <c r="M59" s="87"/>
      <c r="N59" s="88"/>
      <c r="O59" s="89"/>
      <c r="P59" s="87"/>
      <c r="Q59" s="88"/>
      <c r="R59" s="88"/>
    </row>
    <row r="60" spans="1:18" ht="12.75" hidden="1" thickBot="1" x14ac:dyDescent="0.25">
      <c r="A60" s="21"/>
      <c r="B60" s="13">
        <v>2021</v>
      </c>
      <c r="C60" s="86"/>
      <c r="D60" s="87"/>
      <c r="E60" s="87"/>
      <c r="F60" s="87"/>
      <c r="G60" s="87"/>
      <c r="H60" s="87"/>
      <c r="I60" s="88"/>
      <c r="J60" s="86"/>
      <c r="K60" s="87"/>
      <c r="L60" s="87"/>
      <c r="M60" s="87"/>
      <c r="N60" s="88"/>
      <c r="O60" s="89"/>
      <c r="P60" s="87"/>
      <c r="Q60" s="88"/>
      <c r="R60" s="88"/>
    </row>
    <row r="61" spans="1:18" ht="12.75" hidden="1" thickBot="1" x14ac:dyDescent="0.25">
      <c r="A61" s="23"/>
      <c r="B61" s="81" t="s">
        <v>418</v>
      </c>
      <c r="C61" s="94"/>
      <c r="D61" s="95"/>
      <c r="E61" s="95"/>
      <c r="F61" s="95"/>
      <c r="G61" s="95"/>
      <c r="H61" s="95"/>
      <c r="I61" s="96"/>
      <c r="J61" s="94"/>
      <c r="K61" s="95"/>
      <c r="L61" s="95"/>
      <c r="M61" s="95"/>
      <c r="N61" s="96"/>
      <c r="O61" s="97"/>
      <c r="P61" s="95"/>
      <c r="Q61" s="96"/>
      <c r="R61" s="96"/>
    </row>
    <row r="62" spans="1:18" ht="12.75" hidden="1" thickBot="1" x14ac:dyDescent="0.25">
      <c r="A62" s="18" t="s">
        <v>248</v>
      </c>
      <c r="B62" s="42">
        <v>2019</v>
      </c>
      <c r="C62" s="85"/>
      <c r="D62" s="83"/>
      <c r="E62" s="83"/>
      <c r="F62" s="83"/>
      <c r="G62" s="83"/>
      <c r="H62" s="83"/>
      <c r="I62" s="84"/>
      <c r="J62" s="85"/>
      <c r="K62" s="83"/>
      <c r="L62" s="83"/>
      <c r="M62" s="83"/>
      <c r="N62" s="84"/>
      <c r="O62" s="82"/>
      <c r="P62" s="83"/>
      <c r="Q62" s="84"/>
      <c r="R62" s="84"/>
    </row>
    <row r="63" spans="1:18" ht="12.75" hidden="1" thickBot="1" x14ac:dyDescent="0.25">
      <c r="A63" s="21"/>
      <c r="B63" s="13">
        <v>2020</v>
      </c>
      <c r="C63" s="86"/>
      <c r="D63" s="87"/>
      <c r="E63" s="87"/>
      <c r="F63" s="87"/>
      <c r="G63" s="87"/>
      <c r="H63" s="87"/>
      <c r="I63" s="88"/>
      <c r="J63" s="86"/>
      <c r="K63" s="87"/>
      <c r="L63" s="87"/>
      <c r="M63" s="87"/>
      <c r="N63" s="88"/>
      <c r="O63" s="89"/>
      <c r="P63" s="87"/>
      <c r="Q63" s="88"/>
      <c r="R63" s="88"/>
    </row>
    <row r="64" spans="1:18" ht="12.75" hidden="1" thickBot="1" x14ac:dyDescent="0.25">
      <c r="A64" s="21"/>
      <c r="B64" s="13">
        <v>2021</v>
      </c>
      <c r="C64" s="86"/>
      <c r="D64" s="87"/>
      <c r="E64" s="87"/>
      <c r="F64" s="87"/>
      <c r="G64" s="87"/>
      <c r="H64" s="87"/>
      <c r="I64" s="88"/>
      <c r="J64" s="86"/>
      <c r="K64" s="87"/>
      <c r="L64" s="87"/>
      <c r="M64" s="87"/>
      <c r="N64" s="88"/>
      <c r="O64" s="89"/>
      <c r="P64" s="87"/>
      <c r="Q64" s="88"/>
      <c r="R64" s="88"/>
    </row>
    <row r="65" spans="1:18" ht="12.75" hidden="1" thickBot="1" x14ac:dyDescent="0.25">
      <c r="A65" s="23"/>
      <c r="B65" s="81" t="s">
        <v>418</v>
      </c>
      <c r="C65" s="94"/>
      <c r="D65" s="95"/>
      <c r="E65" s="95"/>
      <c r="F65" s="95"/>
      <c r="G65" s="95"/>
      <c r="H65" s="95"/>
      <c r="I65" s="96"/>
      <c r="J65" s="94"/>
      <c r="K65" s="95"/>
      <c r="L65" s="95"/>
      <c r="M65" s="95"/>
      <c r="N65" s="96"/>
      <c r="O65" s="97"/>
      <c r="P65" s="95"/>
      <c r="Q65" s="96"/>
      <c r="R65" s="96"/>
    </row>
    <row r="66" spans="1:18" ht="12.75" hidden="1" thickBot="1" x14ac:dyDescent="0.25">
      <c r="A66" s="18" t="s">
        <v>249</v>
      </c>
      <c r="B66" s="42">
        <v>2019</v>
      </c>
      <c r="C66" s="85"/>
      <c r="D66" s="83"/>
      <c r="E66" s="83"/>
      <c r="F66" s="83"/>
      <c r="G66" s="83"/>
      <c r="H66" s="83"/>
      <c r="I66" s="84"/>
      <c r="J66" s="85"/>
      <c r="K66" s="83"/>
      <c r="L66" s="83"/>
      <c r="M66" s="83"/>
      <c r="N66" s="84"/>
      <c r="O66" s="82"/>
      <c r="P66" s="83"/>
      <c r="Q66" s="84"/>
      <c r="R66" s="84"/>
    </row>
    <row r="67" spans="1:18" ht="12.75" hidden="1" thickBot="1" x14ac:dyDescent="0.25">
      <c r="A67" s="21"/>
      <c r="B67" s="13">
        <v>2020</v>
      </c>
      <c r="C67" s="86"/>
      <c r="D67" s="87"/>
      <c r="E67" s="87"/>
      <c r="F67" s="87"/>
      <c r="G67" s="87"/>
      <c r="H67" s="87"/>
      <c r="I67" s="88"/>
      <c r="J67" s="86"/>
      <c r="K67" s="87"/>
      <c r="L67" s="87"/>
      <c r="M67" s="87"/>
      <c r="N67" s="88"/>
      <c r="O67" s="89"/>
      <c r="P67" s="87"/>
      <c r="Q67" s="88"/>
      <c r="R67" s="88"/>
    </row>
    <row r="68" spans="1:18" ht="12.75" hidden="1" thickBot="1" x14ac:dyDescent="0.25">
      <c r="A68" s="21"/>
      <c r="B68" s="13">
        <v>2021</v>
      </c>
      <c r="C68" s="86"/>
      <c r="D68" s="87"/>
      <c r="E68" s="87"/>
      <c r="F68" s="87"/>
      <c r="G68" s="87"/>
      <c r="H68" s="87"/>
      <c r="I68" s="88"/>
      <c r="J68" s="86"/>
      <c r="K68" s="87"/>
      <c r="L68" s="87"/>
      <c r="M68" s="87"/>
      <c r="N68" s="88"/>
      <c r="O68" s="89"/>
      <c r="P68" s="87"/>
      <c r="Q68" s="88"/>
      <c r="R68" s="88"/>
    </row>
    <row r="69" spans="1:18" ht="12.75" hidden="1" thickBot="1" x14ac:dyDescent="0.25">
      <c r="A69" s="23"/>
      <c r="B69" s="81" t="s">
        <v>418</v>
      </c>
      <c r="C69" s="94"/>
      <c r="D69" s="95"/>
      <c r="E69" s="95"/>
      <c r="F69" s="95"/>
      <c r="G69" s="95"/>
      <c r="H69" s="95"/>
      <c r="I69" s="96"/>
      <c r="J69" s="94"/>
      <c r="K69" s="95"/>
      <c r="L69" s="95"/>
      <c r="M69" s="95"/>
      <c r="N69" s="96"/>
      <c r="O69" s="97"/>
      <c r="P69" s="95"/>
      <c r="Q69" s="96"/>
      <c r="R69" s="96"/>
    </row>
    <row r="70" spans="1:18" ht="12.75" hidden="1" thickBot="1" x14ac:dyDescent="0.25">
      <c r="A70" s="18" t="s">
        <v>250</v>
      </c>
      <c r="B70" s="42">
        <v>2019</v>
      </c>
      <c r="C70" s="85"/>
      <c r="D70" s="83"/>
      <c r="E70" s="83"/>
      <c r="F70" s="83"/>
      <c r="G70" s="83"/>
      <c r="H70" s="83"/>
      <c r="I70" s="84"/>
      <c r="J70" s="85"/>
      <c r="K70" s="83"/>
      <c r="L70" s="83"/>
      <c r="M70" s="83"/>
      <c r="N70" s="84"/>
      <c r="O70" s="82"/>
      <c r="P70" s="83"/>
      <c r="Q70" s="84"/>
      <c r="R70" s="84"/>
    </row>
    <row r="71" spans="1:18" ht="12.75" hidden="1" thickBot="1" x14ac:dyDescent="0.25">
      <c r="A71" s="21"/>
      <c r="B71" s="13">
        <v>2020</v>
      </c>
      <c r="C71" s="86"/>
      <c r="D71" s="87"/>
      <c r="E71" s="87"/>
      <c r="F71" s="87"/>
      <c r="G71" s="87"/>
      <c r="H71" s="87"/>
      <c r="I71" s="88"/>
      <c r="J71" s="86"/>
      <c r="K71" s="87"/>
      <c r="L71" s="87"/>
      <c r="M71" s="87"/>
      <c r="N71" s="88"/>
      <c r="O71" s="89"/>
      <c r="P71" s="87"/>
      <c r="Q71" s="88"/>
      <c r="R71" s="88"/>
    </row>
    <row r="72" spans="1:18" ht="12.75" hidden="1" thickBot="1" x14ac:dyDescent="0.25">
      <c r="A72" s="21"/>
      <c r="B72" s="13">
        <v>2021</v>
      </c>
      <c r="C72" s="86"/>
      <c r="D72" s="87"/>
      <c r="E72" s="87"/>
      <c r="F72" s="87"/>
      <c r="G72" s="87"/>
      <c r="H72" s="87"/>
      <c r="I72" s="88"/>
      <c r="J72" s="86"/>
      <c r="K72" s="87"/>
      <c r="L72" s="87"/>
      <c r="M72" s="87"/>
      <c r="N72" s="88"/>
      <c r="O72" s="89"/>
      <c r="P72" s="87"/>
      <c r="Q72" s="88"/>
      <c r="R72" s="88"/>
    </row>
    <row r="73" spans="1:18" ht="12.75" hidden="1" thickBot="1" x14ac:dyDescent="0.25">
      <c r="A73" s="23"/>
      <c r="B73" s="81" t="s">
        <v>418</v>
      </c>
      <c r="C73" s="94"/>
      <c r="D73" s="95"/>
      <c r="E73" s="95"/>
      <c r="F73" s="95"/>
      <c r="G73" s="95"/>
      <c r="H73" s="95"/>
      <c r="I73" s="96"/>
      <c r="J73" s="94"/>
      <c r="K73" s="95"/>
      <c r="L73" s="95"/>
      <c r="M73" s="95"/>
      <c r="N73" s="96"/>
      <c r="O73" s="97"/>
      <c r="P73" s="95"/>
      <c r="Q73" s="96"/>
      <c r="R73" s="96"/>
    </row>
    <row r="74" spans="1:18" ht="12.75" hidden="1" thickBot="1" x14ac:dyDescent="0.25">
      <c r="A74" s="18" t="s">
        <v>251</v>
      </c>
      <c r="B74" s="42">
        <v>2019</v>
      </c>
      <c r="C74" s="85"/>
      <c r="D74" s="83"/>
      <c r="E74" s="83"/>
      <c r="F74" s="83"/>
      <c r="G74" s="83"/>
      <c r="H74" s="83"/>
      <c r="I74" s="84"/>
      <c r="J74" s="85"/>
      <c r="K74" s="83"/>
      <c r="L74" s="83"/>
      <c r="M74" s="83"/>
      <c r="N74" s="84"/>
      <c r="O74" s="82"/>
      <c r="P74" s="83"/>
      <c r="Q74" s="84"/>
      <c r="R74" s="84"/>
    </row>
    <row r="75" spans="1:18" ht="12.75" hidden="1" thickBot="1" x14ac:dyDescent="0.25">
      <c r="A75" s="21"/>
      <c r="B75" s="13">
        <v>2020</v>
      </c>
      <c r="C75" s="86"/>
      <c r="D75" s="87"/>
      <c r="E75" s="87"/>
      <c r="F75" s="87"/>
      <c r="G75" s="87"/>
      <c r="H75" s="87"/>
      <c r="I75" s="88"/>
      <c r="J75" s="86"/>
      <c r="K75" s="87"/>
      <c r="L75" s="87"/>
      <c r="M75" s="87"/>
      <c r="N75" s="88"/>
      <c r="O75" s="89"/>
      <c r="P75" s="87"/>
      <c r="Q75" s="88"/>
      <c r="R75" s="88"/>
    </row>
    <row r="76" spans="1:18" ht="12.75" hidden="1" thickBot="1" x14ac:dyDescent="0.25">
      <c r="A76" s="21"/>
      <c r="B76" s="13">
        <v>2021</v>
      </c>
      <c r="C76" s="86"/>
      <c r="D76" s="87"/>
      <c r="E76" s="87"/>
      <c r="F76" s="87"/>
      <c r="G76" s="87"/>
      <c r="H76" s="87"/>
      <c r="I76" s="88"/>
      <c r="J76" s="86"/>
      <c r="K76" s="87"/>
      <c r="L76" s="87"/>
      <c r="M76" s="87"/>
      <c r="N76" s="88"/>
      <c r="O76" s="89"/>
      <c r="P76" s="87"/>
      <c r="Q76" s="88"/>
      <c r="R76" s="88"/>
    </row>
    <row r="77" spans="1:18" ht="12.75" hidden="1" thickBot="1" x14ac:dyDescent="0.25">
      <c r="A77" s="23"/>
      <c r="B77" s="81" t="s">
        <v>418</v>
      </c>
      <c r="C77" s="94"/>
      <c r="D77" s="95"/>
      <c r="E77" s="95"/>
      <c r="F77" s="95"/>
      <c r="G77" s="95"/>
      <c r="H77" s="95"/>
      <c r="I77" s="96"/>
      <c r="J77" s="94"/>
      <c r="K77" s="95"/>
      <c r="L77" s="95"/>
      <c r="M77" s="95"/>
      <c r="N77" s="96"/>
      <c r="O77" s="97"/>
      <c r="P77" s="95"/>
      <c r="Q77" s="96"/>
      <c r="R77" s="96"/>
    </row>
    <row r="78" spans="1:18" ht="12.75" hidden="1" thickBot="1" x14ac:dyDescent="0.25">
      <c r="A78" s="18" t="s">
        <v>252</v>
      </c>
      <c r="B78" s="42">
        <v>2019</v>
      </c>
      <c r="C78" s="85"/>
      <c r="D78" s="83"/>
      <c r="E78" s="83"/>
      <c r="F78" s="83"/>
      <c r="G78" s="83"/>
      <c r="H78" s="83"/>
      <c r="I78" s="84"/>
      <c r="J78" s="85"/>
      <c r="K78" s="83"/>
      <c r="L78" s="83"/>
      <c r="M78" s="83"/>
      <c r="N78" s="84"/>
      <c r="O78" s="82"/>
      <c r="P78" s="83"/>
      <c r="Q78" s="84"/>
      <c r="R78" s="84"/>
    </row>
    <row r="79" spans="1:18" ht="12.75" hidden="1" thickBot="1" x14ac:dyDescent="0.25">
      <c r="A79" s="21"/>
      <c r="B79" s="13">
        <v>2020</v>
      </c>
      <c r="C79" s="86"/>
      <c r="D79" s="87"/>
      <c r="E79" s="87"/>
      <c r="F79" s="87"/>
      <c r="G79" s="87"/>
      <c r="H79" s="87"/>
      <c r="I79" s="88"/>
      <c r="J79" s="86"/>
      <c r="K79" s="87"/>
      <c r="L79" s="87"/>
      <c r="M79" s="87"/>
      <c r="N79" s="88"/>
      <c r="O79" s="89"/>
      <c r="P79" s="87"/>
      <c r="Q79" s="88"/>
      <c r="R79" s="88"/>
    </row>
    <row r="80" spans="1:18" ht="12.75" hidden="1" thickBot="1" x14ac:dyDescent="0.25">
      <c r="A80" s="21"/>
      <c r="B80" s="13">
        <v>2021</v>
      </c>
      <c r="C80" s="86"/>
      <c r="D80" s="87"/>
      <c r="E80" s="87"/>
      <c r="F80" s="87"/>
      <c r="G80" s="87"/>
      <c r="H80" s="87"/>
      <c r="I80" s="88"/>
      <c r="J80" s="86"/>
      <c r="K80" s="87"/>
      <c r="L80" s="87"/>
      <c r="M80" s="87"/>
      <c r="N80" s="88"/>
      <c r="O80" s="89"/>
      <c r="P80" s="87"/>
      <c r="Q80" s="88"/>
      <c r="R80" s="88"/>
    </row>
    <row r="81" spans="1:18" ht="12.75" hidden="1" thickBot="1" x14ac:dyDescent="0.25">
      <c r="A81" s="23"/>
      <c r="B81" s="81" t="s">
        <v>418</v>
      </c>
      <c r="C81" s="94"/>
      <c r="D81" s="95"/>
      <c r="E81" s="95"/>
      <c r="F81" s="95"/>
      <c r="G81" s="95"/>
      <c r="H81" s="95"/>
      <c r="I81" s="96"/>
      <c r="J81" s="94"/>
      <c r="K81" s="95"/>
      <c r="L81" s="95"/>
      <c r="M81" s="95"/>
      <c r="N81" s="96"/>
      <c r="O81" s="97"/>
      <c r="P81" s="95"/>
      <c r="Q81" s="96"/>
      <c r="R81" s="96"/>
    </row>
    <row r="82" spans="1:18" ht="12.75" hidden="1" thickBot="1" x14ac:dyDescent="0.25">
      <c r="A82" s="18" t="s">
        <v>253</v>
      </c>
      <c r="B82" s="42">
        <v>2019</v>
      </c>
      <c r="C82" s="85"/>
      <c r="D82" s="83"/>
      <c r="E82" s="83"/>
      <c r="F82" s="83"/>
      <c r="G82" s="83"/>
      <c r="H82" s="83"/>
      <c r="I82" s="84"/>
      <c r="J82" s="85"/>
      <c r="K82" s="83"/>
      <c r="L82" s="83"/>
      <c r="M82" s="83"/>
      <c r="N82" s="84"/>
      <c r="O82" s="82"/>
      <c r="P82" s="83"/>
      <c r="Q82" s="84"/>
      <c r="R82" s="84"/>
    </row>
    <row r="83" spans="1:18" ht="12.75" hidden="1" thickBot="1" x14ac:dyDescent="0.25">
      <c r="A83" s="21"/>
      <c r="B83" s="13">
        <v>2020</v>
      </c>
      <c r="C83" s="86"/>
      <c r="D83" s="87"/>
      <c r="E83" s="87"/>
      <c r="F83" s="87"/>
      <c r="G83" s="87"/>
      <c r="H83" s="87"/>
      <c r="I83" s="88"/>
      <c r="J83" s="86"/>
      <c r="K83" s="87"/>
      <c r="L83" s="87"/>
      <c r="M83" s="87"/>
      <c r="N83" s="88"/>
      <c r="O83" s="89"/>
      <c r="P83" s="87"/>
      <c r="Q83" s="88"/>
      <c r="R83" s="88"/>
    </row>
    <row r="84" spans="1:18" ht="12.75" hidden="1" thickBot="1" x14ac:dyDescent="0.25">
      <c r="A84" s="21"/>
      <c r="B84" s="13">
        <v>2021</v>
      </c>
      <c r="C84" s="86"/>
      <c r="D84" s="87"/>
      <c r="E84" s="87"/>
      <c r="F84" s="87"/>
      <c r="G84" s="87"/>
      <c r="H84" s="87"/>
      <c r="I84" s="88"/>
      <c r="J84" s="86"/>
      <c r="K84" s="87"/>
      <c r="L84" s="87"/>
      <c r="M84" s="87"/>
      <c r="N84" s="88"/>
      <c r="O84" s="89"/>
      <c r="P84" s="87"/>
      <c r="Q84" s="88"/>
      <c r="R84" s="88"/>
    </row>
    <row r="85" spans="1:18" ht="12.75" hidden="1" thickBot="1" x14ac:dyDescent="0.25">
      <c r="A85" s="23"/>
      <c r="B85" s="81" t="s">
        <v>418</v>
      </c>
      <c r="C85" s="94"/>
      <c r="D85" s="95"/>
      <c r="E85" s="95"/>
      <c r="F85" s="95"/>
      <c r="G85" s="95"/>
      <c r="H85" s="95"/>
      <c r="I85" s="96"/>
      <c r="J85" s="94"/>
      <c r="K85" s="95"/>
      <c r="L85" s="95"/>
      <c r="M85" s="95"/>
      <c r="N85" s="96"/>
      <c r="O85" s="97"/>
      <c r="P85" s="95"/>
      <c r="Q85" s="96"/>
      <c r="R85" s="96"/>
    </row>
    <row r="86" spans="1:18" ht="12.75" hidden="1" thickBot="1" x14ac:dyDescent="0.25">
      <c r="A86" s="18" t="s">
        <v>254</v>
      </c>
      <c r="B86" s="42">
        <v>2019</v>
      </c>
      <c r="C86" s="85"/>
      <c r="D86" s="83"/>
      <c r="E86" s="83"/>
      <c r="F86" s="83"/>
      <c r="G86" s="83"/>
      <c r="H86" s="83"/>
      <c r="I86" s="84"/>
      <c r="J86" s="85"/>
      <c r="K86" s="83"/>
      <c r="L86" s="83"/>
      <c r="M86" s="83"/>
      <c r="N86" s="84"/>
      <c r="O86" s="82"/>
      <c r="P86" s="83"/>
      <c r="Q86" s="84"/>
      <c r="R86" s="84"/>
    </row>
    <row r="87" spans="1:18" ht="12.75" hidden="1" thickBot="1" x14ac:dyDescent="0.25">
      <c r="A87" s="21"/>
      <c r="B87" s="13">
        <v>2020</v>
      </c>
      <c r="C87" s="86"/>
      <c r="D87" s="87"/>
      <c r="E87" s="87"/>
      <c r="F87" s="87"/>
      <c r="G87" s="87"/>
      <c r="H87" s="87"/>
      <c r="I87" s="88"/>
      <c r="J87" s="86"/>
      <c r="K87" s="87"/>
      <c r="L87" s="87"/>
      <c r="M87" s="87"/>
      <c r="N87" s="88"/>
      <c r="O87" s="89"/>
      <c r="P87" s="87"/>
      <c r="Q87" s="88"/>
      <c r="R87" s="88"/>
    </row>
    <row r="88" spans="1:18" ht="12.75" hidden="1" thickBot="1" x14ac:dyDescent="0.25">
      <c r="A88" s="21"/>
      <c r="B88" s="13">
        <v>2021</v>
      </c>
      <c r="C88" s="86"/>
      <c r="D88" s="87"/>
      <c r="E88" s="87"/>
      <c r="F88" s="87"/>
      <c r="G88" s="87"/>
      <c r="H88" s="87"/>
      <c r="I88" s="88"/>
      <c r="J88" s="86"/>
      <c r="K88" s="87"/>
      <c r="L88" s="87"/>
      <c r="M88" s="87"/>
      <c r="N88" s="88"/>
      <c r="O88" s="89"/>
      <c r="P88" s="87"/>
      <c r="Q88" s="88"/>
      <c r="R88" s="88"/>
    </row>
    <row r="89" spans="1:18" ht="12.75" hidden="1" thickBot="1" x14ac:dyDescent="0.25">
      <c r="A89" s="23"/>
      <c r="B89" s="81" t="s">
        <v>418</v>
      </c>
      <c r="C89" s="94"/>
      <c r="D89" s="95"/>
      <c r="E89" s="95"/>
      <c r="F89" s="95"/>
      <c r="G89" s="95"/>
      <c r="H89" s="95"/>
      <c r="I89" s="96"/>
      <c r="J89" s="94"/>
      <c r="K89" s="95"/>
      <c r="L89" s="95"/>
      <c r="M89" s="95"/>
      <c r="N89" s="96"/>
      <c r="O89" s="97"/>
      <c r="P89" s="95"/>
      <c r="Q89" s="96"/>
      <c r="R89" s="96"/>
    </row>
    <row r="90" spans="1:18" ht="12.75" hidden="1" thickBot="1" x14ac:dyDescent="0.25">
      <c r="A90" s="18" t="s">
        <v>255</v>
      </c>
      <c r="B90" s="42">
        <v>2019</v>
      </c>
      <c r="C90" s="85"/>
      <c r="D90" s="83"/>
      <c r="E90" s="83"/>
      <c r="F90" s="83"/>
      <c r="G90" s="83"/>
      <c r="H90" s="83"/>
      <c r="I90" s="84"/>
      <c r="J90" s="85"/>
      <c r="K90" s="83"/>
      <c r="L90" s="83"/>
      <c r="M90" s="83"/>
      <c r="N90" s="84"/>
      <c r="O90" s="82"/>
      <c r="P90" s="83"/>
      <c r="Q90" s="84"/>
      <c r="R90" s="84"/>
    </row>
    <row r="91" spans="1:18" ht="12.75" hidden="1" thickBot="1" x14ac:dyDescent="0.25">
      <c r="A91" s="21"/>
      <c r="B91" s="13">
        <v>2020</v>
      </c>
      <c r="C91" s="86"/>
      <c r="D91" s="87"/>
      <c r="E91" s="87"/>
      <c r="F91" s="87"/>
      <c r="G91" s="87"/>
      <c r="H91" s="87"/>
      <c r="I91" s="88"/>
      <c r="J91" s="86"/>
      <c r="K91" s="87"/>
      <c r="L91" s="87"/>
      <c r="M91" s="87"/>
      <c r="N91" s="88"/>
      <c r="O91" s="89"/>
      <c r="P91" s="87"/>
      <c r="Q91" s="88"/>
      <c r="R91" s="88"/>
    </row>
    <row r="92" spans="1:18" ht="12.75" hidden="1" thickBot="1" x14ac:dyDescent="0.25">
      <c r="A92" s="21"/>
      <c r="B92" s="13">
        <v>2021</v>
      </c>
      <c r="C92" s="86"/>
      <c r="D92" s="87"/>
      <c r="E92" s="87"/>
      <c r="F92" s="87"/>
      <c r="G92" s="87"/>
      <c r="H92" s="87"/>
      <c r="I92" s="88"/>
      <c r="J92" s="86"/>
      <c r="K92" s="87"/>
      <c r="L92" s="87"/>
      <c r="M92" s="87"/>
      <c r="N92" s="88"/>
      <c r="O92" s="89"/>
      <c r="P92" s="87"/>
      <c r="Q92" s="88"/>
      <c r="R92" s="88"/>
    </row>
    <row r="93" spans="1:18" ht="12.75" hidden="1" thickBot="1" x14ac:dyDescent="0.25">
      <c r="A93" s="23"/>
      <c r="B93" s="81" t="s">
        <v>418</v>
      </c>
      <c r="C93" s="94"/>
      <c r="D93" s="95"/>
      <c r="E93" s="95"/>
      <c r="F93" s="95"/>
      <c r="G93" s="95"/>
      <c r="H93" s="95"/>
      <c r="I93" s="96"/>
      <c r="J93" s="94"/>
      <c r="K93" s="95"/>
      <c r="L93" s="95"/>
      <c r="M93" s="95"/>
      <c r="N93" s="96"/>
      <c r="O93" s="97"/>
      <c r="P93" s="95"/>
      <c r="Q93" s="96"/>
      <c r="R93" s="96"/>
    </row>
    <row r="94" spans="1:18" ht="12.75" hidden="1" thickBot="1" x14ac:dyDescent="0.25">
      <c r="A94" s="18" t="s">
        <v>256</v>
      </c>
      <c r="B94" s="42">
        <v>2019</v>
      </c>
      <c r="C94" s="85"/>
      <c r="D94" s="83"/>
      <c r="E94" s="83"/>
      <c r="F94" s="83"/>
      <c r="G94" s="83"/>
      <c r="H94" s="83"/>
      <c r="I94" s="84"/>
      <c r="J94" s="85"/>
      <c r="K94" s="83"/>
      <c r="L94" s="83"/>
      <c r="M94" s="83"/>
      <c r="N94" s="84"/>
      <c r="O94" s="82"/>
      <c r="P94" s="83"/>
      <c r="Q94" s="84"/>
      <c r="R94" s="84"/>
    </row>
    <row r="95" spans="1:18" ht="12.75" hidden="1" thickBot="1" x14ac:dyDescent="0.25">
      <c r="A95" s="21"/>
      <c r="B95" s="13">
        <v>2020</v>
      </c>
      <c r="C95" s="86"/>
      <c r="D95" s="87"/>
      <c r="E95" s="87"/>
      <c r="F95" s="87"/>
      <c r="G95" s="87"/>
      <c r="H95" s="87"/>
      <c r="I95" s="88"/>
      <c r="J95" s="86"/>
      <c r="K95" s="87"/>
      <c r="L95" s="87"/>
      <c r="M95" s="87"/>
      <c r="N95" s="88"/>
      <c r="O95" s="89"/>
      <c r="P95" s="87"/>
      <c r="Q95" s="88"/>
      <c r="R95" s="88"/>
    </row>
    <row r="96" spans="1:18" ht="12.75" hidden="1" thickBot="1" x14ac:dyDescent="0.25">
      <c r="A96" s="21"/>
      <c r="B96" s="13">
        <v>2021</v>
      </c>
      <c r="C96" s="86"/>
      <c r="D96" s="87"/>
      <c r="E96" s="87"/>
      <c r="F96" s="87"/>
      <c r="G96" s="87"/>
      <c r="H96" s="87"/>
      <c r="I96" s="88"/>
      <c r="J96" s="86"/>
      <c r="K96" s="87"/>
      <c r="L96" s="87"/>
      <c r="M96" s="87"/>
      <c r="N96" s="88"/>
      <c r="O96" s="89"/>
      <c r="P96" s="87"/>
      <c r="Q96" s="88"/>
      <c r="R96" s="88"/>
    </row>
    <row r="97" spans="1:18" ht="12.75" hidden="1" thickBot="1" x14ac:dyDescent="0.25">
      <c r="A97" s="23"/>
      <c r="B97" s="81" t="s">
        <v>418</v>
      </c>
      <c r="C97" s="94"/>
      <c r="D97" s="95"/>
      <c r="E97" s="95"/>
      <c r="F97" s="95"/>
      <c r="G97" s="95"/>
      <c r="H97" s="95"/>
      <c r="I97" s="96"/>
      <c r="J97" s="94"/>
      <c r="K97" s="95"/>
      <c r="L97" s="95"/>
      <c r="M97" s="95"/>
      <c r="N97" s="96"/>
      <c r="O97" s="97"/>
      <c r="P97" s="95"/>
      <c r="Q97" s="96"/>
      <c r="R97" s="103"/>
    </row>
    <row r="98" spans="1:18" ht="12.75" hidden="1" thickBot="1" x14ac:dyDescent="0.25">
      <c r="A98" s="18" t="s">
        <v>257</v>
      </c>
      <c r="B98" s="42">
        <v>2019</v>
      </c>
      <c r="C98" s="85"/>
      <c r="D98" s="83"/>
      <c r="E98" s="83"/>
      <c r="F98" s="83"/>
      <c r="G98" s="83"/>
      <c r="H98" s="83"/>
      <c r="I98" s="84"/>
      <c r="J98" s="85"/>
      <c r="K98" s="83"/>
      <c r="L98" s="83"/>
      <c r="M98" s="83"/>
      <c r="N98" s="84"/>
      <c r="O98" s="82"/>
      <c r="P98" s="83"/>
      <c r="Q98" s="84"/>
      <c r="R98" s="84"/>
    </row>
    <row r="99" spans="1:18" ht="12.75" hidden="1" thickBot="1" x14ac:dyDescent="0.25">
      <c r="A99" s="21"/>
      <c r="B99" s="13">
        <v>2020</v>
      </c>
      <c r="C99" s="86"/>
      <c r="D99" s="87"/>
      <c r="E99" s="87"/>
      <c r="F99" s="87"/>
      <c r="G99" s="87"/>
      <c r="H99" s="87"/>
      <c r="I99" s="88"/>
      <c r="J99" s="86"/>
      <c r="K99" s="87"/>
      <c r="L99" s="87"/>
      <c r="M99" s="87"/>
      <c r="N99" s="88"/>
      <c r="O99" s="89"/>
      <c r="P99" s="87"/>
      <c r="Q99" s="88"/>
      <c r="R99" s="88"/>
    </row>
    <row r="100" spans="1:18" ht="12.75" hidden="1" thickBot="1" x14ac:dyDescent="0.25">
      <c r="A100" s="21"/>
      <c r="B100" s="13">
        <v>2021</v>
      </c>
      <c r="C100" s="86"/>
      <c r="D100" s="87"/>
      <c r="E100" s="87"/>
      <c r="F100" s="87"/>
      <c r="G100" s="87"/>
      <c r="H100" s="87"/>
      <c r="I100" s="88"/>
      <c r="J100" s="86"/>
      <c r="K100" s="87"/>
      <c r="L100" s="87"/>
      <c r="M100" s="87"/>
      <c r="N100" s="88"/>
      <c r="O100" s="89"/>
      <c r="P100" s="87"/>
      <c r="Q100" s="88"/>
      <c r="R100" s="88"/>
    </row>
    <row r="101" spans="1:18" ht="12.75" hidden="1" thickBot="1" x14ac:dyDescent="0.25">
      <c r="A101" s="23"/>
      <c r="B101" s="81" t="s">
        <v>418</v>
      </c>
      <c r="C101" s="94"/>
      <c r="D101" s="95"/>
      <c r="E101" s="95"/>
      <c r="F101" s="95"/>
      <c r="G101" s="95"/>
      <c r="H101" s="95"/>
      <c r="I101" s="96"/>
      <c r="J101" s="94"/>
      <c r="K101" s="95"/>
      <c r="L101" s="95"/>
      <c r="M101" s="95"/>
      <c r="N101" s="96"/>
      <c r="O101" s="97"/>
      <c r="P101" s="95"/>
      <c r="Q101" s="96"/>
      <c r="R101" s="96"/>
    </row>
    <row r="102" spans="1:18" ht="12.75" hidden="1" thickBot="1" x14ac:dyDescent="0.25">
      <c r="A102" s="18" t="s">
        <v>258</v>
      </c>
      <c r="B102" s="42">
        <v>2019</v>
      </c>
      <c r="C102" s="85"/>
      <c r="D102" s="83"/>
      <c r="E102" s="83"/>
      <c r="F102" s="83"/>
      <c r="G102" s="83"/>
      <c r="H102" s="83"/>
      <c r="I102" s="84"/>
      <c r="J102" s="85"/>
      <c r="K102" s="83"/>
      <c r="L102" s="83"/>
      <c r="M102" s="83"/>
      <c r="N102" s="84"/>
      <c r="O102" s="82"/>
      <c r="P102" s="83"/>
      <c r="Q102" s="84"/>
      <c r="R102" s="84"/>
    </row>
    <row r="103" spans="1:18" ht="12.75" hidden="1" thickBot="1" x14ac:dyDescent="0.25">
      <c r="A103" s="21"/>
      <c r="B103" s="13">
        <v>2020</v>
      </c>
      <c r="C103" s="86"/>
      <c r="D103" s="87"/>
      <c r="E103" s="87"/>
      <c r="F103" s="87"/>
      <c r="G103" s="87"/>
      <c r="H103" s="87"/>
      <c r="I103" s="88"/>
      <c r="J103" s="86"/>
      <c r="K103" s="87"/>
      <c r="L103" s="87"/>
      <c r="M103" s="87"/>
      <c r="N103" s="88"/>
      <c r="O103" s="89"/>
      <c r="P103" s="87"/>
      <c r="Q103" s="88"/>
      <c r="R103" s="88"/>
    </row>
    <row r="104" spans="1:18" ht="12.75" hidden="1" thickBot="1" x14ac:dyDescent="0.25">
      <c r="A104" s="21"/>
      <c r="B104" s="13">
        <v>2021</v>
      </c>
      <c r="C104" s="86"/>
      <c r="D104" s="87"/>
      <c r="E104" s="87"/>
      <c r="F104" s="87"/>
      <c r="G104" s="87"/>
      <c r="H104" s="87"/>
      <c r="I104" s="88"/>
      <c r="J104" s="86"/>
      <c r="K104" s="87"/>
      <c r="L104" s="87"/>
      <c r="M104" s="87"/>
      <c r="N104" s="88"/>
      <c r="O104" s="89"/>
      <c r="P104" s="87"/>
      <c r="Q104" s="88"/>
      <c r="R104" s="88"/>
    </row>
    <row r="105" spans="1:18" ht="12.75" hidden="1" thickBot="1" x14ac:dyDescent="0.25">
      <c r="A105" s="23"/>
      <c r="B105" s="81" t="s">
        <v>418</v>
      </c>
      <c r="C105" s="94"/>
      <c r="D105" s="95"/>
      <c r="E105" s="95"/>
      <c r="F105" s="95"/>
      <c r="G105" s="95"/>
      <c r="H105" s="95"/>
      <c r="I105" s="96"/>
      <c r="J105" s="94"/>
      <c r="K105" s="95"/>
      <c r="L105" s="95"/>
      <c r="M105" s="95"/>
      <c r="N105" s="96"/>
      <c r="O105" s="97"/>
      <c r="P105" s="95"/>
      <c r="Q105" s="96"/>
      <c r="R105" s="96"/>
    </row>
    <row r="106" spans="1:18" x14ac:dyDescent="0.2">
      <c r="A106" s="68" t="s">
        <v>2</v>
      </c>
      <c r="B106" s="42">
        <v>2019</v>
      </c>
      <c r="C106" s="98"/>
      <c r="D106" s="424">
        <v>28524881</v>
      </c>
      <c r="E106" s="424">
        <v>1980000</v>
      </c>
      <c r="F106" s="424">
        <v>37762212</v>
      </c>
      <c r="G106" s="424">
        <v>2770</v>
      </c>
      <c r="H106" s="424">
        <v>169000</v>
      </c>
      <c r="I106" s="437">
        <f>SUM(D106:H106)</f>
        <v>68438863</v>
      </c>
      <c r="J106" s="98"/>
      <c r="K106" s="99"/>
      <c r="L106" s="99"/>
      <c r="M106" s="99"/>
      <c r="N106" s="100"/>
      <c r="O106" s="101"/>
      <c r="P106" s="99"/>
      <c r="Q106" s="437">
        <f>+I106</f>
        <v>68438863</v>
      </c>
      <c r="R106" s="100"/>
    </row>
    <row r="107" spans="1:18" x14ac:dyDescent="0.2">
      <c r="A107" s="24"/>
      <c r="B107" s="13">
        <v>2020</v>
      </c>
      <c r="C107" s="86"/>
      <c r="D107" s="424">
        <v>28524883</v>
      </c>
      <c r="E107" s="424">
        <v>1980000</v>
      </c>
      <c r="F107" s="424">
        <v>42924116</v>
      </c>
      <c r="G107" s="424">
        <v>6450</v>
      </c>
      <c r="H107" s="424">
        <v>139000</v>
      </c>
      <c r="I107" s="437">
        <f>SUM(D107:H107)</f>
        <v>73574449</v>
      </c>
      <c r="J107" s="86"/>
      <c r="K107" s="87"/>
      <c r="L107" s="87"/>
      <c r="M107" s="87"/>
      <c r="N107" s="88"/>
      <c r="O107" s="89"/>
      <c r="P107" s="87"/>
      <c r="Q107" s="437">
        <f t="shared" ref="Q107:Q108" si="3">+I107</f>
        <v>73574449</v>
      </c>
      <c r="R107" s="88"/>
    </row>
    <row r="108" spans="1:18" x14ac:dyDescent="0.2">
      <c r="A108" s="24"/>
      <c r="B108" s="13">
        <v>2021</v>
      </c>
      <c r="C108" s="86"/>
      <c r="D108" s="424">
        <v>28524881</v>
      </c>
      <c r="E108" s="424">
        <v>1711200</v>
      </c>
      <c r="F108" s="424">
        <v>43222979</v>
      </c>
      <c r="G108" s="424">
        <v>4515</v>
      </c>
      <c r="H108" s="424">
        <v>106121</v>
      </c>
      <c r="I108" s="437">
        <f>SUM(D108:H108)</f>
        <v>73569696</v>
      </c>
      <c r="J108" s="86"/>
      <c r="K108" s="87"/>
      <c r="L108" s="87"/>
      <c r="M108" s="87"/>
      <c r="N108" s="88"/>
      <c r="O108" s="89"/>
      <c r="P108" s="87"/>
      <c r="Q108" s="437">
        <f t="shared" si="3"/>
        <v>73569696</v>
      </c>
      <c r="R108" s="88"/>
    </row>
    <row r="109" spans="1:18" ht="12.75" thickBot="1" x14ac:dyDescent="0.25">
      <c r="A109" s="23"/>
      <c r="B109" s="81" t="s">
        <v>418</v>
      </c>
      <c r="C109" s="94"/>
      <c r="D109" s="439">
        <f t="shared" ref="D109:I109" si="4">(D108/D107)-1</f>
        <v>-7.0114222761041844E-8</v>
      </c>
      <c r="E109" s="439">
        <f t="shared" si="4"/>
        <v>-0.13575757575757574</v>
      </c>
      <c r="F109" s="439">
        <f t="shared" si="4"/>
        <v>6.9625895149476591E-3</v>
      </c>
      <c r="G109" s="439">
        <f t="shared" si="4"/>
        <v>-0.30000000000000004</v>
      </c>
      <c r="H109" s="439">
        <f t="shared" si="4"/>
        <v>-0.23653956834532375</v>
      </c>
      <c r="I109" s="439">
        <f t="shared" si="4"/>
        <v>-6.4601231332339637E-5</v>
      </c>
      <c r="J109" s="94"/>
      <c r="K109" s="95"/>
      <c r="L109" s="95"/>
      <c r="M109" s="95"/>
      <c r="N109" s="96"/>
      <c r="O109" s="97"/>
      <c r="P109" s="95"/>
      <c r="Q109" s="439">
        <f t="shared" ref="Q109" si="5">(Q108/Q107)-1</f>
        <v>-6.4601231332339637E-5</v>
      </c>
      <c r="R109" s="96"/>
    </row>
  </sheetData>
  <mergeCells count="6">
    <mergeCell ref="Q4:R4"/>
    <mergeCell ref="A4:A5"/>
    <mergeCell ref="C4:I4"/>
    <mergeCell ref="J4:N4"/>
    <mergeCell ref="O4:P4"/>
    <mergeCell ref="B4:B5"/>
  </mergeCells>
  <phoneticPr fontId="0" type="noConversion"/>
  <printOptions horizontalCentered="1"/>
  <pageMargins left="0.23622047244094491" right="0.23622047244094491" top="0.74803149606299213" bottom="0.74803149606299213" header="0.31496062992125984" footer="0.31496062992125984"/>
  <pageSetup paperSize="9" scale="57" orientation="landscape" r:id="rId1"/>
  <headerFooter alignWithMargins="0">
    <oddHeader xml:space="preserve">&amp;C&amp;"Arial,Negrita"&amp;18PROYECTO DE PRESUPUESTO 2021
</oddHeader>
    <oddFooter>&amp;L&amp;"Arial,Negrita"&amp;8PROYECTO DE PRESUPUESTO PARA EL AÑO FISCAL 2021
INFORMACIÓN PARA LA COMISIÓN DE PRESUPUESTO Y CUENTA GENERAL DE LA REPÚBLICA DEL CONGRESO DE LA REPÚBLICA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20</vt:i4>
      </vt:variant>
      <vt:variant>
        <vt:lpstr>Rangos con nombre</vt:lpstr>
      </vt:variant>
      <vt:variant>
        <vt:i4>18</vt:i4>
      </vt:variant>
    </vt:vector>
  </HeadingPairs>
  <TitlesOfParts>
    <vt:vector size="38" baseType="lpstr">
      <vt:lpstr>Índice</vt:lpstr>
      <vt:lpstr>F-01</vt:lpstr>
      <vt:lpstr>F-02</vt:lpstr>
      <vt:lpstr>F-03</vt:lpstr>
      <vt:lpstr>F-04</vt:lpstr>
      <vt:lpstr>F-05</vt:lpstr>
      <vt:lpstr>F-06</vt:lpstr>
      <vt:lpstr>F-07</vt:lpstr>
      <vt:lpstr>F-08</vt:lpstr>
      <vt:lpstr>F-09</vt:lpstr>
      <vt:lpstr>F-10</vt:lpstr>
      <vt:lpstr>F-11</vt:lpstr>
      <vt:lpstr>F-12</vt:lpstr>
      <vt:lpstr>F-13</vt:lpstr>
      <vt:lpstr>F-14</vt:lpstr>
      <vt:lpstr>F-15</vt:lpstr>
      <vt:lpstr>F-16</vt:lpstr>
      <vt:lpstr>F-17</vt:lpstr>
      <vt:lpstr>F-18</vt:lpstr>
      <vt:lpstr>Hoja1</vt:lpstr>
      <vt:lpstr>'F-01'!Área_de_impresión</vt:lpstr>
      <vt:lpstr>'F-06'!Área_de_impresión</vt:lpstr>
      <vt:lpstr>'F-07'!Área_de_impresión</vt:lpstr>
      <vt:lpstr>'F-08'!Área_de_impresión</vt:lpstr>
      <vt:lpstr>'F-09'!Área_de_impresión</vt:lpstr>
      <vt:lpstr>'F-10'!Área_de_impresión</vt:lpstr>
      <vt:lpstr>'F-11'!Área_de_impresión</vt:lpstr>
      <vt:lpstr>'F-12'!Área_de_impresión</vt:lpstr>
      <vt:lpstr>'F-13'!Área_de_impresión</vt:lpstr>
      <vt:lpstr>'F-14'!Área_de_impresión</vt:lpstr>
      <vt:lpstr>'F-15'!Área_de_impresión</vt:lpstr>
      <vt:lpstr>'F-16'!Área_de_impresión</vt:lpstr>
      <vt:lpstr>'F-17'!Área_de_impresión</vt:lpstr>
      <vt:lpstr>'F-18'!Área_de_impresión</vt:lpstr>
      <vt:lpstr>Índice!Área_de_impresión</vt:lpstr>
      <vt:lpstr>'F-01'!Títulos_a_imprimir</vt:lpstr>
      <vt:lpstr>'F-15'!Títulos_a_imprimir</vt:lpstr>
      <vt:lpstr>Índice!Títulos_a_imprimir</vt:lpstr>
    </vt:vector>
  </TitlesOfParts>
  <Company>Congreso de la República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Directiva Formulaicón de Presupuesto (V 2008)</dc:title>
  <dc:creator>Asesoria de Presupuesto</dc:creator>
  <cp:lastModifiedBy>pined</cp:lastModifiedBy>
  <cp:lastPrinted>2020-09-14T20:54:59Z</cp:lastPrinted>
  <dcterms:created xsi:type="dcterms:W3CDTF">1998-08-20T20:27:58Z</dcterms:created>
  <dcterms:modified xsi:type="dcterms:W3CDTF">2020-09-15T17:17:07Z</dcterms:modified>
</cp:coreProperties>
</file>